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33A41E31-0E84-4161-A4CB-8A684FD45930}" xr6:coauthVersionLast="46" xr6:coauthVersionMax="46" xr10:uidLastSave="{00000000-0000-0000-0000-000000000000}"/>
  <bookViews>
    <workbookView xWindow="-120" yWindow="-120" windowWidth="29040" windowHeight="17640" tabRatio="609" activeTab="8" xr2:uid="{B5D62083-8B00-4307-935B-864944963F7D}"/>
  </bookViews>
  <sheets>
    <sheet name="data" sheetId="8" r:id="rId1"/>
    <sheet name="natjecanje" sheetId="1" r:id="rId2"/>
    <sheet name="registar-natjecatelji" sheetId="3" r:id="rId3"/>
    <sheet name="registar-natjecatelji-aliasi" sheetId="6" r:id="rId4"/>
    <sheet name="registar-klubovi" sheetId="4" r:id="rId5"/>
    <sheet name="registar_države" sheetId="14" r:id="rId6"/>
    <sheet name="registar kategorije" sheetId="7" r:id="rId7"/>
    <sheet name="staze" sheetId="5" r:id="rId8"/>
    <sheet name="uparivanje" sheetId="12" r:id="rId9"/>
    <sheet name="status_rezultat" sheetId="13" r:id="rId10"/>
  </sheets>
  <definedNames>
    <definedName name="datum_natjecanja">data!$C$4</definedName>
    <definedName name="dnevnik_id">data!$C$15</definedName>
    <definedName name="drzava_id">registar_države!$B$10:$B$109</definedName>
    <definedName name="drzava_oznaka">registar_države!$D$10:$D$109</definedName>
    <definedName name="grana_id">data!$C$9</definedName>
    <definedName name="imePrezime">'registar-natjecatelji'!$L$10:$L$1209</definedName>
    <definedName name="imePrezime_id">'registar-natjecatelji'!$B$10:$B$1209</definedName>
    <definedName name="imePrezime_klub">'registar-natjecatelji'!$J$10:$J$1209</definedName>
    <definedName name="kategorija_id">'registar kategorije'!$B$10:$B$59</definedName>
    <definedName name="kategorija_oznaka">'registar kategorije'!$C$10:$C$59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">'registar-klubovi'!$G$10:$G$109</definedName>
    <definedName name="liga_id">data!$C$11</definedName>
    <definedName name="max_imeprezime_id">data!$C$19</definedName>
    <definedName name="max_minuta">data!$C$27</definedName>
    <definedName name="max_osoba_id">data!$C$17</definedName>
    <definedName name="max_rezultat_id">data!$C$25</definedName>
    <definedName name="max_staza_id">data!$C$21</definedName>
    <definedName name="max_stazakategorija_id">data!$C$23</definedName>
    <definedName name="registar">'registar-natjecatelji'!$H$10:$H$1209</definedName>
    <definedName name="registarNatjecatelji">'registar-natjecatelji'!$B$10:$F$1209</definedName>
    <definedName name="statusRezultat_id">status_rezultat!$B$10:$B$39</definedName>
    <definedName name="statusRezultat_oevent">status_rezultat!$E$10:$E$39</definedName>
    <definedName name="staza_alias">staze!$C$8:$C$57</definedName>
    <definedName name="staza_id">staze!$E$8:$E$57</definedName>
    <definedName name="staza_naziv">staze!$F$8:$F$57</definedName>
    <definedName name="staza_trka">staze!$B$8:$B$57</definedName>
    <definedName name="trka_id">data!$C$13</definedName>
    <definedName name="uparivanje_id">uparivanje!$B$10:$B$39</definedName>
    <definedName name="uparivanje_oznaka">uparivanje!$C$10:$C$39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W410" i="1" l="1"/>
  <c r="DV410" i="1"/>
  <c r="DU410" i="1"/>
  <c r="DW409" i="1"/>
  <c r="DV409" i="1"/>
  <c r="DU409" i="1"/>
  <c r="DW408" i="1"/>
  <c r="DV408" i="1"/>
  <c r="DU408" i="1"/>
  <c r="DW407" i="1"/>
  <c r="DV407" i="1"/>
  <c r="DU407" i="1"/>
  <c r="DW406" i="1"/>
  <c r="DV406" i="1"/>
  <c r="DU406" i="1"/>
  <c r="DW405" i="1"/>
  <c r="DV405" i="1"/>
  <c r="DU405" i="1"/>
  <c r="DW404" i="1"/>
  <c r="DV404" i="1"/>
  <c r="DU404" i="1"/>
  <c r="DW403" i="1"/>
  <c r="DV403" i="1"/>
  <c r="DU403" i="1"/>
  <c r="DW402" i="1"/>
  <c r="DV402" i="1"/>
  <c r="DU402" i="1"/>
  <c r="DW401" i="1"/>
  <c r="DV401" i="1"/>
  <c r="DU401" i="1"/>
  <c r="DW400" i="1"/>
  <c r="DV400" i="1"/>
  <c r="DU400" i="1"/>
  <c r="DW399" i="1"/>
  <c r="DV399" i="1"/>
  <c r="DU399" i="1"/>
  <c r="DW398" i="1"/>
  <c r="DV398" i="1"/>
  <c r="DU398" i="1"/>
  <c r="DW397" i="1"/>
  <c r="DV397" i="1"/>
  <c r="DU397" i="1"/>
  <c r="DW396" i="1"/>
  <c r="DV396" i="1"/>
  <c r="DU396" i="1"/>
  <c r="DW395" i="1"/>
  <c r="DV395" i="1"/>
  <c r="DU395" i="1"/>
  <c r="DW394" i="1"/>
  <c r="DV394" i="1"/>
  <c r="DU394" i="1"/>
  <c r="DW393" i="1"/>
  <c r="DV393" i="1"/>
  <c r="DU393" i="1"/>
  <c r="DW392" i="1"/>
  <c r="DV392" i="1"/>
  <c r="DU392" i="1"/>
  <c r="DW391" i="1"/>
  <c r="DV391" i="1"/>
  <c r="DU391" i="1"/>
  <c r="DW390" i="1"/>
  <c r="DV390" i="1"/>
  <c r="DU390" i="1"/>
  <c r="DW389" i="1"/>
  <c r="DV389" i="1"/>
  <c r="DU389" i="1"/>
  <c r="DW388" i="1"/>
  <c r="DV388" i="1"/>
  <c r="DU388" i="1"/>
  <c r="DW387" i="1"/>
  <c r="DV387" i="1"/>
  <c r="DU387" i="1"/>
  <c r="DW386" i="1"/>
  <c r="DV386" i="1"/>
  <c r="DU386" i="1"/>
  <c r="DW385" i="1"/>
  <c r="DV385" i="1"/>
  <c r="DU385" i="1"/>
  <c r="DW384" i="1"/>
  <c r="DV384" i="1"/>
  <c r="DU384" i="1"/>
  <c r="DW383" i="1"/>
  <c r="DV383" i="1"/>
  <c r="DU383" i="1"/>
  <c r="DW382" i="1"/>
  <c r="DV382" i="1"/>
  <c r="DU382" i="1"/>
  <c r="DW381" i="1"/>
  <c r="DV381" i="1"/>
  <c r="DU381" i="1"/>
  <c r="DW380" i="1"/>
  <c r="DV380" i="1"/>
  <c r="DU380" i="1"/>
  <c r="DW379" i="1"/>
  <c r="DV379" i="1"/>
  <c r="DU379" i="1"/>
  <c r="DW378" i="1"/>
  <c r="DV378" i="1"/>
  <c r="DU378" i="1"/>
  <c r="DW377" i="1"/>
  <c r="DV377" i="1"/>
  <c r="DU377" i="1"/>
  <c r="DW376" i="1"/>
  <c r="DV376" i="1"/>
  <c r="DU376" i="1"/>
  <c r="DW375" i="1"/>
  <c r="DV375" i="1"/>
  <c r="DU375" i="1"/>
  <c r="DW374" i="1"/>
  <c r="DV374" i="1"/>
  <c r="DU374" i="1"/>
  <c r="DW373" i="1"/>
  <c r="DV373" i="1"/>
  <c r="DU373" i="1"/>
  <c r="DW372" i="1"/>
  <c r="DV372" i="1"/>
  <c r="DU372" i="1"/>
  <c r="DW371" i="1"/>
  <c r="DV371" i="1"/>
  <c r="DU371" i="1"/>
  <c r="DW370" i="1"/>
  <c r="DV370" i="1"/>
  <c r="DU370" i="1"/>
  <c r="DW369" i="1"/>
  <c r="DV369" i="1"/>
  <c r="DU369" i="1"/>
  <c r="DW368" i="1"/>
  <c r="DV368" i="1"/>
  <c r="DU368" i="1"/>
  <c r="DW367" i="1"/>
  <c r="DV367" i="1"/>
  <c r="DU367" i="1"/>
  <c r="DW366" i="1"/>
  <c r="DV366" i="1"/>
  <c r="DU366" i="1"/>
  <c r="DW365" i="1"/>
  <c r="DV365" i="1"/>
  <c r="DU365" i="1"/>
  <c r="DW364" i="1"/>
  <c r="DV364" i="1"/>
  <c r="DU364" i="1"/>
  <c r="DW363" i="1"/>
  <c r="DV363" i="1"/>
  <c r="DU363" i="1"/>
  <c r="DW362" i="1"/>
  <c r="DV362" i="1"/>
  <c r="DU362" i="1"/>
  <c r="DW361" i="1"/>
  <c r="DV361" i="1"/>
  <c r="DU361" i="1"/>
  <c r="DW360" i="1"/>
  <c r="DV360" i="1"/>
  <c r="DU360" i="1"/>
  <c r="DW359" i="1"/>
  <c r="DV359" i="1"/>
  <c r="DU359" i="1"/>
  <c r="DW358" i="1"/>
  <c r="DV358" i="1"/>
  <c r="DU358" i="1"/>
  <c r="DW357" i="1"/>
  <c r="DV357" i="1"/>
  <c r="DU357" i="1"/>
  <c r="DW356" i="1"/>
  <c r="DV356" i="1"/>
  <c r="DU356" i="1"/>
  <c r="DW355" i="1"/>
  <c r="DV355" i="1"/>
  <c r="DU355" i="1"/>
  <c r="DW354" i="1"/>
  <c r="DV354" i="1"/>
  <c r="DU354" i="1"/>
  <c r="DW353" i="1"/>
  <c r="DV353" i="1"/>
  <c r="DU353" i="1"/>
  <c r="DW352" i="1"/>
  <c r="DV352" i="1"/>
  <c r="DU352" i="1"/>
  <c r="DW351" i="1"/>
  <c r="DV351" i="1"/>
  <c r="DU351" i="1"/>
  <c r="DW350" i="1"/>
  <c r="DV350" i="1"/>
  <c r="DU350" i="1"/>
  <c r="DW349" i="1"/>
  <c r="DV349" i="1"/>
  <c r="DU349" i="1"/>
  <c r="DW348" i="1"/>
  <c r="DV348" i="1"/>
  <c r="DU348" i="1"/>
  <c r="DW347" i="1"/>
  <c r="DV347" i="1"/>
  <c r="DU347" i="1"/>
  <c r="DW346" i="1"/>
  <c r="DV346" i="1"/>
  <c r="DU346" i="1"/>
  <c r="DW345" i="1"/>
  <c r="DV345" i="1"/>
  <c r="DU345" i="1"/>
  <c r="DW344" i="1"/>
  <c r="DV344" i="1"/>
  <c r="DU344" i="1"/>
  <c r="DW343" i="1"/>
  <c r="DV343" i="1"/>
  <c r="DU343" i="1"/>
  <c r="DW342" i="1"/>
  <c r="DV342" i="1"/>
  <c r="DU342" i="1"/>
  <c r="DW341" i="1"/>
  <c r="DV341" i="1"/>
  <c r="DU341" i="1"/>
  <c r="DW340" i="1"/>
  <c r="DV340" i="1"/>
  <c r="DU340" i="1"/>
  <c r="DW339" i="1"/>
  <c r="DV339" i="1"/>
  <c r="DU339" i="1"/>
  <c r="DW338" i="1"/>
  <c r="DV338" i="1"/>
  <c r="DU338" i="1"/>
  <c r="DW337" i="1"/>
  <c r="DV337" i="1"/>
  <c r="DU337" i="1"/>
  <c r="DW336" i="1"/>
  <c r="DV336" i="1"/>
  <c r="DU336" i="1"/>
  <c r="DW335" i="1"/>
  <c r="DV335" i="1"/>
  <c r="DU335" i="1"/>
  <c r="DW334" i="1"/>
  <c r="DV334" i="1"/>
  <c r="DU334" i="1"/>
  <c r="DW333" i="1"/>
  <c r="DV333" i="1"/>
  <c r="DU333" i="1"/>
  <c r="DW332" i="1"/>
  <c r="DV332" i="1"/>
  <c r="DU332" i="1"/>
  <c r="DW331" i="1"/>
  <c r="DV331" i="1"/>
  <c r="DU331" i="1"/>
  <c r="DW330" i="1"/>
  <c r="DV330" i="1"/>
  <c r="DU330" i="1"/>
  <c r="DW329" i="1"/>
  <c r="DV329" i="1"/>
  <c r="DU329" i="1"/>
  <c r="DW328" i="1"/>
  <c r="DV328" i="1"/>
  <c r="DU328" i="1"/>
  <c r="DW327" i="1"/>
  <c r="DV327" i="1"/>
  <c r="DU327" i="1"/>
  <c r="DW326" i="1"/>
  <c r="DV326" i="1"/>
  <c r="DU326" i="1"/>
  <c r="DW325" i="1"/>
  <c r="DV325" i="1"/>
  <c r="DU325" i="1"/>
  <c r="DW324" i="1"/>
  <c r="DV324" i="1"/>
  <c r="DU324" i="1"/>
  <c r="DW323" i="1"/>
  <c r="DV323" i="1"/>
  <c r="DU323" i="1"/>
  <c r="DW322" i="1"/>
  <c r="DV322" i="1"/>
  <c r="DU322" i="1"/>
  <c r="DW321" i="1"/>
  <c r="DV321" i="1"/>
  <c r="DU321" i="1"/>
  <c r="DW320" i="1"/>
  <c r="DV320" i="1"/>
  <c r="DU320" i="1"/>
  <c r="DW319" i="1"/>
  <c r="DV319" i="1"/>
  <c r="DU319" i="1"/>
  <c r="DW318" i="1"/>
  <c r="DV318" i="1"/>
  <c r="DU318" i="1"/>
  <c r="DW317" i="1"/>
  <c r="DV317" i="1"/>
  <c r="DU317" i="1"/>
  <c r="DW316" i="1"/>
  <c r="DV316" i="1"/>
  <c r="DU316" i="1"/>
  <c r="DW315" i="1"/>
  <c r="DV315" i="1"/>
  <c r="DU315" i="1"/>
  <c r="DW314" i="1"/>
  <c r="DV314" i="1"/>
  <c r="DU314" i="1"/>
  <c r="DW313" i="1"/>
  <c r="DV313" i="1"/>
  <c r="DU313" i="1"/>
  <c r="DW312" i="1"/>
  <c r="DV312" i="1"/>
  <c r="DU312" i="1"/>
  <c r="DW311" i="1"/>
  <c r="DV311" i="1"/>
  <c r="DU311" i="1"/>
  <c r="DW310" i="1"/>
  <c r="DV310" i="1"/>
  <c r="DU310" i="1"/>
  <c r="DW309" i="1"/>
  <c r="DV309" i="1"/>
  <c r="DU309" i="1"/>
  <c r="DW308" i="1"/>
  <c r="DV308" i="1"/>
  <c r="DU308" i="1"/>
  <c r="DW307" i="1"/>
  <c r="DV307" i="1"/>
  <c r="DU307" i="1"/>
  <c r="DW306" i="1"/>
  <c r="DV306" i="1"/>
  <c r="DU306" i="1"/>
  <c r="DW305" i="1"/>
  <c r="DV305" i="1"/>
  <c r="DU305" i="1"/>
  <c r="DW304" i="1"/>
  <c r="DV304" i="1"/>
  <c r="DU304" i="1"/>
  <c r="DW303" i="1"/>
  <c r="DV303" i="1"/>
  <c r="DU303" i="1"/>
  <c r="DW302" i="1"/>
  <c r="DV302" i="1"/>
  <c r="DU302" i="1"/>
  <c r="DW301" i="1"/>
  <c r="DV301" i="1"/>
  <c r="DU301" i="1"/>
  <c r="DW300" i="1"/>
  <c r="DV300" i="1"/>
  <c r="DU300" i="1"/>
  <c r="DW299" i="1"/>
  <c r="DV299" i="1"/>
  <c r="DU299" i="1"/>
  <c r="DW298" i="1"/>
  <c r="DV298" i="1"/>
  <c r="DU298" i="1"/>
  <c r="DW297" i="1"/>
  <c r="DV297" i="1"/>
  <c r="DU297" i="1"/>
  <c r="DW296" i="1"/>
  <c r="DV296" i="1"/>
  <c r="DU296" i="1"/>
  <c r="DW295" i="1"/>
  <c r="DV295" i="1"/>
  <c r="DU295" i="1"/>
  <c r="DW294" i="1"/>
  <c r="DV294" i="1"/>
  <c r="DU294" i="1"/>
  <c r="DW293" i="1"/>
  <c r="DV293" i="1"/>
  <c r="DU293" i="1"/>
  <c r="DW292" i="1"/>
  <c r="DV292" i="1"/>
  <c r="DU292" i="1"/>
  <c r="DW291" i="1"/>
  <c r="DV291" i="1"/>
  <c r="DU291" i="1"/>
  <c r="DW290" i="1"/>
  <c r="DV290" i="1"/>
  <c r="DU290" i="1"/>
  <c r="DW289" i="1"/>
  <c r="DV289" i="1"/>
  <c r="DU289" i="1"/>
  <c r="DW288" i="1"/>
  <c r="DV288" i="1"/>
  <c r="DU288" i="1"/>
  <c r="DW287" i="1"/>
  <c r="DV287" i="1"/>
  <c r="DU287" i="1"/>
  <c r="DW286" i="1"/>
  <c r="DV286" i="1"/>
  <c r="DU286" i="1"/>
  <c r="DW285" i="1"/>
  <c r="DV285" i="1"/>
  <c r="DU285" i="1"/>
  <c r="DW284" i="1"/>
  <c r="DV284" i="1"/>
  <c r="DU284" i="1"/>
  <c r="DW283" i="1"/>
  <c r="DV283" i="1"/>
  <c r="DU283" i="1"/>
  <c r="DW282" i="1"/>
  <c r="DV282" i="1"/>
  <c r="DU282" i="1"/>
  <c r="DW281" i="1"/>
  <c r="DV281" i="1"/>
  <c r="DU281" i="1"/>
  <c r="DW280" i="1"/>
  <c r="DV280" i="1"/>
  <c r="DU280" i="1"/>
  <c r="DW279" i="1"/>
  <c r="DV279" i="1"/>
  <c r="DU279" i="1"/>
  <c r="DW278" i="1"/>
  <c r="DV278" i="1"/>
  <c r="DU278" i="1"/>
  <c r="DW277" i="1"/>
  <c r="DV277" i="1"/>
  <c r="DU277" i="1"/>
  <c r="DW276" i="1"/>
  <c r="DV276" i="1"/>
  <c r="DU276" i="1"/>
  <c r="DW275" i="1"/>
  <c r="DV275" i="1"/>
  <c r="DU275" i="1"/>
  <c r="DW274" i="1"/>
  <c r="DV274" i="1"/>
  <c r="DU274" i="1"/>
  <c r="DW273" i="1"/>
  <c r="DV273" i="1"/>
  <c r="DU273" i="1"/>
  <c r="DW272" i="1"/>
  <c r="DV272" i="1"/>
  <c r="DU272" i="1"/>
  <c r="DW271" i="1"/>
  <c r="DV271" i="1"/>
  <c r="DU271" i="1"/>
  <c r="DW270" i="1"/>
  <c r="DV270" i="1"/>
  <c r="DU270" i="1"/>
  <c r="DW269" i="1"/>
  <c r="DV269" i="1"/>
  <c r="DU269" i="1"/>
  <c r="DW268" i="1"/>
  <c r="DV268" i="1"/>
  <c r="DU268" i="1"/>
  <c r="DW267" i="1"/>
  <c r="DV267" i="1"/>
  <c r="DU267" i="1"/>
  <c r="DW266" i="1"/>
  <c r="DV266" i="1"/>
  <c r="DU266" i="1"/>
  <c r="DW265" i="1"/>
  <c r="DV265" i="1"/>
  <c r="DU265" i="1"/>
  <c r="DW264" i="1"/>
  <c r="DV264" i="1"/>
  <c r="DU264" i="1"/>
  <c r="DW263" i="1"/>
  <c r="DV263" i="1"/>
  <c r="DU263" i="1"/>
  <c r="DW262" i="1"/>
  <c r="DV262" i="1"/>
  <c r="DU262" i="1"/>
  <c r="DW261" i="1"/>
  <c r="DV261" i="1"/>
  <c r="DU261" i="1"/>
  <c r="DW260" i="1"/>
  <c r="DV260" i="1"/>
  <c r="DU260" i="1"/>
  <c r="DW259" i="1"/>
  <c r="DV259" i="1"/>
  <c r="DU259" i="1"/>
  <c r="DW258" i="1"/>
  <c r="DV258" i="1"/>
  <c r="DU258" i="1"/>
  <c r="DW257" i="1"/>
  <c r="DV257" i="1"/>
  <c r="DU257" i="1"/>
  <c r="DW256" i="1"/>
  <c r="DV256" i="1"/>
  <c r="DU256" i="1"/>
  <c r="DW255" i="1"/>
  <c r="DV255" i="1"/>
  <c r="DU255" i="1"/>
  <c r="DW254" i="1"/>
  <c r="DV254" i="1"/>
  <c r="DU254" i="1"/>
  <c r="DW253" i="1"/>
  <c r="DV253" i="1"/>
  <c r="DU253" i="1"/>
  <c r="DW252" i="1"/>
  <c r="DV252" i="1"/>
  <c r="DU252" i="1"/>
  <c r="DW251" i="1"/>
  <c r="DV251" i="1"/>
  <c r="DU251" i="1"/>
  <c r="DW250" i="1"/>
  <c r="DV250" i="1"/>
  <c r="DU250" i="1"/>
  <c r="DW249" i="1"/>
  <c r="DV249" i="1"/>
  <c r="DU249" i="1"/>
  <c r="DW248" i="1"/>
  <c r="DV248" i="1"/>
  <c r="DU248" i="1"/>
  <c r="DW247" i="1"/>
  <c r="DV247" i="1"/>
  <c r="DU247" i="1"/>
  <c r="DW246" i="1"/>
  <c r="DV246" i="1"/>
  <c r="DU246" i="1"/>
  <c r="DW245" i="1"/>
  <c r="DV245" i="1"/>
  <c r="DU245" i="1"/>
  <c r="DW244" i="1"/>
  <c r="DV244" i="1"/>
  <c r="DU244" i="1"/>
  <c r="DW243" i="1"/>
  <c r="DV243" i="1"/>
  <c r="DU243" i="1"/>
  <c r="DW242" i="1"/>
  <c r="DV242" i="1"/>
  <c r="DU242" i="1"/>
  <c r="DW241" i="1"/>
  <c r="DV241" i="1"/>
  <c r="DU241" i="1"/>
  <c r="DW240" i="1"/>
  <c r="DV240" i="1"/>
  <c r="DU240" i="1"/>
  <c r="DW239" i="1"/>
  <c r="DV239" i="1"/>
  <c r="DU239" i="1"/>
  <c r="DW238" i="1"/>
  <c r="DV238" i="1"/>
  <c r="DU238" i="1"/>
  <c r="DW237" i="1"/>
  <c r="DV237" i="1"/>
  <c r="DU237" i="1"/>
  <c r="DW236" i="1"/>
  <c r="DV236" i="1"/>
  <c r="DU236" i="1"/>
  <c r="DW235" i="1"/>
  <c r="DV235" i="1"/>
  <c r="DU235" i="1"/>
  <c r="DW234" i="1"/>
  <c r="DV234" i="1"/>
  <c r="DU234" i="1"/>
  <c r="DW233" i="1"/>
  <c r="DV233" i="1"/>
  <c r="DU233" i="1"/>
  <c r="DW232" i="1"/>
  <c r="DV232" i="1"/>
  <c r="DU232" i="1"/>
  <c r="DW231" i="1"/>
  <c r="DV231" i="1"/>
  <c r="DU231" i="1"/>
  <c r="DW230" i="1"/>
  <c r="DV230" i="1"/>
  <c r="DU230" i="1"/>
  <c r="DW229" i="1"/>
  <c r="DV229" i="1"/>
  <c r="DU229" i="1"/>
  <c r="DW228" i="1"/>
  <c r="DV228" i="1"/>
  <c r="DU228" i="1"/>
  <c r="DW227" i="1"/>
  <c r="DV227" i="1"/>
  <c r="DU227" i="1"/>
  <c r="DW226" i="1"/>
  <c r="DV226" i="1"/>
  <c r="DU226" i="1"/>
  <c r="DW225" i="1"/>
  <c r="DV225" i="1"/>
  <c r="DU225" i="1"/>
  <c r="DW224" i="1"/>
  <c r="DV224" i="1"/>
  <c r="DU224" i="1"/>
  <c r="DW223" i="1"/>
  <c r="DV223" i="1"/>
  <c r="DU223" i="1"/>
  <c r="DW222" i="1"/>
  <c r="DV222" i="1"/>
  <c r="DU222" i="1"/>
  <c r="DW221" i="1"/>
  <c r="DV221" i="1"/>
  <c r="DU221" i="1"/>
  <c r="DW220" i="1"/>
  <c r="DV220" i="1"/>
  <c r="DU220" i="1"/>
  <c r="DW219" i="1"/>
  <c r="DV219" i="1"/>
  <c r="DU219" i="1"/>
  <c r="DW218" i="1"/>
  <c r="DV218" i="1"/>
  <c r="DU218" i="1"/>
  <c r="DW217" i="1"/>
  <c r="DV217" i="1"/>
  <c r="DU217" i="1"/>
  <c r="DW216" i="1"/>
  <c r="DV216" i="1"/>
  <c r="DU216" i="1"/>
  <c r="DW215" i="1"/>
  <c r="DV215" i="1"/>
  <c r="DU215" i="1"/>
  <c r="DW214" i="1"/>
  <c r="DV214" i="1"/>
  <c r="DU214" i="1"/>
  <c r="DW213" i="1"/>
  <c r="DV213" i="1"/>
  <c r="DU213" i="1"/>
  <c r="DW212" i="1"/>
  <c r="DV212" i="1"/>
  <c r="DU212" i="1"/>
  <c r="DW211" i="1"/>
  <c r="DV211" i="1"/>
  <c r="DU211" i="1"/>
  <c r="DW210" i="1"/>
  <c r="DV210" i="1"/>
  <c r="DU210" i="1"/>
  <c r="DW209" i="1"/>
  <c r="DV209" i="1"/>
  <c r="DU209" i="1"/>
  <c r="DW208" i="1"/>
  <c r="DV208" i="1"/>
  <c r="DU208" i="1"/>
  <c r="DW207" i="1"/>
  <c r="DV207" i="1"/>
  <c r="DU207" i="1"/>
  <c r="DW206" i="1"/>
  <c r="DV206" i="1"/>
  <c r="DU206" i="1"/>
  <c r="DW205" i="1"/>
  <c r="DV205" i="1"/>
  <c r="DU205" i="1"/>
  <c r="DW204" i="1"/>
  <c r="DV204" i="1"/>
  <c r="DU204" i="1"/>
  <c r="DW203" i="1"/>
  <c r="DV203" i="1"/>
  <c r="DU203" i="1"/>
  <c r="DW202" i="1"/>
  <c r="DV202" i="1"/>
  <c r="DU202" i="1"/>
  <c r="DW201" i="1"/>
  <c r="DV201" i="1"/>
  <c r="DU201" i="1"/>
  <c r="DW200" i="1"/>
  <c r="DV200" i="1"/>
  <c r="DU200" i="1"/>
  <c r="DW199" i="1"/>
  <c r="DV199" i="1"/>
  <c r="DU199" i="1"/>
  <c r="DW198" i="1"/>
  <c r="DV198" i="1"/>
  <c r="DU198" i="1"/>
  <c r="DW197" i="1"/>
  <c r="DV197" i="1"/>
  <c r="DU197" i="1"/>
  <c r="DW196" i="1"/>
  <c r="DV196" i="1"/>
  <c r="DU196" i="1"/>
  <c r="DW195" i="1"/>
  <c r="DV195" i="1"/>
  <c r="DU195" i="1"/>
  <c r="DW194" i="1"/>
  <c r="DV194" i="1"/>
  <c r="DU194" i="1"/>
  <c r="DW193" i="1"/>
  <c r="DV193" i="1"/>
  <c r="DU193" i="1"/>
  <c r="DW192" i="1"/>
  <c r="DV192" i="1"/>
  <c r="DU192" i="1"/>
  <c r="DW191" i="1"/>
  <c r="DV191" i="1"/>
  <c r="DU191" i="1"/>
  <c r="DW190" i="1"/>
  <c r="DV190" i="1"/>
  <c r="DU190" i="1"/>
  <c r="DW189" i="1"/>
  <c r="DV189" i="1"/>
  <c r="DU189" i="1"/>
  <c r="DW188" i="1"/>
  <c r="DV188" i="1"/>
  <c r="DU188" i="1"/>
  <c r="DW187" i="1"/>
  <c r="DV187" i="1"/>
  <c r="DU187" i="1"/>
  <c r="DW186" i="1"/>
  <c r="DV186" i="1"/>
  <c r="DU186" i="1"/>
  <c r="DW185" i="1"/>
  <c r="DV185" i="1"/>
  <c r="DU185" i="1"/>
  <c r="DW184" i="1"/>
  <c r="DV184" i="1"/>
  <c r="DU184" i="1"/>
  <c r="DW183" i="1"/>
  <c r="DV183" i="1"/>
  <c r="DU183" i="1"/>
  <c r="DW182" i="1"/>
  <c r="DV182" i="1"/>
  <c r="DU182" i="1"/>
  <c r="DW181" i="1"/>
  <c r="DV181" i="1"/>
  <c r="DU181" i="1"/>
  <c r="DW180" i="1"/>
  <c r="DV180" i="1"/>
  <c r="DU180" i="1"/>
  <c r="DW179" i="1"/>
  <c r="DV179" i="1"/>
  <c r="DU179" i="1"/>
  <c r="DW178" i="1"/>
  <c r="DV178" i="1"/>
  <c r="DU178" i="1"/>
  <c r="DW177" i="1"/>
  <c r="DV177" i="1"/>
  <c r="DU177" i="1"/>
  <c r="DW176" i="1"/>
  <c r="DV176" i="1"/>
  <c r="DU176" i="1"/>
  <c r="DW175" i="1"/>
  <c r="DV175" i="1"/>
  <c r="DU175" i="1"/>
  <c r="DW174" i="1"/>
  <c r="DV174" i="1"/>
  <c r="DU174" i="1"/>
  <c r="DW173" i="1"/>
  <c r="DV173" i="1"/>
  <c r="DU173" i="1"/>
  <c r="DW172" i="1"/>
  <c r="DV172" i="1"/>
  <c r="DU172" i="1"/>
  <c r="DW171" i="1"/>
  <c r="DV171" i="1"/>
  <c r="DU171" i="1"/>
  <c r="DW170" i="1"/>
  <c r="DV170" i="1"/>
  <c r="DU170" i="1"/>
  <c r="DW169" i="1"/>
  <c r="DV169" i="1"/>
  <c r="DU169" i="1"/>
  <c r="DW168" i="1"/>
  <c r="DV168" i="1"/>
  <c r="DU168" i="1"/>
  <c r="DW167" i="1"/>
  <c r="DV167" i="1"/>
  <c r="DU167" i="1"/>
  <c r="DW166" i="1"/>
  <c r="DV166" i="1"/>
  <c r="DU166" i="1"/>
  <c r="DW165" i="1"/>
  <c r="DV165" i="1"/>
  <c r="DU165" i="1"/>
  <c r="DW164" i="1"/>
  <c r="DV164" i="1"/>
  <c r="DU164" i="1"/>
  <c r="DW163" i="1"/>
  <c r="DV163" i="1"/>
  <c r="DU163" i="1"/>
  <c r="DW162" i="1"/>
  <c r="DV162" i="1"/>
  <c r="DU162" i="1"/>
  <c r="DW161" i="1"/>
  <c r="DV161" i="1"/>
  <c r="DU161" i="1"/>
  <c r="DW160" i="1"/>
  <c r="DV160" i="1"/>
  <c r="DU160" i="1"/>
  <c r="DW159" i="1"/>
  <c r="DV159" i="1"/>
  <c r="DU159" i="1"/>
  <c r="DW158" i="1"/>
  <c r="DV158" i="1"/>
  <c r="DU158" i="1"/>
  <c r="DW157" i="1"/>
  <c r="DV157" i="1"/>
  <c r="DU157" i="1"/>
  <c r="DW156" i="1"/>
  <c r="DV156" i="1"/>
  <c r="DU156" i="1"/>
  <c r="DW155" i="1"/>
  <c r="DV155" i="1"/>
  <c r="DU155" i="1"/>
  <c r="DW154" i="1"/>
  <c r="DV154" i="1"/>
  <c r="DU154" i="1"/>
  <c r="DW153" i="1"/>
  <c r="DV153" i="1"/>
  <c r="DU153" i="1"/>
  <c r="DW152" i="1"/>
  <c r="DV152" i="1"/>
  <c r="DU152" i="1"/>
  <c r="DW151" i="1"/>
  <c r="DV151" i="1"/>
  <c r="DU151" i="1"/>
  <c r="DW150" i="1"/>
  <c r="DV150" i="1"/>
  <c r="DU150" i="1"/>
  <c r="DW149" i="1"/>
  <c r="DV149" i="1"/>
  <c r="DU149" i="1"/>
  <c r="DW148" i="1"/>
  <c r="DV148" i="1"/>
  <c r="DU148" i="1"/>
  <c r="DW147" i="1"/>
  <c r="DV147" i="1"/>
  <c r="DU147" i="1"/>
  <c r="DW146" i="1"/>
  <c r="DV146" i="1"/>
  <c r="DU146" i="1"/>
  <c r="DW145" i="1"/>
  <c r="DV145" i="1"/>
  <c r="DU145" i="1"/>
  <c r="DW144" i="1"/>
  <c r="DV144" i="1"/>
  <c r="DU144" i="1"/>
  <c r="DW143" i="1"/>
  <c r="DV143" i="1"/>
  <c r="DU143" i="1"/>
  <c r="DW142" i="1"/>
  <c r="DV142" i="1"/>
  <c r="DU142" i="1"/>
  <c r="DW141" i="1"/>
  <c r="DV141" i="1"/>
  <c r="DU141" i="1"/>
  <c r="DW140" i="1"/>
  <c r="DV140" i="1"/>
  <c r="DU140" i="1"/>
  <c r="DW139" i="1"/>
  <c r="DV139" i="1"/>
  <c r="DU139" i="1"/>
  <c r="DW138" i="1"/>
  <c r="DV138" i="1"/>
  <c r="DU138" i="1"/>
  <c r="DW137" i="1"/>
  <c r="DV137" i="1"/>
  <c r="DU137" i="1"/>
  <c r="DW136" i="1"/>
  <c r="DV136" i="1"/>
  <c r="DU136" i="1"/>
  <c r="DW135" i="1"/>
  <c r="DV135" i="1"/>
  <c r="DU135" i="1"/>
  <c r="DW134" i="1"/>
  <c r="DV134" i="1"/>
  <c r="DU134" i="1"/>
  <c r="DW133" i="1"/>
  <c r="DV133" i="1"/>
  <c r="DU133" i="1"/>
  <c r="DW132" i="1"/>
  <c r="DV132" i="1"/>
  <c r="DU132" i="1"/>
  <c r="DW131" i="1"/>
  <c r="DV131" i="1"/>
  <c r="DU131" i="1"/>
  <c r="DW130" i="1"/>
  <c r="DV130" i="1"/>
  <c r="DU130" i="1"/>
  <c r="DW129" i="1"/>
  <c r="DV129" i="1"/>
  <c r="DU129" i="1"/>
  <c r="DW128" i="1"/>
  <c r="DV128" i="1"/>
  <c r="DU128" i="1"/>
  <c r="DW127" i="1"/>
  <c r="DV127" i="1"/>
  <c r="DU127" i="1"/>
  <c r="DW126" i="1"/>
  <c r="DV126" i="1"/>
  <c r="DU126" i="1"/>
  <c r="DW125" i="1"/>
  <c r="DV125" i="1"/>
  <c r="DU125" i="1"/>
  <c r="DW124" i="1"/>
  <c r="DV124" i="1"/>
  <c r="DU124" i="1"/>
  <c r="DW123" i="1"/>
  <c r="DV123" i="1"/>
  <c r="DU123" i="1"/>
  <c r="DW122" i="1"/>
  <c r="DV122" i="1"/>
  <c r="DU122" i="1"/>
  <c r="DW121" i="1"/>
  <c r="DV121" i="1"/>
  <c r="DU121" i="1"/>
  <c r="DW120" i="1"/>
  <c r="DV120" i="1"/>
  <c r="DU120" i="1"/>
  <c r="DW119" i="1"/>
  <c r="DV119" i="1"/>
  <c r="DU119" i="1"/>
  <c r="DW118" i="1"/>
  <c r="DV118" i="1"/>
  <c r="DU118" i="1"/>
  <c r="DW117" i="1"/>
  <c r="DV117" i="1"/>
  <c r="DU117" i="1"/>
  <c r="DW116" i="1"/>
  <c r="DV116" i="1"/>
  <c r="DU116" i="1"/>
  <c r="DW115" i="1"/>
  <c r="DV115" i="1"/>
  <c r="DU115" i="1"/>
  <c r="DW114" i="1"/>
  <c r="DV114" i="1"/>
  <c r="DU114" i="1"/>
  <c r="DW113" i="1"/>
  <c r="DV113" i="1"/>
  <c r="DU113" i="1"/>
  <c r="DW112" i="1"/>
  <c r="DV112" i="1"/>
  <c r="DU112" i="1"/>
  <c r="DW111" i="1"/>
  <c r="DV111" i="1"/>
  <c r="DU111" i="1"/>
  <c r="DW110" i="1"/>
  <c r="DV110" i="1"/>
  <c r="DU110" i="1"/>
  <c r="DW109" i="1"/>
  <c r="DV109" i="1"/>
  <c r="DU109" i="1"/>
  <c r="DW108" i="1"/>
  <c r="DV108" i="1"/>
  <c r="DU108" i="1"/>
  <c r="DW107" i="1"/>
  <c r="DV107" i="1"/>
  <c r="DU107" i="1"/>
  <c r="DW106" i="1"/>
  <c r="DV106" i="1"/>
  <c r="DU106" i="1"/>
  <c r="DW105" i="1"/>
  <c r="DV105" i="1"/>
  <c r="DU105" i="1"/>
  <c r="DW104" i="1"/>
  <c r="DV104" i="1"/>
  <c r="DU104" i="1"/>
  <c r="DW103" i="1"/>
  <c r="DV103" i="1"/>
  <c r="DU103" i="1"/>
  <c r="DW102" i="1"/>
  <c r="DV102" i="1"/>
  <c r="DU102" i="1"/>
  <c r="DW101" i="1"/>
  <c r="DV101" i="1"/>
  <c r="DU101" i="1"/>
  <c r="DW100" i="1"/>
  <c r="DV100" i="1"/>
  <c r="DU100" i="1"/>
  <c r="DW99" i="1"/>
  <c r="DV99" i="1"/>
  <c r="DU99" i="1"/>
  <c r="DW98" i="1"/>
  <c r="DV98" i="1"/>
  <c r="DU98" i="1"/>
  <c r="DW97" i="1"/>
  <c r="DV97" i="1"/>
  <c r="DU97" i="1"/>
  <c r="DW96" i="1"/>
  <c r="DV96" i="1"/>
  <c r="DU96" i="1"/>
  <c r="DW95" i="1"/>
  <c r="DV95" i="1"/>
  <c r="DU95" i="1"/>
  <c r="DW94" i="1"/>
  <c r="DV94" i="1"/>
  <c r="DU94" i="1"/>
  <c r="DW93" i="1"/>
  <c r="DV93" i="1"/>
  <c r="DU93" i="1"/>
  <c r="DW92" i="1"/>
  <c r="DV92" i="1"/>
  <c r="DU92" i="1"/>
  <c r="DW91" i="1"/>
  <c r="DV91" i="1"/>
  <c r="DU91" i="1"/>
  <c r="DW90" i="1"/>
  <c r="DV90" i="1"/>
  <c r="DU90" i="1"/>
  <c r="DW89" i="1"/>
  <c r="DV89" i="1"/>
  <c r="DU89" i="1"/>
  <c r="DW88" i="1"/>
  <c r="DV88" i="1"/>
  <c r="DU88" i="1"/>
  <c r="DW87" i="1"/>
  <c r="DV87" i="1"/>
  <c r="DU87" i="1"/>
  <c r="DW86" i="1"/>
  <c r="DV86" i="1"/>
  <c r="DU86" i="1"/>
  <c r="DW85" i="1"/>
  <c r="DV85" i="1"/>
  <c r="DU85" i="1"/>
  <c r="DW84" i="1"/>
  <c r="DV84" i="1"/>
  <c r="DU84" i="1"/>
  <c r="DW83" i="1"/>
  <c r="DV83" i="1"/>
  <c r="DU83" i="1"/>
  <c r="DW82" i="1"/>
  <c r="DV82" i="1"/>
  <c r="DU82" i="1"/>
  <c r="DW81" i="1"/>
  <c r="DV81" i="1"/>
  <c r="DU81" i="1"/>
  <c r="DW80" i="1"/>
  <c r="DV80" i="1"/>
  <c r="DU80" i="1"/>
  <c r="DW79" i="1"/>
  <c r="DV79" i="1"/>
  <c r="DU79" i="1"/>
  <c r="DW78" i="1"/>
  <c r="DV78" i="1"/>
  <c r="DU78" i="1"/>
  <c r="DW77" i="1"/>
  <c r="DV77" i="1"/>
  <c r="DU77" i="1"/>
  <c r="DW76" i="1"/>
  <c r="DV76" i="1"/>
  <c r="DU76" i="1"/>
  <c r="DW75" i="1"/>
  <c r="DV75" i="1"/>
  <c r="DU75" i="1"/>
  <c r="DW74" i="1"/>
  <c r="DV74" i="1"/>
  <c r="DU74" i="1"/>
  <c r="DW73" i="1"/>
  <c r="DV73" i="1"/>
  <c r="DU73" i="1"/>
  <c r="DW72" i="1"/>
  <c r="DV72" i="1"/>
  <c r="DU72" i="1"/>
  <c r="DW71" i="1"/>
  <c r="DV71" i="1"/>
  <c r="DU71" i="1"/>
  <c r="DW70" i="1"/>
  <c r="DV70" i="1"/>
  <c r="DU70" i="1"/>
  <c r="DW69" i="1"/>
  <c r="DV69" i="1"/>
  <c r="DU69" i="1"/>
  <c r="DW68" i="1"/>
  <c r="DV68" i="1"/>
  <c r="DU68" i="1"/>
  <c r="DW67" i="1"/>
  <c r="DV67" i="1"/>
  <c r="DU67" i="1"/>
  <c r="DW66" i="1"/>
  <c r="DV66" i="1"/>
  <c r="DU66" i="1"/>
  <c r="DW65" i="1"/>
  <c r="DV65" i="1"/>
  <c r="DU65" i="1"/>
  <c r="DW64" i="1"/>
  <c r="DV64" i="1"/>
  <c r="DU64" i="1"/>
  <c r="DW63" i="1"/>
  <c r="DV63" i="1"/>
  <c r="DU63" i="1"/>
  <c r="DW62" i="1"/>
  <c r="DV62" i="1"/>
  <c r="DU62" i="1"/>
  <c r="DW61" i="1"/>
  <c r="DV61" i="1"/>
  <c r="DU61" i="1"/>
  <c r="DW60" i="1"/>
  <c r="DV60" i="1"/>
  <c r="DU60" i="1"/>
  <c r="DW59" i="1"/>
  <c r="DV59" i="1"/>
  <c r="DU59" i="1"/>
  <c r="DW58" i="1"/>
  <c r="DV58" i="1"/>
  <c r="DU58" i="1"/>
  <c r="DW57" i="1"/>
  <c r="DV57" i="1"/>
  <c r="DU57" i="1"/>
  <c r="DW56" i="1"/>
  <c r="DV56" i="1"/>
  <c r="DU56" i="1"/>
  <c r="DW55" i="1"/>
  <c r="DV55" i="1"/>
  <c r="DU55" i="1"/>
  <c r="DW54" i="1"/>
  <c r="DV54" i="1"/>
  <c r="DU54" i="1"/>
  <c r="DW53" i="1"/>
  <c r="DV53" i="1"/>
  <c r="DU53" i="1"/>
  <c r="DW52" i="1"/>
  <c r="DV52" i="1"/>
  <c r="DU52" i="1"/>
  <c r="DW51" i="1"/>
  <c r="DV51" i="1"/>
  <c r="DU51" i="1"/>
  <c r="DW50" i="1"/>
  <c r="DV50" i="1"/>
  <c r="DU50" i="1"/>
  <c r="DW49" i="1"/>
  <c r="DV49" i="1"/>
  <c r="DU49" i="1"/>
  <c r="DW48" i="1"/>
  <c r="DV48" i="1"/>
  <c r="DU48" i="1"/>
  <c r="DW47" i="1"/>
  <c r="DV47" i="1"/>
  <c r="DU47" i="1"/>
  <c r="DW46" i="1"/>
  <c r="DV46" i="1"/>
  <c r="DU46" i="1"/>
  <c r="DW45" i="1"/>
  <c r="DV45" i="1"/>
  <c r="DU45" i="1"/>
  <c r="DW44" i="1"/>
  <c r="DV44" i="1"/>
  <c r="DU44" i="1"/>
  <c r="DW43" i="1"/>
  <c r="DV43" i="1"/>
  <c r="DU43" i="1"/>
  <c r="DW42" i="1"/>
  <c r="DV42" i="1"/>
  <c r="DU42" i="1"/>
  <c r="DW41" i="1"/>
  <c r="DV41" i="1"/>
  <c r="DU41" i="1"/>
  <c r="DW40" i="1"/>
  <c r="DV40" i="1"/>
  <c r="DU40" i="1"/>
  <c r="DW39" i="1"/>
  <c r="DV39" i="1"/>
  <c r="DU39" i="1"/>
  <c r="DW38" i="1"/>
  <c r="DV38" i="1"/>
  <c r="DU38" i="1"/>
  <c r="DW37" i="1"/>
  <c r="DV37" i="1"/>
  <c r="DU37" i="1"/>
  <c r="DW36" i="1"/>
  <c r="DV36" i="1"/>
  <c r="DU36" i="1"/>
  <c r="DW35" i="1"/>
  <c r="DV35" i="1"/>
  <c r="DU35" i="1"/>
  <c r="DW34" i="1"/>
  <c r="DV34" i="1"/>
  <c r="DU34" i="1"/>
  <c r="DW33" i="1"/>
  <c r="DV33" i="1"/>
  <c r="DU33" i="1"/>
  <c r="DW32" i="1"/>
  <c r="DV32" i="1"/>
  <c r="DU32" i="1"/>
  <c r="DW31" i="1"/>
  <c r="DV31" i="1"/>
  <c r="DU31" i="1"/>
  <c r="DW30" i="1"/>
  <c r="DV30" i="1"/>
  <c r="DU30" i="1"/>
  <c r="DW29" i="1"/>
  <c r="DV29" i="1"/>
  <c r="DU29" i="1"/>
  <c r="DW28" i="1"/>
  <c r="DV28" i="1"/>
  <c r="DU28" i="1"/>
  <c r="DW27" i="1"/>
  <c r="DV27" i="1"/>
  <c r="DU27" i="1"/>
  <c r="DW26" i="1"/>
  <c r="DV26" i="1"/>
  <c r="DU26" i="1"/>
  <c r="DW25" i="1"/>
  <c r="DV25" i="1"/>
  <c r="DU25" i="1"/>
  <c r="DW24" i="1"/>
  <c r="DV24" i="1"/>
  <c r="DU24" i="1"/>
  <c r="DW23" i="1"/>
  <c r="DV23" i="1"/>
  <c r="DU23" i="1"/>
  <c r="DW22" i="1"/>
  <c r="DV22" i="1"/>
  <c r="DU22" i="1"/>
  <c r="DW21" i="1"/>
  <c r="DV21" i="1"/>
  <c r="DU21" i="1"/>
  <c r="DW20" i="1"/>
  <c r="DV20" i="1"/>
  <c r="DU20" i="1"/>
  <c r="DW19" i="1"/>
  <c r="DV19" i="1"/>
  <c r="DU19" i="1"/>
  <c r="DW18" i="1"/>
  <c r="DV18" i="1"/>
  <c r="DU18" i="1"/>
  <c r="DW17" i="1"/>
  <c r="DV17" i="1"/>
  <c r="DU17" i="1"/>
  <c r="DW16" i="1"/>
  <c r="DV16" i="1"/>
  <c r="DU16" i="1"/>
  <c r="DV15" i="1"/>
  <c r="DW14" i="1"/>
  <c r="DV14" i="1"/>
  <c r="DU14" i="1"/>
  <c r="DW13" i="1"/>
  <c r="DV13" i="1"/>
  <c r="DU13" i="1"/>
  <c r="DW12" i="1"/>
  <c r="DV12" i="1"/>
  <c r="DU12" i="1"/>
  <c r="DV11" i="1"/>
  <c r="DU10" i="1"/>
  <c r="DU11" i="1" s="1"/>
  <c r="DS10" i="1"/>
  <c r="DG10" i="1"/>
  <c r="BP14" i="1"/>
  <c r="DF14" i="1" s="1"/>
  <c r="DR10" i="1"/>
  <c r="DW11" i="1" l="1"/>
  <c r="DU15" i="1"/>
  <c r="DW15" i="1" s="1"/>
  <c r="BI410" i="1" l="1"/>
  <c r="BJ410" i="1" s="1"/>
  <c r="BK410" i="1" s="1" a="1"/>
  <c r="BK410" i="1" s="1"/>
  <c r="BH410" i="1"/>
  <c r="BI409" i="1"/>
  <c r="BJ409" i="1" s="1"/>
  <c r="BK409" i="1" s="1" a="1"/>
  <c r="BK409" i="1" s="1"/>
  <c r="BH409" i="1"/>
  <c r="BI408" i="1"/>
  <c r="BJ408" i="1" s="1"/>
  <c r="BK408" i="1" s="1" a="1"/>
  <c r="BK408" i="1" s="1"/>
  <c r="BH408" i="1"/>
  <c r="BI407" i="1"/>
  <c r="BJ407" i="1" s="1"/>
  <c r="BK407" i="1" s="1" a="1"/>
  <c r="BK407" i="1" s="1"/>
  <c r="BH407" i="1"/>
  <c r="BI406" i="1"/>
  <c r="BJ406" i="1" s="1"/>
  <c r="BK406" i="1" s="1" a="1"/>
  <c r="BK406" i="1" s="1"/>
  <c r="BH406" i="1"/>
  <c r="BI405" i="1"/>
  <c r="BJ405" i="1" s="1"/>
  <c r="BK405" i="1" s="1" a="1"/>
  <c r="BK405" i="1" s="1"/>
  <c r="BH405" i="1"/>
  <c r="BI404" i="1"/>
  <c r="BJ404" i="1" s="1"/>
  <c r="BK404" i="1" s="1" a="1"/>
  <c r="BK404" i="1" s="1"/>
  <c r="BH404" i="1"/>
  <c r="BI403" i="1"/>
  <c r="BJ403" i="1" s="1"/>
  <c r="BK403" i="1" s="1" a="1"/>
  <c r="BK403" i="1" s="1"/>
  <c r="BH403" i="1"/>
  <c r="BI402" i="1"/>
  <c r="BJ402" i="1" s="1"/>
  <c r="BK402" i="1" s="1" a="1"/>
  <c r="BK402" i="1" s="1"/>
  <c r="BH402" i="1"/>
  <c r="BI401" i="1"/>
  <c r="BJ401" i="1" s="1"/>
  <c r="BK401" i="1" s="1" a="1"/>
  <c r="BK401" i="1" s="1"/>
  <c r="BH401" i="1"/>
  <c r="BI400" i="1"/>
  <c r="BJ400" i="1" s="1"/>
  <c r="BK400" i="1" s="1" a="1"/>
  <c r="BK400" i="1" s="1"/>
  <c r="BH400" i="1"/>
  <c r="BI399" i="1"/>
  <c r="BJ399" i="1" s="1"/>
  <c r="BK399" i="1" s="1" a="1"/>
  <c r="BK399" i="1" s="1"/>
  <c r="BH399" i="1"/>
  <c r="BI398" i="1"/>
  <c r="BJ398" i="1" s="1"/>
  <c r="BK398" i="1" s="1" a="1"/>
  <c r="BK398" i="1" s="1"/>
  <c r="BH398" i="1"/>
  <c r="BI397" i="1"/>
  <c r="BJ397" i="1" s="1"/>
  <c r="BK397" i="1" s="1" a="1"/>
  <c r="BK397" i="1" s="1"/>
  <c r="BH397" i="1"/>
  <c r="BI396" i="1"/>
  <c r="BJ396" i="1" s="1"/>
  <c r="BK396" i="1" s="1" a="1"/>
  <c r="BK396" i="1" s="1"/>
  <c r="BH396" i="1"/>
  <c r="BI395" i="1"/>
  <c r="BJ395" i="1" s="1"/>
  <c r="BK395" i="1" s="1" a="1"/>
  <c r="BK395" i="1" s="1"/>
  <c r="BH395" i="1"/>
  <c r="BI394" i="1"/>
  <c r="BJ394" i="1" s="1"/>
  <c r="BK394" i="1" s="1" a="1"/>
  <c r="BK394" i="1" s="1"/>
  <c r="BH394" i="1"/>
  <c r="BI393" i="1"/>
  <c r="BJ393" i="1" s="1"/>
  <c r="BK393" i="1" s="1" a="1"/>
  <c r="BK393" i="1" s="1"/>
  <c r="BH393" i="1"/>
  <c r="BI392" i="1"/>
  <c r="BJ392" i="1" s="1"/>
  <c r="BK392" i="1" s="1" a="1"/>
  <c r="BK392" i="1" s="1"/>
  <c r="BH392" i="1"/>
  <c r="BI391" i="1"/>
  <c r="BJ391" i="1" s="1"/>
  <c r="BK391" i="1" s="1" a="1"/>
  <c r="BK391" i="1" s="1"/>
  <c r="BH391" i="1"/>
  <c r="BI390" i="1"/>
  <c r="BJ390" i="1" s="1"/>
  <c r="BK390" i="1" s="1" a="1"/>
  <c r="BK390" i="1" s="1"/>
  <c r="BH390" i="1"/>
  <c r="BI389" i="1"/>
  <c r="BJ389" i="1" s="1"/>
  <c r="BK389" i="1" s="1" a="1"/>
  <c r="BK389" i="1" s="1"/>
  <c r="BH389" i="1"/>
  <c r="BI388" i="1"/>
  <c r="BJ388" i="1" s="1"/>
  <c r="BK388" i="1" s="1" a="1"/>
  <c r="BK388" i="1" s="1"/>
  <c r="BH388" i="1"/>
  <c r="BI387" i="1"/>
  <c r="BJ387" i="1" s="1"/>
  <c r="BK387" i="1" s="1" a="1"/>
  <c r="BK387" i="1" s="1"/>
  <c r="BH387" i="1"/>
  <c r="BI386" i="1"/>
  <c r="BJ386" i="1" s="1"/>
  <c r="BK386" i="1" s="1" a="1"/>
  <c r="BK386" i="1" s="1"/>
  <c r="BH386" i="1"/>
  <c r="BI385" i="1"/>
  <c r="BJ385" i="1" s="1"/>
  <c r="BK385" i="1" s="1" a="1"/>
  <c r="BK385" i="1" s="1"/>
  <c r="BH385" i="1"/>
  <c r="BI384" i="1"/>
  <c r="BJ384" i="1" s="1"/>
  <c r="BK384" i="1" s="1" a="1"/>
  <c r="BK384" i="1" s="1"/>
  <c r="BH384" i="1"/>
  <c r="BI383" i="1"/>
  <c r="BJ383" i="1" s="1"/>
  <c r="BK383" i="1" s="1" a="1"/>
  <c r="BK383" i="1" s="1"/>
  <c r="BH383" i="1"/>
  <c r="BI382" i="1"/>
  <c r="BJ382" i="1" s="1"/>
  <c r="BK382" i="1" s="1" a="1"/>
  <c r="BK382" i="1" s="1"/>
  <c r="BH382" i="1"/>
  <c r="BI381" i="1"/>
  <c r="BJ381" i="1" s="1"/>
  <c r="BK381" i="1" s="1" a="1"/>
  <c r="BK381" i="1" s="1"/>
  <c r="BH381" i="1"/>
  <c r="BI380" i="1"/>
  <c r="BJ380" i="1" s="1"/>
  <c r="BK380" i="1" s="1" a="1"/>
  <c r="BK380" i="1" s="1"/>
  <c r="BH380" i="1"/>
  <c r="BI379" i="1"/>
  <c r="BJ379" i="1" s="1"/>
  <c r="BK379" i="1" s="1" a="1"/>
  <c r="BK379" i="1" s="1"/>
  <c r="BH379" i="1"/>
  <c r="BI378" i="1"/>
  <c r="BJ378" i="1" s="1"/>
  <c r="BK378" i="1" s="1" a="1"/>
  <c r="BK378" i="1" s="1"/>
  <c r="BH378" i="1"/>
  <c r="BI377" i="1"/>
  <c r="BJ377" i="1" s="1"/>
  <c r="BK377" i="1" s="1" a="1"/>
  <c r="BK377" i="1" s="1"/>
  <c r="BH377" i="1"/>
  <c r="BI376" i="1"/>
  <c r="BJ376" i="1" s="1"/>
  <c r="BK376" i="1" s="1" a="1"/>
  <c r="BK376" i="1" s="1"/>
  <c r="BH376" i="1"/>
  <c r="BI375" i="1"/>
  <c r="BJ375" i="1" s="1"/>
  <c r="BK375" i="1" s="1" a="1"/>
  <c r="BK375" i="1" s="1"/>
  <c r="BH375" i="1"/>
  <c r="BI374" i="1"/>
  <c r="BJ374" i="1" s="1"/>
  <c r="BK374" i="1" s="1" a="1"/>
  <c r="BK374" i="1" s="1"/>
  <c r="BH374" i="1"/>
  <c r="BI373" i="1"/>
  <c r="BJ373" i="1" s="1"/>
  <c r="BK373" i="1" s="1" a="1"/>
  <c r="BK373" i="1" s="1"/>
  <c r="BH373" i="1"/>
  <c r="BI372" i="1"/>
  <c r="BJ372" i="1" s="1"/>
  <c r="BK372" i="1" s="1" a="1"/>
  <c r="BK372" i="1" s="1"/>
  <c r="BH372" i="1"/>
  <c r="BI371" i="1"/>
  <c r="BJ371" i="1" s="1"/>
  <c r="BK371" i="1" s="1" a="1"/>
  <c r="BK371" i="1" s="1"/>
  <c r="BH371" i="1"/>
  <c r="BJ370" i="1"/>
  <c r="BK370" i="1" s="1" a="1"/>
  <c r="BK370" i="1" s="1"/>
  <c r="BI370" i="1"/>
  <c r="BH370" i="1"/>
  <c r="BI369" i="1"/>
  <c r="BJ369" i="1" s="1"/>
  <c r="BK369" i="1" s="1" a="1"/>
  <c r="BK369" i="1" s="1"/>
  <c r="BH369" i="1"/>
  <c r="BI368" i="1"/>
  <c r="BJ368" i="1" s="1"/>
  <c r="BK368" i="1" s="1" a="1"/>
  <c r="BK368" i="1" s="1"/>
  <c r="BH368" i="1"/>
  <c r="BI367" i="1"/>
  <c r="BJ367" i="1" s="1"/>
  <c r="BK367" i="1" s="1" a="1"/>
  <c r="BK367" i="1" s="1"/>
  <c r="BH367" i="1"/>
  <c r="BI366" i="1"/>
  <c r="BJ366" i="1" s="1"/>
  <c r="BK366" i="1" s="1" a="1"/>
  <c r="BK366" i="1" s="1"/>
  <c r="BH366" i="1"/>
  <c r="BI365" i="1"/>
  <c r="BJ365" i="1" s="1"/>
  <c r="BK365" i="1" s="1" a="1"/>
  <c r="BK365" i="1" s="1"/>
  <c r="BH365" i="1"/>
  <c r="BI364" i="1"/>
  <c r="BJ364" i="1" s="1"/>
  <c r="BK364" i="1" s="1" a="1"/>
  <c r="BK364" i="1" s="1"/>
  <c r="BH364" i="1"/>
  <c r="BI363" i="1"/>
  <c r="BJ363" i="1" s="1"/>
  <c r="BK363" i="1" s="1" a="1"/>
  <c r="BK363" i="1" s="1"/>
  <c r="BH363" i="1"/>
  <c r="BI362" i="1"/>
  <c r="BJ362" i="1" s="1"/>
  <c r="BK362" i="1" s="1" a="1"/>
  <c r="BK362" i="1" s="1"/>
  <c r="BH362" i="1"/>
  <c r="BI361" i="1"/>
  <c r="BJ361" i="1" s="1"/>
  <c r="BK361" i="1" s="1" a="1"/>
  <c r="BK361" i="1" s="1"/>
  <c r="BH361" i="1"/>
  <c r="BI360" i="1"/>
  <c r="BJ360" i="1" s="1"/>
  <c r="BK360" i="1" s="1" a="1"/>
  <c r="BK360" i="1" s="1"/>
  <c r="BH360" i="1"/>
  <c r="BI359" i="1"/>
  <c r="BJ359" i="1" s="1"/>
  <c r="BK359" i="1" s="1" a="1"/>
  <c r="BK359" i="1" s="1"/>
  <c r="BH359" i="1"/>
  <c r="BI358" i="1"/>
  <c r="BJ358" i="1" s="1"/>
  <c r="BK358" i="1" s="1" a="1"/>
  <c r="BK358" i="1" s="1"/>
  <c r="BH358" i="1"/>
  <c r="BI357" i="1"/>
  <c r="BJ357" i="1" s="1"/>
  <c r="BK357" i="1" s="1" a="1"/>
  <c r="BK357" i="1" s="1"/>
  <c r="BH357" i="1"/>
  <c r="BI356" i="1"/>
  <c r="BJ356" i="1" s="1"/>
  <c r="BK356" i="1" s="1" a="1"/>
  <c r="BK356" i="1" s="1"/>
  <c r="BH356" i="1"/>
  <c r="BI355" i="1"/>
  <c r="BJ355" i="1" s="1"/>
  <c r="BK355" i="1" s="1" a="1"/>
  <c r="BK355" i="1" s="1"/>
  <c r="BH355" i="1"/>
  <c r="BI354" i="1"/>
  <c r="BJ354" i="1" s="1"/>
  <c r="BK354" i="1" s="1" a="1"/>
  <c r="BK354" i="1" s="1"/>
  <c r="BH354" i="1"/>
  <c r="BI353" i="1"/>
  <c r="BJ353" i="1" s="1"/>
  <c r="BK353" i="1" s="1" a="1"/>
  <c r="BK353" i="1" s="1"/>
  <c r="BH353" i="1"/>
  <c r="BI352" i="1"/>
  <c r="BJ352" i="1" s="1"/>
  <c r="BK352" i="1" s="1" a="1"/>
  <c r="BK352" i="1" s="1"/>
  <c r="BH352" i="1"/>
  <c r="BI351" i="1"/>
  <c r="BJ351" i="1" s="1"/>
  <c r="BK351" i="1" s="1" a="1"/>
  <c r="BK351" i="1" s="1"/>
  <c r="BH351" i="1"/>
  <c r="BI350" i="1"/>
  <c r="BJ350" i="1" s="1"/>
  <c r="BK350" i="1" s="1" a="1"/>
  <c r="BK350" i="1" s="1"/>
  <c r="BH350" i="1"/>
  <c r="BI349" i="1"/>
  <c r="BJ349" i="1" s="1"/>
  <c r="BK349" i="1" s="1" a="1"/>
  <c r="BK349" i="1" s="1"/>
  <c r="BH349" i="1"/>
  <c r="BI348" i="1"/>
  <c r="BJ348" i="1" s="1"/>
  <c r="BK348" i="1" s="1" a="1"/>
  <c r="BK348" i="1" s="1"/>
  <c r="BH348" i="1"/>
  <c r="BI347" i="1"/>
  <c r="BJ347" i="1" s="1"/>
  <c r="BK347" i="1" s="1" a="1"/>
  <c r="BK347" i="1" s="1"/>
  <c r="BH347" i="1"/>
  <c r="BI346" i="1"/>
  <c r="BJ346" i="1" s="1"/>
  <c r="BK346" i="1" s="1" a="1"/>
  <c r="BK346" i="1" s="1"/>
  <c r="BH346" i="1"/>
  <c r="BI345" i="1"/>
  <c r="BJ345" i="1" s="1"/>
  <c r="BK345" i="1" s="1" a="1"/>
  <c r="BK345" i="1" s="1"/>
  <c r="BH345" i="1"/>
  <c r="BI344" i="1"/>
  <c r="BJ344" i="1" s="1"/>
  <c r="BK344" i="1" s="1" a="1"/>
  <c r="BK344" i="1" s="1"/>
  <c r="BH344" i="1"/>
  <c r="BI343" i="1"/>
  <c r="BJ343" i="1" s="1"/>
  <c r="BK343" i="1" s="1" a="1"/>
  <c r="BK343" i="1" s="1"/>
  <c r="BH343" i="1"/>
  <c r="BI342" i="1"/>
  <c r="BJ342" i="1" s="1"/>
  <c r="BK342" i="1" s="1" a="1"/>
  <c r="BK342" i="1" s="1"/>
  <c r="BH342" i="1"/>
  <c r="BI341" i="1"/>
  <c r="BJ341" i="1" s="1"/>
  <c r="BK341" i="1" s="1" a="1"/>
  <c r="BK341" i="1" s="1"/>
  <c r="BH341" i="1"/>
  <c r="BI340" i="1"/>
  <c r="BJ340" i="1" s="1"/>
  <c r="BK340" i="1" s="1" a="1"/>
  <c r="BK340" i="1" s="1"/>
  <c r="BH340" i="1"/>
  <c r="BI339" i="1"/>
  <c r="BJ339" i="1" s="1"/>
  <c r="BK339" i="1" s="1" a="1"/>
  <c r="BK339" i="1" s="1"/>
  <c r="BH339" i="1"/>
  <c r="BI338" i="1"/>
  <c r="BJ338" i="1" s="1"/>
  <c r="BK338" i="1" s="1" a="1"/>
  <c r="BK338" i="1" s="1"/>
  <c r="BH338" i="1"/>
  <c r="BI337" i="1"/>
  <c r="BJ337" i="1" s="1"/>
  <c r="BK337" i="1" s="1" a="1"/>
  <c r="BK337" i="1" s="1"/>
  <c r="BH337" i="1"/>
  <c r="BI336" i="1"/>
  <c r="BJ336" i="1" s="1"/>
  <c r="BK336" i="1" s="1" a="1"/>
  <c r="BK336" i="1" s="1"/>
  <c r="BH336" i="1"/>
  <c r="BI335" i="1"/>
  <c r="BJ335" i="1" s="1"/>
  <c r="BK335" i="1" s="1" a="1"/>
  <c r="BK335" i="1" s="1"/>
  <c r="BH335" i="1"/>
  <c r="BI334" i="1"/>
  <c r="BJ334" i="1" s="1"/>
  <c r="BK334" i="1" s="1" a="1"/>
  <c r="BK334" i="1" s="1"/>
  <c r="BH334" i="1"/>
  <c r="BI333" i="1"/>
  <c r="BJ333" i="1" s="1"/>
  <c r="BK333" i="1" s="1" a="1"/>
  <c r="BK333" i="1" s="1"/>
  <c r="BH333" i="1"/>
  <c r="BI332" i="1"/>
  <c r="BJ332" i="1" s="1"/>
  <c r="BK332" i="1" s="1" a="1"/>
  <c r="BK332" i="1" s="1"/>
  <c r="BH332" i="1"/>
  <c r="BI331" i="1"/>
  <c r="BJ331" i="1" s="1"/>
  <c r="BK331" i="1" s="1" a="1"/>
  <c r="BK331" i="1" s="1"/>
  <c r="BH331" i="1"/>
  <c r="BI330" i="1"/>
  <c r="BJ330" i="1" s="1"/>
  <c r="BK330" i="1" s="1" a="1"/>
  <c r="BK330" i="1" s="1"/>
  <c r="BH330" i="1"/>
  <c r="BI329" i="1"/>
  <c r="BJ329" i="1" s="1"/>
  <c r="BK329" i="1" s="1" a="1"/>
  <c r="BK329" i="1" s="1"/>
  <c r="BH329" i="1"/>
  <c r="BI328" i="1"/>
  <c r="BJ328" i="1" s="1"/>
  <c r="BK328" i="1" s="1" a="1"/>
  <c r="BK328" i="1" s="1"/>
  <c r="BH328" i="1"/>
  <c r="BI327" i="1"/>
  <c r="BJ327" i="1" s="1"/>
  <c r="BK327" i="1" s="1" a="1"/>
  <c r="BK327" i="1" s="1"/>
  <c r="BH327" i="1"/>
  <c r="BI326" i="1"/>
  <c r="BJ326" i="1" s="1"/>
  <c r="BK326" i="1" s="1" a="1"/>
  <c r="BK326" i="1" s="1"/>
  <c r="BH326" i="1"/>
  <c r="BI325" i="1"/>
  <c r="BJ325" i="1" s="1"/>
  <c r="BK325" i="1" s="1" a="1"/>
  <c r="BK325" i="1" s="1"/>
  <c r="BH325" i="1"/>
  <c r="BI324" i="1"/>
  <c r="BJ324" i="1" s="1"/>
  <c r="BK324" i="1" s="1" a="1"/>
  <c r="BK324" i="1" s="1"/>
  <c r="BH324" i="1"/>
  <c r="BI323" i="1"/>
  <c r="BJ323" i="1" s="1"/>
  <c r="BK323" i="1" s="1" a="1"/>
  <c r="BK323" i="1" s="1"/>
  <c r="BH323" i="1"/>
  <c r="BI322" i="1"/>
  <c r="BJ322" i="1" s="1"/>
  <c r="BK322" i="1" s="1" a="1"/>
  <c r="BK322" i="1" s="1"/>
  <c r="BH322" i="1"/>
  <c r="BI321" i="1"/>
  <c r="BJ321" i="1" s="1"/>
  <c r="BK321" i="1" s="1" a="1"/>
  <c r="BK321" i="1" s="1"/>
  <c r="BH321" i="1"/>
  <c r="BI320" i="1"/>
  <c r="BJ320" i="1" s="1"/>
  <c r="BK320" i="1" s="1" a="1"/>
  <c r="BK320" i="1" s="1"/>
  <c r="BH320" i="1"/>
  <c r="BI319" i="1"/>
  <c r="BJ319" i="1" s="1"/>
  <c r="BK319" i="1" s="1" a="1"/>
  <c r="BK319" i="1" s="1"/>
  <c r="BH319" i="1"/>
  <c r="BI318" i="1"/>
  <c r="BJ318" i="1" s="1"/>
  <c r="BK318" i="1" s="1" a="1"/>
  <c r="BK318" i="1" s="1"/>
  <c r="BH318" i="1"/>
  <c r="BI317" i="1"/>
  <c r="BJ317" i="1" s="1"/>
  <c r="BK317" i="1" s="1" a="1"/>
  <c r="BK317" i="1" s="1"/>
  <c r="BH317" i="1"/>
  <c r="BI316" i="1"/>
  <c r="BJ316" i="1" s="1"/>
  <c r="BK316" i="1" s="1" a="1"/>
  <c r="BK316" i="1" s="1"/>
  <c r="BH316" i="1"/>
  <c r="BI315" i="1"/>
  <c r="BJ315" i="1" s="1"/>
  <c r="BK315" i="1" s="1" a="1"/>
  <c r="BK315" i="1" s="1"/>
  <c r="BH315" i="1"/>
  <c r="BI314" i="1"/>
  <c r="BJ314" i="1" s="1"/>
  <c r="BK314" i="1" s="1" a="1"/>
  <c r="BK314" i="1" s="1"/>
  <c r="BH314" i="1"/>
  <c r="BI313" i="1"/>
  <c r="BJ313" i="1" s="1"/>
  <c r="BK313" i="1" s="1" a="1"/>
  <c r="BK313" i="1" s="1"/>
  <c r="BH313" i="1"/>
  <c r="BI312" i="1"/>
  <c r="BJ312" i="1" s="1"/>
  <c r="BK312" i="1" s="1" a="1"/>
  <c r="BK312" i="1" s="1"/>
  <c r="BH312" i="1"/>
  <c r="BI311" i="1"/>
  <c r="BJ311" i="1" s="1"/>
  <c r="BK311" i="1" s="1" a="1"/>
  <c r="BK311" i="1" s="1"/>
  <c r="BH311" i="1"/>
  <c r="BI310" i="1"/>
  <c r="BJ310" i="1" s="1"/>
  <c r="BK310" i="1" s="1" a="1"/>
  <c r="BK310" i="1" s="1"/>
  <c r="BH310" i="1"/>
  <c r="BI309" i="1"/>
  <c r="BJ309" i="1" s="1"/>
  <c r="BK309" i="1" s="1" a="1"/>
  <c r="BK309" i="1" s="1"/>
  <c r="BH309" i="1"/>
  <c r="BI308" i="1"/>
  <c r="BJ308" i="1" s="1"/>
  <c r="BK308" i="1" s="1" a="1"/>
  <c r="BK308" i="1" s="1"/>
  <c r="BH308" i="1"/>
  <c r="BI307" i="1"/>
  <c r="BJ307" i="1" s="1"/>
  <c r="BK307" i="1" s="1" a="1"/>
  <c r="BK307" i="1" s="1"/>
  <c r="BH307" i="1"/>
  <c r="BI306" i="1"/>
  <c r="BJ306" i="1" s="1"/>
  <c r="BK306" i="1" s="1" a="1"/>
  <c r="BK306" i="1" s="1"/>
  <c r="BH306" i="1"/>
  <c r="BI305" i="1"/>
  <c r="BJ305" i="1" s="1"/>
  <c r="BK305" i="1" s="1" a="1"/>
  <c r="BK305" i="1" s="1"/>
  <c r="BH305" i="1"/>
  <c r="BI304" i="1"/>
  <c r="BJ304" i="1" s="1"/>
  <c r="BK304" i="1" s="1" a="1"/>
  <c r="BK304" i="1" s="1"/>
  <c r="BH304" i="1"/>
  <c r="BI303" i="1"/>
  <c r="BJ303" i="1" s="1"/>
  <c r="BK303" i="1" s="1" a="1"/>
  <c r="BK303" i="1" s="1"/>
  <c r="BH303" i="1"/>
  <c r="BI302" i="1"/>
  <c r="BJ302" i="1" s="1"/>
  <c r="BK302" i="1" s="1" a="1"/>
  <c r="BK302" i="1" s="1"/>
  <c r="BH302" i="1"/>
  <c r="BI301" i="1"/>
  <c r="BJ301" i="1" s="1"/>
  <c r="BK301" i="1" s="1" a="1"/>
  <c r="BK301" i="1" s="1"/>
  <c r="BH301" i="1"/>
  <c r="BI300" i="1"/>
  <c r="BJ300" i="1" s="1"/>
  <c r="BK300" i="1" s="1" a="1"/>
  <c r="BK300" i="1" s="1"/>
  <c r="BH300" i="1"/>
  <c r="BI299" i="1"/>
  <c r="BJ299" i="1" s="1"/>
  <c r="BK299" i="1" s="1" a="1"/>
  <c r="BK299" i="1" s="1"/>
  <c r="BH299" i="1"/>
  <c r="BI298" i="1"/>
  <c r="BJ298" i="1" s="1"/>
  <c r="BK298" i="1" s="1" a="1"/>
  <c r="BK298" i="1" s="1"/>
  <c r="BH298" i="1"/>
  <c r="BI297" i="1"/>
  <c r="BJ297" i="1" s="1"/>
  <c r="BK297" i="1" s="1" a="1"/>
  <c r="BK297" i="1" s="1"/>
  <c r="BH297" i="1"/>
  <c r="BI296" i="1"/>
  <c r="BJ296" i="1" s="1"/>
  <c r="BK296" i="1" s="1" a="1"/>
  <c r="BK296" i="1" s="1"/>
  <c r="BH296" i="1"/>
  <c r="BI295" i="1"/>
  <c r="BJ295" i="1" s="1"/>
  <c r="BK295" i="1" s="1" a="1"/>
  <c r="BK295" i="1" s="1"/>
  <c r="BH295" i="1"/>
  <c r="BI294" i="1"/>
  <c r="BJ294" i="1" s="1"/>
  <c r="BK294" i="1" s="1" a="1"/>
  <c r="BK294" i="1" s="1"/>
  <c r="BH294" i="1"/>
  <c r="BI293" i="1"/>
  <c r="BJ293" i="1" s="1"/>
  <c r="BK293" i="1" s="1" a="1"/>
  <c r="BK293" i="1" s="1"/>
  <c r="BH293" i="1"/>
  <c r="BI292" i="1"/>
  <c r="BJ292" i="1" s="1"/>
  <c r="BK292" i="1" s="1" a="1"/>
  <c r="BK292" i="1" s="1"/>
  <c r="BH292" i="1"/>
  <c r="BI291" i="1"/>
  <c r="BJ291" i="1" s="1"/>
  <c r="BK291" i="1" s="1" a="1"/>
  <c r="BK291" i="1" s="1"/>
  <c r="BH291" i="1"/>
  <c r="BI290" i="1"/>
  <c r="BJ290" i="1" s="1"/>
  <c r="BK290" i="1" s="1" a="1"/>
  <c r="BK290" i="1" s="1"/>
  <c r="BH290" i="1"/>
  <c r="BI289" i="1"/>
  <c r="BJ289" i="1" s="1"/>
  <c r="BK289" i="1" s="1" a="1"/>
  <c r="BK289" i="1" s="1"/>
  <c r="BH289" i="1"/>
  <c r="BI288" i="1"/>
  <c r="BJ288" i="1" s="1"/>
  <c r="BK288" i="1" s="1" a="1"/>
  <c r="BK288" i="1" s="1"/>
  <c r="BH288" i="1"/>
  <c r="BI287" i="1"/>
  <c r="BJ287" i="1" s="1"/>
  <c r="BK287" i="1" s="1" a="1"/>
  <c r="BK287" i="1" s="1"/>
  <c r="BH287" i="1"/>
  <c r="BI286" i="1"/>
  <c r="BJ286" i="1" s="1"/>
  <c r="BK286" i="1" s="1" a="1"/>
  <c r="BK286" i="1" s="1"/>
  <c r="BH286" i="1"/>
  <c r="BI285" i="1"/>
  <c r="BJ285" i="1" s="1"/>
  <c r="BK285" i="1" s="1" a="1"/>
  <c r="BK285" i="1" s="1"/>
  <c r="BH285" i="1"/>
  <c r="BI284" i="1"/>
  <c r="BJ284" i="1" s="1"/>
  <c r="BK284" i="1" s="1" a="1"/>
  <c r="BK284" i="1" s="1"/>
  <c r="BH284" i="1"/>
  <c r="BI283" i="1"/>
  <c r="BJ283" i="1" s="1"/>
  <c r="BK283" i="1" s="1" a="1"/>
  <c r="BK283" i="1" s="1"/>
  <c r="BH283" i="1"/>
  <c r="BI282" i="1"/>
  <c r="BJ282" i="1" s="1"/>
  <c r="BK282" i="1" s="1" a="1"/>
  <c r="BK282" i="1" s="1"/>
  <c r="BH282" i="1"/>
  <c r="BI281" i="1"/>
  <c r="BJ281" i="1" s="1"/>
  <c r="BK281" i="1" s="1" a="1"/>
  <c r="BK281" i="1" s="1"/>
  <c r="BH281" i="1"/>
  <c r="BI280" i="1"/>
  <c r="BJ280" i="1" s="1"/>
  <c r="BK280" i="1" s="1" a="1"/>
  <c r="BK280" i="1" s="1"/>
  <c r="BH280" i="1"/>
  <c r="BI279" i="1"/>
  <c r="BJ279" i="1" s="1"/>
  <c r="BK279" i="1" s="1" a="1"/>
  <c r="BK279" i="1" s="1"/>
  <c r="BH279" i="1"/>
  <c r="BI278" i="1"/>
  <c r="BJ278" i="1" s="1"/>
  <c r="BK278" i="1" s="1" a="1"/>
  <c r="BK278" i="1" s="1"/>
  <c r="BH278" i="1"/>
  <c r="BI277" i="1"/>
  <c r="BJ277" i="1" s="1"/>
  <c r="BK277" i="1" s="1" a="1"/>
  <c r="BK277" i="1" s="1"/>
  <c r="BH277" i="1"/>
  <c r="BI276" i="1"/>
  <c r="BJ276" i="1" s="1"/>
  <c r="BK276" i="1" s="1" a="1"/>
  <c r="BK276" i="1" s="1"/>
  <c r="BH276" i="1"/>
  <c r="BI275" i="1"/>
  <c r="BJ275" i="1" s="1"/>
  <c r="BK275" i="1" s="1" a="1"/>
  <c r="BK275" i="1" s="1"/>
  <c r="BH275" i="1"/>
  <c r="BI274" i="1"/>
  <c r="BJ274" i="1" s="1"/>
  <c r="BK274" i="1" s="1" a="1"/>
  <c r="BK274" i="1" s="1"/>
  <c r="BH274" i="1"/>
  <c r="BI273" i="1"/>
  <c r="BJ273" i="1" s="1"/>
  <c r="BK273" i="1" s="1" a="1"/>
  <c r="BK273" i="1" s="1"/>
  <c r="BH273" i="1"/>
  <c r="BI272" i="1"/>
  <c r="BJ272" i="1" s="1"/>
  <c r="BK272" i="1" s="1" a="1"/>
  <c r="BK272" i="1" s="1"/>
  <c r="BH272" i="1"/>
  <c r="BI271" i="1"/>
  <c r="BJ271" i="1" s="1"/>
  <c r="BK271" i="1" s="1" a="1"/>
  <c r="BK271" i="1" s="1"/>
  <c r="BH271" i="1"/>
  <c r="BI270" i="1"/>
  <c r="BJ270" i="1" s="1"/>
  <c r="BK270" i="1" s="1" a="1"/>
  <c r="BK270" i="1" s="1"/>
  <c r="BH270" i="1"/>
  <c r="BI269" i="1"/>
  <c r="BJ269" i="1" s="1"/>
  <c r="BK269" i="1" s="1" a="1"/>
  <c r="BK269" i="1" s="1"/>
  <c r="BH269" i="1"/>
  <c r="BI268" i="1"/>
  <c r="BJ268" i="1" s="1"/>
  <c r="BK268" i="1" s="1" a="1"/>
  <c r="BK268" i="1" s="1"/>
  <c r="BH268" i="1"/>
  <c r="BI267" i="1"/>
  <c r="BJ267" i="1" s="1"/>
  <c r="BK267" i="1" s="1" a="1"/>
  <c r="BK267" i="1" s="1"/>
  <c r="BH267" i="1"/>
  <c r="BI266" i="1"/>
  <c r="BJ266" i="1" s="1"/>
  <c r="BK266" i="1" s="1" a="1"/>
  <c r="BK266" i="1" s="1"/>
  <c r="BH266" i="1"/>
  <c r="BI265" i="1"/>
  <c r="BJ265" i="1" s="1"/>
  <c r="BK265" i="1" s="1" a="1"/>
  <c r="BK265" i="1" s="1"/>
  <c r="BH265" i="1"/>
  <c r="BI264" i="1"/>
  <c r="BJ264" i="1" s="1"/>
  <c r="BK264" i="1" s="1" a="1"/>
  <c r="BK264" i="1" s="1"/>
  <c r="BH264" i="1"/>
  <c r="BI263" i="1"/>
  <c r="BJ263" i="1" s="1"/>
  <c r="BK263" i="1" s="1" a="1"/>
  <c r="BK263" i="1" s="1"/>
  <c r="BH263" i="1"/>
  <c r="BI262" i="1"/>
  <c r="BJ262" i="1" s="1"/>
  <c r="BK262" i="1" s="1" a="1"/>
  <c r="BK262" i="1" s="1"/>
  <c r="BH262" i="1"/>
  <c r="BI261" i="1"/>
  <c r="BJ261" i="1" s="1"/>
  <c r="BK261" i="1" s="1" a="1"/>
  <c r="BK261" i="1" s="1"/>
  <c r="BH261" i="1"/>
  <c r="BI260" i="1"/>
  <c r="BJ260" i="1" s="1"/>
  <c r="BK260" i="1" s="1" a="1"/>
  <c r="BK260" i="1" s="1"/>
  <c r="BH260" i="1"/>
  <c r="BI259" i="1"/>
  <c r="BJ259" i="1" s="1"/>
  <c r="BK259" i="1" s="1" a="1"/>
  <c r="BK259" i="1" s="1"/>
  <c r="BH259" i="1"/>
  <c r="BI258" i="1"/>
  <c r="BJ258" i="1" s="1"/>
  <c r="BK258" i="1" s="1" a="1"/>
  <c r="BK258" i="1" s="1"/>
  <c r="BH258" i="1"/>
  <c r="BI257" i="1"/>
  <c r="BJ257" i="1" s="1"/>
  <c r="BK257" i="1" s="1" a="1"/>
  <c r="BK257" i="1" s="1"/>
  <c r="BH257" i="1"/>
  <c r="BI256" i="1"/>
  <c r="BJ256" i="1" s="1"/>
  <c r="BK256" i="1" s="1" a="1"/>
  <c r="BK256" i="1" s="1"/>
  <c r="BH256" i="1"/>
  <c r="BI255" i="1"/>
  <c r="BJ255" i="1" s="1"/>
  <c r="BK255" i="1" s="1" a="1"/>
  <c r="BK255" i="1" s="1"/>
  <c r="BH255" i="1"/>
  <c r="BI254" i="1"/>
  <c r="BJ254" i="1" s="1"/>
  <c r="BK254" i="1" s="1" a="1"/>
  <c r="BK254" i="1" s="1"/>
  <c r="BH254" i="1"/>
  <c r="BI253" i="1"/>
  <c r="BJ253" i="1" s="1"/>
  <c r="BK253" i="1" s="1" a="1"/>
  <c r="BK253" i="1" s="1"/>
  <c r="BH253" i="1"/>
  <c r="BI252" i="1"/>
  <c r="BJ252" i="1" s="1"/>
  <c r="BK252" i="1" s="1" a="1"/>
  <c r="BK252" i="1" s="1"/>
  <c r="BH252" i="1"/>
  <c r="BI251" i="1"/>
  <c r="BJ251" i="1" s="1"/>
  <c r="BK251" i="1" s="1" a="1"/>
  <c r="BK251" i="1" s="1"/>
  <c r="BH251" i="1"/>
  <c r="BI250" i="1"/>
  <c r="BJ250" i="1" s="1"/>
  <c r="BK250" i="1" s="1" a="1"/>
  <c r="BK250" i="1" s="1"/>
  <c r="BH250" i="1"/>
  <c r="BI249" i="1"/>
  <c r="BJ249" i="1" s="1"/>
  <c r="BK249" i="1" s="1" a="1"/>
  <c r="BK249" i="1" s="1"/>
  <c r="BH249" i="1"/>
  <c r="BI248" i="1"/>
  <c r="BJ248" i="1" s="1"/>
  <c r="BK248" i="1" s="1" a="1"/>
  <c r="BK248" i="1" s="1"/>
  <c r="BH248" i="1"/>
  <c r="BI247" i="1"/>
  <c r="BJ247" i="1" s="1"/>
  <c r="BK247" i="1" s="1" a="1"/>
  <c r="BK247" i="1" s="1"/>
  <c r="BH247" i="1"/>
  <c r="BI246" i="1"/>
  <c r="BJ246" i="1" s="1"/>
  <c r="BK246" i="1" s="1" a="1"/>
  <c r="BK246" i="1" s="1"/>
  <c r="BH246" i="1"/>
  <c r="BI245" i="1"/>
  <c r="BJ245" i="1" s="1"/>
  <c r="BK245" i="1" s="1" a="1"/>
  <c r="BK245" i="1" s="1"/>
  <c r="BH245" i="1"/>
  <c r="EC10" i="1"/>
  <c r="AW410" i="1"/>
  <c r="AV410" i="1"/>
  <c r="AU410" i="1"/>
  <c r="AT410" i="1"/>
  <c r="AS410" i="1"/>
  <c r="AR410" i="1"/>
  <c r="AQ410" i="1"/>
  <c r="AP410" i="1"/>
  <c r="AO410" i="1"/>
  <c r="AN410" i="1"/>
  <c r="AM410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AW409" i="1"/>
  <c r="AV409" i="1"/>
  <c r="AU409" i="1"/>
  <c r="AT409" i="1"/>
  <c r="AS409" i="1"/>
  <c r="AR409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AW408" i="1"/>
  <c r="AV408" i="1"/>
  <c r="AU408" i="1"/>
  <c r="AT408" i="1"/>
  <c r="AS408" i="1"/>
  <c r="AR408" i="1"/>
  <c r="AQ408" i="1"/>
  <c r="AP408" i="1"/>
  <c r="AO408" i="1"/>
  <c r="AN408" i="1"/>
  <c r="AM408" i="1"/>
  <c r="AL408" i="1"/>
  <c r="AK408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AW407" i="1"/>
  <c r="AV407" i="1"/>
  <c r="AU407" i="1"/>
  <c r="AT407" i="1"/>
  <c r="AS407" i="1"/>
  <c r="AR407" i="1"/>
  <c r="AQ407" i="1"/>
  <c r="AP407" i="1"/>
  <c r="AO407" i="1"/>
  <c r="AN407" i="1"/>
  <c r="AM407" i="1"/>
  <c r="AL407" i="1"/>
  <c r="AK407" i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X407" i="1"/>
  <c r="W407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AW406" i="1"/>
  <c r="AV406" i="1"/>
  <c r="AU406" i="1"/>
  <c r="AT406" i="1"/>
  <c r="AS406" i="1"/>
  <c r="AR406" i="1"/>
  <c r="AQ406" i="1"/>
  <c r="AP406" i="1"/>
  <c r="AO406" i="1"/>
  <c r="AN406" i="1"/>
  <c r="AM406" i="1"/>
  <c r="AL406" i="1"/>
  <c r="AK406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X406" i="1"/>
  <c r="W406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AW405" i="1"/>
  <c r="AV405" i="1"/>
  <c r="AU405" i="1"/>
  <c r="AT405" i="1"/>
  <c r="AS405" i="1"/>
  <c r="AR405" i="1"/>
  <c r="AQ405" i="1"/>
  <c r="AP405" i="1"/>
  <c r="AO405" i="1"/>
  <c r="AN405" i="1"/>
  <c r="AM405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AW404" i="1"/>
  <c r="AV404" i="1"/>
  <c r="AU404" i="1"/>
  <c r="AT404" i="1"/>
  <c r="AS404" i="1"/>
  <c r="AR404" i="1"/>
  <c r="AQ404" i="1"/>
  <c r="AP404" i="1"/>
  <c r="AO404" i="1"/>
  <c r="AN404" i="1"/>
  <c r="AM404" i="1"/>
  <c r="AL404" i="1"/>
  <c r="AK404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X404" i="1"/>
  <c r="W404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AW403" i="1"/>
  <c r="AV403" i="1"/>
  <c r="AU403" i="1"/>
  <c r="AT403" i="1"/>
  <c r="AS403" i="1"/>
  <c r="AR403" i="1"/>
  <c r="AQ403" i="1"/>
  <c r="AP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AW402" i="1"/>
  <c r="AV402" i="1"/>
  <c r="AU402" i="1"/>
  <c r="AT402" i="1"/>
  <c r="AS402" i="1"/>
  <c r="AR402" i="1"/>
  <c r="AQ402" i="1"/>
  <c r="AP402" i="1"/>
  <c r="AO402" i="1"/>
  <c r="AN402" i="1"/>
  <c r="AM402" i="1"/>
  <c r="AL402" i="1"/>
  <c r="AK402" i="1"/>
  <c r="AJ402" i="1"/>
  <c r="AI402" i="1"/>
  <c r="AH402" i="1"/>
  <c r="AG402" i="1"/>
  <c r="AF402" i="1"/>
  <c r="AE402" i="1"/>
  <c r="AD402" i="1"/>
  <c r="AC402" i="1"/>
  <c r="AB402" i="1"/>
  <c r="AA402" i="1"/>
  <c r="Z402" i="1"/>
  <c r="Y402" i="1"/>
  <c r="X402" i="1"/>
  <c r="W402" i="1"/>
  <c r="V402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G402" i="1"/>
  <c r="F402" i="1"/>
  <c r="E402" i="1"/>
  <c r="D402" i="1"/>
  <c r="AW401" i="1"/>
  <c r="AV401" i="1"/>
  <c r="AU401" i="1"/>
  <c r="AT401" i="1"/>
  <c r="AS401" i="1"/>
  <c r="AR401" i="1"/>
  <c r="AQ401" i="1"/>
  <c r="AP401" i="1"/>
  <c r="AO401" i="1"/>
  <c r="AN401" i="1"/>
  <c r="AM401" i="1"/>
  <c r="AL401" i="1"/>
  <c r="AK401" i="1"/>
  <c r="AJ401" i="1"/>
  <c r="AI401" i="1"/>
  <c r="AH401" i="1"/>
  <c r="AG401" i="1"/>
  <c r="AF401" i="1"/>
  <c r="AE401" i="1"/>
  <c r="AD401" i="1"/>
  <c r="AC401" i="1"/>
  <c r="AB401" i="1"/>
  <c r="AA401" i="1"/>
  <c r="Z401" i="1"/>
  <c r="Y401" i="1"/>
  <c r="X401" i="1"/>
  <c r="W401" i="1"/>
  <c r="V401" i="1"/>
  <c r="U401" i="1"/>
  <c r="T401" i="1"/>
  <c r="S401" i="1"/>
  <c r="R401" i="1"/>
  <c r="Q401" i="1"/>
  <c r="P401" i="1"/>
  <c r="O401" i="1"/>
  <c r="N401" i="1"/>
  <c r="M401" i="1"/>
  <c r="L401" i="1"/>
  <c r="K401" i="1"/>
  <c r="J401" i="1"/>
  <c r="I401" i="1"/>
  <c r="H401" i="1"/>
  <c r="G401" i="1"/>
  <c r="F401" i="1"/>
  <c r="E401" i="1"/>
  <c r="D401" i="1"/>
  <c r="AW400" i="1"/>
  <c r="AV400" i="1"/>
  <c r="AU400" i="1"/>
  <c r="AT400" i="1"/>
  <c r="AS400" i="1"/>
  <c r="AR400" i="1"/>
  <c r="AQ400" i="1"/>
  <c r="AP400" i="1"/>
  <c r="AO400" i="1"/>
  <c r="AN400" i="1"/>
  <c r="AM400" i="1"/>
  <c r="AL400" i="1"/>
  <c r="AK400" i="1"/>
  <c r="AJ400" i="1"/>
  <c r="AI400" i="1"/>
  <c r="AH400" i="1"/>
  <c r="AG400" i="1"/>
  <c r="AF400" i="1"/>
  <c r="AE400" i="1"/>
  <c r="AD400" i="1"/>
  <c r="AC400" i="1"/>
  <c r="AB400" i="1"/>
  <c r="AA400" i="1"/>
  <c r="Z400" i="1"/>
  <c r="Y400" i="1"/>
  <c r="X400" i="1"/>
  <c r="W400" i="1"/>
  <c r="V400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AW399" i="1"/>
  <c r="AV399" i="1"/>
  <c r="AU399" i="1"/>
  <c r="AT399" i="1"/>
  <c r="AS399" i="1"/>
  <c r="AR399" i="1"/>
  <c r="AQ399" i="1"/>
  <c r="AP399" i="1"/>
  <c r="AO399" i="1"/>
  <c r="AN399" i="1"/>
  <c r="AM399" i="1"/>
  <c r="AL399" i="1"/>
  <c r="AK399" i="1"/>
  <c r="AJ399" i="1"/>
  <c r="AI399" i="1"/>
  <c r="AH399" i="1"/>
  <c r="AG399" i="1"/>
  <c r="AF399" i="1"/>
  <c r="AE399" i="1"/>
  <c r="AD399" i="1"/>
  <c r="AC399" i="1"/>
  <c r="AB399" i="1"/>
  <c r="AA399" i="1"/>
  <c r="Z399" i="1"/>
  <c r="Y399" i="1"/>
  <c r="X399" i="1"/>
  <c r="W399" i="1"/>
  <c r="V399" i="1"/>
  <c r="U399" i="1"/>
  <c r="T399" i="1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AW398" i="1"/>
  <c r="AV398" i="1"/>
  <c r="AU398" i="1"/>
  <c r="AT398" i="1"/>
  <c r="AS398" i="1"/>
  <c r="AR398" i="1"/>
  <c r="AQ398" i="1"/>
  <c r="AP398" i="1"/>
  <c r="AO398" i="1"/>
  <c r="AN398" i="1"/>
  <c r="AM398" i="1"/>
  <c r="AL398" i="1"/>
  <c r="AK398" i="1"/>
  <c r="AJ398" i="1"/>
  <c r="AI398" i="1"/>
  <c r="AH398" i="1"/>
  <c r="AG398" i="1"/>
  <c r="AF398" i="1"/>
  <c r="AE398" i="1"/>
  <c r="AD398" i="1"/>
  <c r="AC398" i="1"/>
  <c r="AB398" i="1"/>
  <c r="AA398" i="1"/>
  <c r="Z398" i="1"/>
  <c r="Y398" i="1"/>
  <c r="X398" i="1"/>
  <c r="W398" i="1"/>
  <c r="V398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AW397" i="1"/>
  <c r="AV397" i="1"/>
  <c r="AU397" i="1"/>
  <c r="AT397" i="1"/>
  <c r="AS397" i="1"/>
  <c r="AR397" i="1"/>
  <c r="AQ397" i="1"/>
  <c r="AP397" i="1"/>
  <c r="AO397" i="1"/>
  <c r="AN397" i="1"/>
  <c r="AM397" i="1"/>
  <c r="AL397" i="1"/>
  <c r="AK397" i="1"/>
  <c r="AJ397" i="1"/>
  <c r="AI397" i="1"/>
  <c r="AH397" i="1"/>
  <c r="AG397" i="1"/>
  <c r="AF397" i="1"/>
  <c r="AE397" i="1"/>
  <c r="AD397" i="1"/>
  <c r="AC397" i="1"/>
  <c r="AB397" i="1"/>
  <c r="AA397" i="1"/>
  <c r="Z397" i="1"/>
  <c r="Y397" i="1"/>
  <c r="X397" i="1"/>
  <c r="W397" i="1"/>
  <c r="V397" i="1"/>
  <c r="U397" i="1"/>
  <c r="T397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AW396" i="1"/>
  <c r="AV396" i="1"/>
  <c r="AU396" i="1"/>
  <c r="AT396" i="1"/>
  <c r="AS396" i="1"/>
  <c r="AR396" i="1"/>
  <c r="AQ396" i="1"/>
  <c r="AP396" i="1"/>
  <c r="AO396" i="1"/>
  <c r="AN396" i="1"/>
  <c r="AM396" i="1"/>
  <c r="AL396" i="1"/>
  <c r="AK396" i="1"/>
  <c r="AJ396" i="1"/>
  <c r="AI396" i="1"/>
  <c r="AH396" i="1"/>
  <c r="AG396" i="1"/>
  <c r="AF396" i="1"/>
  <c r="AE396" i="1"/>
  <c r="AD396" i="1"/>
  <c r="AC396" i="1"/>
  <c r="AB396" i="1"/>
  <c r="AA396" i="1"/>
  <c r="Z396" i="1"/>
  <c r="Y396" i="1"/>
  <c r="X396" i="1"/>
  <c r="W396" i="1"/>
  <c r="V396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I396" i="1"/>
  <c r="H396" i="1"/>
  <c r="G396" i="1"/>
  <c r="F396" i="1"/>
  <c r="E396" i="1"/>
  <c r="D396" i="1"/>
  <c r="AW395" i="1"/>
  <c r="AV395" i="1"/>
  <c r="AU395" i="1"/>
  <c r="AT395" i="1"/>
  <c r="AS395" i="1"/>
  <c r="AR395" i="1"/>
  <c r="AQ395" i="1"/>
  <c r="AP395" i="1"/>
  <c r="AO395" i="1"/>
  <c r="AN395" i="1"/>
  <c r="AM395" i="1"/>
  <c r="AL395" i="1"/>
  <c r="AK395" i="1"/>
  <c r="AJ395" i="1"/>
  <c r="AI395" i="1"/>
  <c r="AH395" i="1"/>
  <c r="AG395" i="1"/>
  <c r="AF395" i="1"/>
  <c r="AE395" i="1"/>
  <c r="AD395" i="1"/>
  <c r="AC395" i="1"/>
  <c r="AB395" i="1"/>
  <c r="AA395" i="1"/>
  <c r="Z395" i="1"/>
  <c r="Y395" i="1"/>
  <c r="X395" i="1"/>
  <c r="W395" i="1"/>
  <c r="V395" i="1"/>
  <c r="U395" i="1"/>
  <c r="T395" i="1"/>
  <c r="S395" i="1"/>
  <c r="R395" i="1"/>
  <c r="Q395" i="1"/>
  <c r="P395" i="1"/>
  <c r="O395" i="1"/>
  <c r="N395" i="1"/>
  <c r="M395" i="1"/>
  <c r="L395" i="1"/>
  <c r="K395" i="1"/>
  <c r="J395" i="1"/>
  <c r="I395" i="1"/>
  <c r="H395" i="1"/>
  <c r="G395" i="1"/>
  <c r="F395" i="1"/>
  <c r="E395" i="1"/>
  <c r="D395" i="1"/>
  <c r="AW394" i="1"/>
  <c r="AV394" i="1"/>
  <c r="AU394" i="1"/>
  <c r="AT394" i="1"/>
  <c r="AS394" i="1"/>
  <c r="AR394" i="1"/>
  <c r="AQ394" i="1"/>
  <c r="AP394" i="1"/>
  <c r="AO394" i="1"/>
  <c r="AN394" i="1"/>
  <c r="AM394" i="1"/>
  <c r="AL394" i="1"/>
  <c r="AK394" i="1"/>
  <c r="AJ394" i="1"/>
  <c r="AI394" i="1"/>
  <c r="AH394" i="1"/>
  <c r="AG394" i="1"/>
  <c r="AF394" i="1"/>
  <c r="AE394" i="1"/>
  <c r="AD394" i="1"/>
  <c r="AC394" i="1"/>
  <c r="AB394" i="1"/>
  <c r="AA394" i="1"/>
  <c r="Z394" i="1"/>
  <c r="Y394" i="1"/>
  <c r="X394" i="1"/>
  <c r="W394" i="1"/>
  <c r="V394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I394" i="1"/>
  <c r="H394" i="1"/>
  <c r="G394" i="1"/>
  <c r="F394" i="1"/>
  <c r="E394" i="1"/>
  <c r="D394" i="1"/>
  <c r="AW393" i="1"/>
  <c r="AV393" i="1"/>
  <c r="AU393" i="1"/>
  <c r="AT393" i="1"/>
  <c r="AS393" i="1"/>
  <c r="AR393" i="1"/>
  <c r="AQ393" i="1"/>
  <c r="AP393" i="1"/>
  <c r="AO393" i="1"/>
  <c r="AN393" i="1"/>
  <c r="AM393" i="1"/>
  <c r="AL393" i="1"/>
  <c r="AK393" i="1"/>
  <c r="AJ393" i="1"/>
  <c r="AI393" i="1"/>
  <c r="AH393" i="1"/>
  <c r="AG393" i="1"/>
  <c r="AF393" i="1"/>
  <c r="AE393" i="1"/>
  <c r="AD393" i="1"/>
  <c r="AC393" i="1"/>
  <c r="AB393" i="1"/>
  <c r="AA393" i="1"/>
  <c r="Z393" i="1"/>
  <c r="Y393" i="1"/>
  <c r="X393" i="1"/>
  <c r="W393" i="1"/>
  <c r="V393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AW392" i="1"/>
  <c r="AV392" i="1"/>
  <c r="AU392" i="1"/>
  <c r="AT392" i="1"/>
  <c r="AS392" i="1"/>
  <c r="AR392" i="1"/>
  <c r="AQ392" i="1"/>
  <c r="AP392" i="1"/>
  <c r="AO392" i="1"/>
  <c r="AN392" i="1"/>
  <c r="AM392" i="1"/>
  <c r="AL392" i="1"/>
  <c r="AK392" i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X392" i="1"/>
  <c r="W392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AW391" i="1"/>
  <c r="AV391" i="1"/>
  <c r="AU391" i="1"/>
  <c r="AT391" i="1"/>
  <c r="AS391" i="1"/>
  <c r="AR391" i="1"/>
  <c r="AQ391" i="1"/>
  <c r="AP391" i="1"/>
  <c r="AO391" i="1"/>
  <c r="AN391" i="1"/>
  <c r="AM391" i="1"/>
  <c r="AL391" i="1"/>
  <c r="AK391" i="1"/>
  <c r="AJ391" i="1"/>
  <c r="AI391" i="1"/>
  <c r="AH391" i="1"/>
  <c r="AG391" i="1"/>
  <c r="AF391" i="1"/>
  <c r="AE391" i="1"/>
  <c r="AD391" i="1"/>
  <c r="AC391" i="1"/>
  <c r="AB391" i="1"/>
  <c r="AA391" i="1"/>
  <c r="Z391" i="1"/>
  <c r="Y391" i="1"/>
  <c r="X391" i="1"/>
  <c r="W391" i="1"/>
  <c r="V391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AW390" i="1"/>
  <c r="AV390" i="1"/>
  <c r="AU390" i="1"/>
  <c r="AT390" i="1"/>
  <c r="AS390" i="1"/>
  <c r="AR390" i="1"/>
  <c r="AQ390" i="1"/>
  <c r="AP390" i="1"/>
  <c r="AO390" i="1"/>
  <c r="AN390" i="1"/>
  <c r="AM390" i="1"/>
  <c r="AL390" i="1"/>
  <c r="AK390" i="1"/>
  <c r="AJ390" i="1"/>
  <c r="AI390" i="1"/>
  <c r="AH390" i="1"/>
  <c r="AG390" i="1"/>
  <c r="AF390" i="1"/>
  <c r="AE390" i="1"/>
  <c r="AD390" i="1"/>
  <c r="AC390" i="1"/>
  <c r="AB390" i="1"/>
  <c r="AA390" i="1"/>
  <c r="Z390" i="1"/>
  <c r="Y390" i="1"/>
  <c r="X390" i="1"/>
  <c r="W390" i="1"/>
  <c r="V390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AW389" i="1"/>
  <c r="AV389" i="1"/>
  <c r="AU389" i="1"/>
  <c r="AT389" i="1"/>
  <c r="AS389" i="1"/>
  <c r="AR389" i="1"/>
  <c r="AQ389" i="1"/>
  <c r="AP389" i="1"/>
  <c r="AO389" i="1"/>
  <c r="AN389" i="1"/>
  <c r="AM389" i="1"/>
  <c r="AL389" i="1"/>
  <c r="AK389" i="1"/>
  <c r="AJ389" i="1"/>
  <c r="AI389" i="1"/>
  <c r="AH389" i="1"/>
  <c r="AG389" i="1"/>
  <c r="AF389" i="1"/>
  <c r="AE389" i="1"/>
  <c r="AD389" i="1"/>
  <c r="AC389" i="1"/>
  <c r="AB389" i="1"/>
  <c r="AA389" i="1"/>
  <c r="Z389" i="1"/>
  <c r="Y389" i="1"/>
  <c r="X389" i="1"/>
  <c r="W389" i="1"/>
  <c r="V389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I389" i="1"/>
  <c r="H389" i="1"/>
  <c r="G389" i="1"/>
  <c r="F389" i="1"/>
  <c r="E389" i="1"/>
  <c r="D389" i="1"/>
  <c r="AW388" i="1"/>
  <c r="AV388" i="1"/>
  <c r="AU388" i="1"/>
  <c r="AT388" i="1"/>
  <c r="AS388" i="1"/>
  <c r="AR388" i="1"/>
  <c r="AQ388" i="1"/>
  <c r="AP388" i="1"/>
  <c r="AO388" i="1"/>
  <c r="AN388" i="1"/>
  <c r="AM388" i="1"/>
  <c r="AL388" i="1"/>
  <c r="AK388" i="1"/>
  <c r="AJ388" i="1"/>
  <c r="AI388" i="1"/>
  <c r="AH388" i="1"/>
  <c r="AG388" i="1"/>
  <c r="AF388" i="1"/>
  <c r="AE388" i="1"/>
  <c r="AD388" i="1"/>
  <c r="AC388" i="1"/>
  <c r="AB388" i="1"/>
  <c r="AA388" i="1"/>
  <c r="Z388" i="1"/>
  <c r="Y388" i="1"/>
  <c r="X388" i="1"/>
  <c r="W388" i="1"/>
  <c r="V388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G388" i="1"/>
  <c r="F388" i="1"/>
  <c r="E388" i="1"/>
  <c r="D388" i="1"/>
  <c r="AW387" i="1"/>
  <c r="AV387" i="1"/>
  <c r="AU387" i="1"/>
  <c r="AT387" i="1"/>
  <c r="AS387" i="1"/>
  <c r="AR387" i="1"/>
  <c r="AQ387" i="1"/>
  <c r="AP387" i="1"/>
  <c r="AO387" i="1"/>
  <c r="AN387" i="1"/>
  <c r="AM387" i="1"/>
  <c r="AL387" i="1"/>
  <c r="AK387" i="1"/>
  <c r="AJ387" i="1"/>
  <c r="AI387" i="1"/>
  <c r="AH387" i="1"/>
  <c r="AG387" i="1"/>
  <c r="AF387" i="1"/>
  <c r="AE387" i="1"/>
  <c r="AD387" i="1"/>
  <c r="AC387" i="1"/>
  <c r="AB387" i="1"/>
  <c r="AA387" i="1"/>
  <c r="Z387" i="1"/>
  <c r="Y387" i="1"/>
  <c r="X387" i="1"/>
  <c r="W387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G387" i="1"/>
  <c r="F387" i="1"/>
  <c r="E387" i="1"/>
  <c r="D387" i="1"/>
  <c r="AW386" i="1"/>
  <c r="AV386" i="1"/>
  <c r="AU386" i="1"/>
  <c r="AT386" i="1"/>
  <c r="AS386" i="1"/>
  <c r="AR386" i="1"/>
  <c r="AQ386" i="1"/>
  <c r="AP386" i="1"/>
  <c r="AO386" i="1"/>
  <c r="AN386" i="1"/>
  <c r="AM386" i="1"/>
  <c r="AL386" i="1"/>
  <c r="AK386" i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X386" i="1"/>
  <c r="W386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AW385" i="1"/>
  <c r="AV385" i="1"/>
  <c r="AU385" i="1"/>
  <c r="AT385" i="1"/>
  <c r="AS385" i="1"/>
  <c r="AR385" i="1"/>
  <c r="AQ385" i="1"/>
  <c r="AP385" i="1"/>
  <c r="AO385" i="1"/>
  <c r="AN385" i="1"/>
  <c r="AM385" i="1"/>
  <c r="AL385" i="1"/>
  <c r="AK385" i="1"/>
  <c r="AJ385" i="1"/>
  <c r="AI385" i="1"/>
  <c r="AH385" i="1"/>
  <c r="AG385" i="1"/>
  <c r="AF385" i="1"/>
  <c r="AE385" i="1"/>
  <c r="AD385" i="1"/>
  <c r="AC385" i="1"/>
  <c r="AB385" i="1"/>
  <c r="AA385" i="1"/>
  <c r="Z385" i="1"/>
  <c r="Y385" i="1"/>
  <c r="X385" i="1"/>
  <c r="W385" i="1"/>
  <c r="V385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AW384" i="1"/>
  <c r="AV384" i="1"/>
  <c r="AU384" i="1"/>
  <c r="AT384" i="1"/>
  <c r="AS384" i="1"/>
  <c r="AR384" i="1"/>
  <c r="AQ384" i="1"/>
  <c r="AP384" i="1"/>
  <c r="AO384" i="1"/>
  <c r="AN384" i="1"/>
  <c r="AM384" i="1"/>
  <c r="AL384" i="1"/>
  <c r="AK384" i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X384" i="1"/>
  <c r="W384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AW383" i="1"/>
  <c r="AV383" i="1"/>
  <c r="AU383" i="1"/>
  <c r="AT383" i="1"/>
  <c r="AS383" i="1"/>
  <c r="AR383" i="1"/>
  <c r="AQ383" i="1"/>
  <c r="AP383" i="1"/>
  <c r="AO383" i="1"/>
  <c r="AN383" i="1"/>
  <c r="AM383" i="1"/>
  <c r="AL383" i="1"/>
  <c r="AK383" i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AW382" i="1"/>
  <c r="AV382" i="1"/>
  <c r="AU382" i="1"/>
  <c r="AT382" i="1"/>
  <c r="AS382" i="1"/>
  <c r="AR382" i="1"/>
  <c r="AQ382" i="1"/>
  <c r="AP382" i="1"/>
  <c r="AO382" i="1"/>
  <c r="AN382" i="1"/>
  <c r="AM382" i="1"/>
  <c r="AL382" i="1"/>
  <c r="AK382" i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X382" i="1"/>
  <c r="W382" i="1"/>
  <c r="V382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I382" i="1"/>
  <c r="H382" i="1"/>
  <c r="G382" i="1"/>
  <c r="F382" i="1"/>
  <c r="E382" i="1"/>
  <c r="D382" i="1"/>
  <c r="AW381" i="1"/>
  <c r="AV381" i="1"/>
  <c r="AU381" i="1"/>
  <c r="AT381" i="1"/>
  <c r="AS381" i="1"/>
  <c r="AR381" i="1"/>
  <c r="AQ381" i="1"/>
  <c r="AP381" i="1"/>
  <c r="AO381" i="1"/>
  <c r="AN381" i="1"/>
  <c r="AM381" i="1"/>
  <c r="AL381" i="1"/>
  <c r="AK381" i="1"/>
  <c r="AJ381" i="1"/>
  <c r="AI381" i="1"/>
  <c r="AH381" i="1"/>
  <c r="AG381" i="1"/>
  <c r="AF381" i="1"/>
  <c r="AE381" i="1"/>
  <c r="AD381" i="1"/>
  <c r="AC381" i="1"/>
  <c r="AB381" i="1"/>
  <c r="AA381" i="1"/>
  <c r="Z381" i="1"/>
  <c r="Y381" i="1"/>
  <c r="X381" i="1"/>
  <c r="W381" i="1"/>
  <c r="V381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I381" i="1"/>
  <c r="H381" i="1"/>
  <c r="G381" i="1"/>
  <c r="F381" i="1"/>
  <c r="E381" i="1"/>
  <c r="D381" i="1"/>
  <c r="AW380" i="1"/>
  <c r="AV380" i="1"/>
  <c r="AU380" i="1"/>
  <c r="AT380" i="1"/>
  <c r="AS380" i="1"/>
  <c r="AR380" i="1"/>
  <c r="AQ380" i="1"/>
  <c r="AP380" i="1"/>
  <c r="AO380" i="1"/>
  <c r="AN380" i="1"/>
  <c r="AM380" i="1"/>
  <c r="AL380" i="1"/>
  <c r="AK380" i="1"/>
  <c r="AJ380" i="1"/>
  <c r="AI380" i="1"/>
  <c r="AH380" i="1"/>
  <c r="AG380" i="1"/>
  <c r="AF380" i="1"/>
  <c r="AE380" i="1"/>
  <c r="AD380" i="1"/>
  <c r="AC380" i="1"/>
  <c r="AB380" i="1"/>
  <c r="AA380" i="1"/>
  <c r="Z380" i="1"/>
  <c r="Y380" i="1"/>
  <c r="X380" i="1"/>
  <c r="W380" i="1"/>
  <c r="V380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G380" i="1"/>
  <c r="F380" i="1"/>
  <c r="E380" i="1"/>
  <c r="D380" i="1"/>
  <c r="AW379" i="1"/>
  <c r="AV379" i="1"/>
  <c r="AU379" i="1"/>
  <c r="AT379" i="1"/>
  <c r="AS379" i="1"/>
  <c r="AR379" i="1"/>
  <c r="AQ379" i="1"/>
  <c r="AP379" i="1"/>
  <c r="AO379" i="1"/>
  <c r="AN379" i="1"/>
  <c r="AM379" i="1"/>
  <c r="AL379" i="1"/>
  <c r="AK379" i="1"/>
  <c r="AJ379" i="1"/>
  <c r="AI379" i="1"/>
  <c r="AH379" i="1"/>
  <c r="AG379" i="1"/>
  <c r="AF379" i="1"/>
  <c r="AE379" i="1"/>
  <c r="AD379" i="1"/>
  <c r="AC379" i="1"/>
  <c r="AB379" i="1"/>
  <c r="AA379" i="1"/>
  <c r="Z379" i="1"/>
  <c r="Y379" i="1"/>
  <c r="X379" i="1"/>
  <c r="W379" i="1"/>
  <c r="V379" i="1"/>
  <c r="U379" i="1"/>
  <c r="T379" i="1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AW378" i="1"/>
  <c r="AV378" i="1"/>
  <c r="AU378" i="1"/>
  <c r="AT378" i="1"/>
  <c r="AS378" i="1"/>
  <c r="AR378" i="1"/>
  <c r="AQ378" i="1"/>
  <c r="AP378" i="1"/>
  <c r="AO378" i="1"/>
  <c r="AN378" i="1"/>
  <c r="AM378" i="1"/>
  <c r="AL378" i="1"/>
  <c r="AK378" i="1"/>
  <c r="AJ378" i="1"/>
  <c r="AI378" i="1"/>
  <c r="AH378" i="1"/>
  <c r="AG378" i="1"/>
  <c r="AF378" i="1"/>
  <c r="AE378" i="1"/>
  <c r="AD378" i="1"/>
  <c r="AC378" i="1"/>
  <c r="AB378" i="1"/>
  <c r="AA378" i="1"/>
  <c r="Z378" i="1"/>
  <c r="Y378" i="1"/>
  <c r="X378" i="1"/>
  <c r="W378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AW377" i="1"/>
  <c r="AV377" i="1"/>
  <c r="AU377" i="1"/>
  <c r="AT377" i="1"/>
  <c r="AS377" i="1"/>
  <c r="AR377" i="1"/>
  <c r="AQ377" i="1"/>
  <c r="AP377" i="1"/>
  <c r="AO377" i="1"/>
  <c r="AN377" i="1"/>
  <c r="AM377" i="1"/>
  <c r="AL377" i="1"/>
  <c r="AK377" i="1"/>
  <c r="AJ377" i="1"/>
  <c r="AI377" i="1"/>
  <c r="AH377" i="1"/>
  <c r="AG377" i="1"/>
  <c r="AF377" i="1"/>
  <c r="AE377" i="1"/>
  <c r="AD377" i="1"/>
  <c r="AC377" i="1"/>
  <c r="AB377" i="1"/>
  <c r="AA377" i="1"/>
  <c r="Z377" i="1"/>
  <c r="Y377" i="1"/>
  <c r="X377" i="1"/>
  <c r="W377" i="1"/>
  <c r="V377" i="1"/>
  <c r="U377" i="1"/>
  <c r="T377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AW376" i="1"/>
  <c r="AV376" i="1"/>
  <c r="AU376" i="1"/>
  <c r="AT376" i="1"/>
  <c r="AS376" i="1"/>
  <c r="AR376" i="1"/>
  <c r="AQ376" i="1"/>
  <c r="AP376" i="1"/>
  <c r="AO376" i="1"/>
  <c r="AN376" i="1"/>
  <c r="AM376" i="1"/>
  <c r="AL376" i="1"/>
  <c r="AK376" i="1"/>
  <c r="AJ376" i="1"/>
  <c r="AI376" i="1"/>
  <c r="AH376" i="1"/>
  <c r="AG376" i="1"/>
  <c r="AF376" i="1"/>
  <c r="AE376" i="1"/>
  <c r="AD376" i="1"/>
  <c r="AC376" i="1"/>
  <c r="AB376" i="1"/>
  <c r="AA376" i="1"/>
  <c r="Z376" i="1"/>
  <c r="Y376" i="1"/>
  <c r="X376" i="1"/>
  <c r="W376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AW375" i="1"/>
  <c r="AV375" i="1"/>
  <c r="AU375" i="1"/>
  <c r="AT375" i="1"/>
  <c r="AS375" i="1"/>
  <c r="AR375" i="1"/>
  <c r="AQ375" i="1"/>
  <c r="AP375" i="1"/>
  <c r="AO375" i="1"/>
  <c r="AN375" i="1"/>
  <c r="AM375" i="1"/>
  <c r="AL375" i="1"/>
  <c r="AK375" i="1"/>
  <c r="AJ375" i="1"/>
  <c r="AI375" i="1"/>
  <c r="AH375" i="1"/>
  <c r="AG375" i="1"/>
  <c r="AF375" i="1"/>
  <c r="AE375" i="1"/>
  <c r="AD375" i="1"/>
  <c r="AC375" i="1"/>
  <c r="AB375" i="1"/>
  <c r="AA375" i="1"/>
  <c r="Z375" i="1"/>
  <c r="Y375" i="1"/>
  <c r="X375" i="1"/>
  <c r="W375" i="1"/>
  <c r="V375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AW374" i="1"/>
  <c r="AV374" i="1"/>
  <c r="AU374" i="1"/>
  <c r="AT374" i="1"/>
  <c r="AS374" i="1"/>
  <c r="AR374" i="1"/>
  <c r="AQ374" i="1"/>
  <c r="AP374" i="1"/>
  <c r="AO374" i="1"/>
  <c r="AN374" i="1"/>
  <c r="AM374" i="1"/>
  <c r="AL374" i="1"/>
  <c r="AK374" i="1"/>
  <c r="AJ374" i="1"/>
  <c r="AI374" i="1"/>
  <c r="AH374" i="1"/>
  <c r="AG374" i="1"/>
  <c r="AF374" i="1"/>
  <c r="AE374" i="1"/>
  <c r="AD374" i="1"/>
  <c r="AC374" i="1"/>
  <c r="AB374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AW373" i="1"/>
  <c r="AV373" i="1"/>
  <c r="AU373" i="1"/>
  <c r="AT373" i="1"/>
  <c r="AS373" i="1"/>
  <c r="AR373" i="1"/>
  <c r="AQ373" i="1"/>
  <c r="AP373" i="1"/>
  <c r="AO373" i="1"/>
  <c r="AN373" i="1"/>
  <c r="AM373" i="1"/>
  <c r="AL373" i="1"/>
  <c r="AK373" i="1"/>
  <c r="AJ373" i="1"/>
  <c r="AI373" i="1"/>
  <c r="AH373" i="1"/>
  <c r="AG373" i="1"/>
  <c r="AF373" i="1"/>
  <c r="AE373" i="1"/>
  <c r="AD373" i="1"/>
  <c r="AC373" i="1"/>
  <c r="AB373" i="1"/>
  <c r="AA373" i="1"/>
  <c r="Z373" i="1"/>
  <c r="Y373" i="1"/>
  <c r="X373" i="1"/>
  <c r="W373" i="1"/>
  <c r="V373" i="1"/>
  <c r="U373" i="1"/>
  <c r="T373" i="1"/>
  <c r="S373" i="1"/>
  <c r="R373" i="1"/>
  <c r="Q373" i="1"/>
  <c r="P373" i="1"/>
  <c r="O373" i="1"/>
  <c r="N373" i="1"/>
  <c r="M373" i="1"/>
  <c r="L373" i="1"/>
  <c r="K373" i="1"/>
  <c r="J373" i="1"/>
  <c r="I373" i="1"/>
  <c r="H373" i="1"/>
  <c r="G373" i="1"/>
  <c r="F373" i="1"/>
  <c r="E373" i="1"/>
  <c r="D373" i="1"/>
  <c r="AW372" i="1"/>
  <c r="AV372" i="1"/>
  <c r="AU372" i="1"/>
  <c r="AT372" i="1"/>
  <c r="AS372" i="1"/>
  <c r="AR372" i="1"/>
  <c r="AQ372" i="1"/>
  <c r="AP372" i="1"/>
  <c r="AO372" i="1"/>
  <c r="AN372" i="1"/>
  <c r="AM372" i="1"/>
  <c r="AL372" i="1"/>
  <c r="AK372" i="1"/>
  <c r="AJ372" i="1"/>
  <c r="AI372" i="1"/>
  <c r="AH372" i="1"/>
  <c r="AG372" i="1"/>
  <c r="AF372" i="1"/>
  <c r="AE372" i="1"/>
  <c r="AD372" i="1"/>
  <c r="AC372" i="1"/>
  <c r="AB372" i="1"/>
  <c r="AA372" i="1"/>
  <c r="Z372" i="1"/>
  <c r="Y372" i="1"/>
  <c r="X372" i="1"/>
  <c r="W372" i="1"/>
  <c r="V372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AW371" i="1"/>
  <c r="AV371" i="1"/>
  <c r="AU371" i="1"/>
  <c r="AT371" i="1"/>
  <c r="AS371" i="1"/>
  <c r="AR371" i="1"/>
  <c r="AQ371" i="1"/>
  <c r="AP371" i="1"/>
  <c r="AO371" i="1"/>
  <c r="AN371" i="1"/>
  <c r="AM371" i="1"/>
  <c r="AL371" i="1"/>
  <c r="AK371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X371" i="1"/>
  <c r="W371" i="1"/>
  <c r="V371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AW370" i="1"/>
  <c r="AV370" i="1"/>
  <c r="AU370" i="1"/>
  <c r="AT370" i="1"/>
  <c r="AS370" i="1"/>
  <c r="AR370" i="1"/>
  <c r="AQ370" i="1"/>
  <c r="AP370" i="1"/>
  <c r="AO370" i="1"/>
  <c r="AN370" i="1"/>
  <c r="AM370" i="1"/>
  <c r="AL370" i="1"/>
  <c r="AK370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X370" i="1"/>
  <c r="W370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AW369" i="1"/>
  <c r="AV369" i="1"/>
  <c r="AU369" i="1"/>
  <c r="AT369" i="1"/>
  <c r="AS369" i="1"/>
  <c r="AR369" i="1"/>
  <c r="AQ369" i="1"/>
  <c r="AP369" i="1"/>
  <c r="AO369" i="1"/>
  <c r="AN369" i="1"/>
  <c r="AM369" i="1"/>
  <c r="AL369" i="1"/>
  <c r="AK369" i="1"/>
  <c r="AJ369" i="1"/>
  <c r="AI369" i="1"/>
  <c r="AH369" i="1"/>
  <c r="AG369" i="1"/>
  <c r="AF369" i="1"/>
  <c r="AE369" i="1"/>
  <c r="AD369" i="1"/>
  <c r="AC369" i="1"/>
  <c r="AB369" i="1"/>
  <c r="AA369" i="1"/>
  <c r="Z369" i="1"/>
  <c r="Y369" i="1"/>
  <c r="X369" i="1"/>
  <c r="W369" i="1"/>
  <c r="V369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AW368" i="1"/>
  <c r="AV368" i="1"/>
  <c r="AU368" i="1"/>
  <c r="AT368" i="1"/>
  <c r="AS368" i="1"/>
  <c r="AR368" i="1"/>
  <c r="AQ368" i="1"/>
  <c r="AP368" i="1"/>
  <c r="AO368" i="1"/>
  <c r="AN368" i="1"/>
  <c r="AM368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AW367" i="1"/>
  <c r="AV367" i="1"/>
  <c r="AU367" i="1"/>
  <c r="AT367" i="1"/>
  <c r="AS367" i="1"/>
  <c r="AR367" i="1"/>
  <c r="AQ367" i="1"/>
  <c r="AP367" i="1"/>
  <c r="AO367" i="1"/>
  <c r="AN367" i="1"/>
  <c r="AM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AW366" i="1"/>
  <c r="AV366" i="1"/>
  <c r="AU366" i="1"/>
  <c r="AT366" i="1"/>
  <c r="AS366" i="1"/>
  <c r="AR366" i="1"/>
  <c r="AQ366" i="1"/>
  <c r="AP366" i="1"/>
  <c r="AO366" i="1"/>
  <c r="AN366" i="1"/>
  <c r="AM366" i="1"/>
  <c r="AL366" i="1"/>
  <c r="AK366" i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G366" i="1"/>
  <c r="F366" i="1"/>
  <c r="E366" i="1"/>
  <c r="D366" i="1"/>
  <c r="AW365" i="1"/>
  <c r="AV365" i="1"/>
  <c r="AU365" i="1"/>
  <c r="AT365" i="1"/>
  <c r="AS365" i="1"/>
  <c r="AR365" i="1"/>
  <c r="AQ365" i="1"/>
  <c r="AP365" i="1"/>
  <c r="AO365" i="1"/>
  <c r="AN365" i="1"/>
  <c r="AM365" i="1"/>
  <c r="AL365" i="1"/>
  <c r="AK365" i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AW364" i="1"/>
  <c r="AV364" i="1"/>
  <c r="AU364" i="1"/>
  <c r="AT364" i="1"/>
  <c r="AS364" i="1"/>
  <c r="AR364" i="1"/>
  <c r="AQ364" i="1"/>
  <c r="AP364" i="1"/>
  <c r="AO364" i="1"/>
  <c r="AN364" i="1"/>
  <c r="AM364" i="1"/>
  <c r="AL364" i="1"/>
  <c r="AK364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AW363" i="1"/>
  <c r="AV363" i="1"/>
  <c r="AU363" i="1"/>
  <c r="AT363" i="1"/>
  <c r="AS363" i="1"/>
  <c r="AR363" i="1"/>
  <c r="AQ363" i="1"/>
  <c r="AP363" i="1"/>
  <c r="AO363" i="1"/>
  <c r="AN363" i="1"/>
  <c r="AM363" i="1"/>
  <c r="AL363" i="1"/>
  <c r="AK363" i="1"/>
  <c r="AJ363" i="1"/>
  <c r="AI363" i="1"/>
  <c r="AH363" i="1"/>
  <c r="AG363" i="1"/>
  <c r="AF363" i="1"/>
  <c r="AE363" i="1"/>
  <c r="AD363" i="1"/>
  <c r="AC363" i="1"/>
  <c r="AB363" i="1"/>
  <c r="AA363" i="1"/>
  <c r="Z363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AW362" i="1"/>
  <c r="AV362" i="1"/>
  <c r="AU362" i="1"/>
  <c r="AT362" i="1"/>
  <c r="AS362" i="1"/>
  <c r="AR362" i="1"/>
  <c r="AQ362" i="1"/>
  <c r="AP362" i="1"/>
  <c r="AO362" i="1"/>
  <c r="AN362" i="1"/>
  <c r="AM362" i="1"/>
  <c r="AL362" i="1"/>
  <c r="AK362" i="1"/>
  <c r="AJ362" i="1"/>
  <c r="AI362" i="1"/>
  <c r="AH362" i="1"/>
  <c r="AG362" i="1"/>
  <c r="AF362" i="1"/>
  <c r="AE362" i="1"/>
  <c r="AD362" i="1"/>
  <c r="AC362" i="1"/>
  <c r="AB362" i="1"/>
  <c r="AA362" i="1"/>
  <c r="Z362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AW361" i="1"/>
  <c r="AV361" i="1"/>
  <c r="AU361" i="1"/>
  <c r="AT361" i="1"/>
  <c r="AS361" i="1"/>
  <c r="AR361" i="1"/>
  <c r="AQ361" i="1"/>
  <c r="AP361" i="1"/>
  <c r="AO361" i="1"/>
  <c r="AN361" i="1"/>
  <c r="AM361" i="1"/>
  <c r="AL361" i="1"/>
  <c r="AK361" i="1"/>
  <c r="AJ361" i="1"/>
  <c r="AI361" i="1"/>
  <c r="AH361" i="1"/>
  <c r="AG361" i="1"/>
  <c r="AF361" i="1"/>
  <c r="AE361" i="1"/>
  <c r="AD361" i="1"/>
  <c r="AC361" i="1"/>
  <c r="AB361" i="1"/>
  <c r="AA361" i="1"/>
  <c r="Z361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H361" i="1"/>
  <c r="G361" i="1"/>
  <c r="F361" i="1"/>
  <c r="E361" i="1"/>
  <c r="D361" i="1"/>
  <c r="AW360" i="1"/>
  <c r="AV360" i="1"/>
  <c r="AU360" i="1"/>
  <c r="AT360" i="1"/>
  <c r="AS360" i="1"/>
  <c r="AR360" i="1"/>
  <c r="AQ360" i="1"/>
  <c r="AP360" i="1"/>
  <c r="AO360" i="1"/>
  <c r="AN360" i="1"/>
  <c r="AM360" i="1"/>
  <c r="AL360" i="1"/>
  <c r="AK360" i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G360" i="1"/>
  <c r="F360" i="1"/>
  <c r="E360" i="1"/>
  <c r="D360" i="1"/>
  <c r="AW359" i="1"/>
  <c r="AV359" i="1"/>
  <c r="AU359" i="1"/>
  <c r="AT359" i="1"/>
  <c r="AS359" i="1"/>
  <c r="AR359" i="1"/>
  <c r="AQ359" i="1"/>
  <c r="AP359" i="1"/>
  <c r="AO359" i="1"/>
  <c r="AN359" i="1"/>
  <c r="AM359" i="1"/>
  <c r="AL359" i="1"/>
  <c r="AK359" i="1"/>
  <c r="AJ359" i="1"/>
  <c r="AI359" i="1"/>
  <c r="AH359" i="1"/>
  <c r="AG359" i="1"/>
  <c r="AF359" i="1"/>
  <c r="AE359" i="1"/>
  <c r="AD359" i="1"/>
  <c r="AC359" i="1"/>
  <c r="AB359" i="1"/>
  <c r="AA359" i="1"/>
  <c r="Z359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H359" i="1"/>
  <c r="G359" i="1"/>
  <c r="F359" i="1"/>
  <c r="E359" i="1"/>
  <c r="D359" i="1"/>
  <c r="AW358" i="1"/>
  <c r="AV358" i="1"/>
  <c r="AU358" i="1"/>
  <c r="AT358" i="1"/>
  <c r="AS358" i="1"/>
  <c r="AR358" i="1"/>
  <c r="AQ358" i="1"/>
  <c r="AP358" i="1"/>
  <c r="AO358" i="1"/>
  <c r="AN358" i="1"/>
  <c r="AM358" i="1"/>
  <c r="AL358" i="1"/>
  <c r="AK358" i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AW357" i="1"/>
  <c r="AV357" i="1"/>
  <c r="AU357" i="1"/>
  <c r="AT357" i="1"/>
  <c r="AS357" i="1"/>
  <c r="AR357" i="1"/>
  <c r="AQ357" i="1"/>
  <c r="AP357" i="1"/>
  <c r="AO357" i="1"/>
  <c r="AN357" i="1"/>
  <c r="AM357" i="1"/>
  <c r="AL357" i="1"/>
  <c r="AK357" i="1"/>
  <c r="AJ357" i="1"/>
  <c r="AI357" i="1"/>
  <c r="AH357" i="1"/>
  <c r="AG357" i="1"/>
  <c r="AF357" i="1"/>
  <c r="AE357" i="1"/>
  <c r="AD357" i="1"/>
  <c r="AC357" i="1"/>
  <c r="AB357" i="1"/>
  <c r="AA357" i="1"/>
  <c r="Z357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AW356" i="1"/>
  <c r="AV356" i="1"/>
  <c r="AU356" i="1"/>
  <c r="AT356" i="1"/>
  <c r="AS356" i="1"/>
  <c r="AR356" i="1"/>
  <c r="AQ356" i="1"/>
  <c r="AP356" i="1"/>
  <c r="AO356" i="1"/>
  <c r="AN356" i="1"/>
  <c r="AM356" i="1"/>
  <c r="AL356" i="1"/>
  <c r="AK356" i="1"/>
  <c r="AJ356" i="1"/>
  <c r="AI356" i="1"/>
  <c r="AH356" i="1"/>
  <c r="AG356" i="1"/>
  <c r="AF356" i="1"/>
  <c r="AE356" i="1"/>
  <c r="AD356" i="1"/>
  <c r="AC356" i="1"/>
  <c r="AB356" i="1"/>
  <c r="AA356" i="1"/>
  <c r="Z356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AW355" i="1"/>
  <c r="AV355" i="1"/>
  <c r="AU355" i="1"/>
  <c r="AT355" i="1"/>
  <c r="AS355" i="1"/>
  <c r="AR355" i="1"/>
  <c r="AQ355" i="1"/>
  <c r="AP355" i="1"/>
  <c r="AO355" i="1"/>
  <c r="AN355" i="1"/>
  <c r="AM355" i="1"/>
  <c r="AL355" i="1"/>
  <c r="AK355" i="1"/>
  <c r="AJ355" i="1"/>
  <c r="AI355" i="1"/>
  <c r="AH355" i="1"/>
  <c r="AG355" i="1"/>
  <c r="AF355" i="1"/>
  <c r="AE355" i="1"/>
  <c r="AD355" i="1"/>
  <c r="AC355" i="1"/>
  <c r="AB355" i="1"/>
  <c r="AA355" i="1"/>
  <c r="Z355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AW354" i="1"/>
  <c r="AV354" i="1"/>
  <c r="AU354" i="1"/>
  <c r="AT354" i="1"/>
  <c r="AS354" i="1"/>
  <c r="AR354" i="1"/>
  <c r="AQ354" i="1"/>
  <c r="AP354" i="1"/>
  <c r="AO354" i="1"/>
  <c r="AN354" i="1"/>
  <c r="AM354" i="1"/>
  <c r="AL354" i="1"/>
  <c r="AK354" i="1"/>
  <c r="AJ354" i="1"/>
  <c r="AI354" i="1"/>
  <c r="AH354" i="1"/>
  <c r="AG354" i="1"/>
  <c r="AF354" i="1"/>
  <c r="AE354" i="1"/>
  <c r="AD354" i="1"/>
  <c r="AC354" i="1"/>
  <c r="AB354" i="1"/>
  <c r="AA354" i="1"/>
  <c r="Z354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H354" i="1"/>
  <c r="G354" i="1"/>
  <c r="F354" i="1"/>
  <c r="E354" i="1"/>
  <c r="D354" i="1"/>
  <c r="AW353" i="1"/>
  <c r="AV353" i="1"/>
  <c r="AU353" i="1"/>
  <c r="AT353" i="1"/>
  <c r="AS353" i="1"/>
  <c r="AR353" i="1"/>
  <c r="AQ353" i="1"/>
  <c r="AP353" i="1"/>
  <c r="AO353" i="1"/>
  <c r="AN353" i="1"/>
  <c r="AM353" i="1"/>
  <c r="AL353" i="1"/>
  <c r="AK353" i="1"/>
  <c r="AJ353" i="1"/>
  <c r="AI353" i="1"/>
  <c r="AH353" i="1"/>
  <c r="AG353" i="1"/>
  <c r="AF353" i="1"/>
  <c r="AE353" i="1"/>
  <c r="AD353" i="1"/>
  <c r="AC353" i="1"/>
  <c r="AB353" i="1"/>
  <c r="AA353" i="1"/>
  <c r="Z353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G353" i="1"/>
  <c r="F353" i="1"/>
  <c r="E353" i="1"/>
  <c r="D353" i="1"/>
  <c r="AW352" i="1"/>
  <c r="AV352" i="1"/>
  <c r="AU352" i="1"/>
  <c r="AT352" i="1"/>
  <c r="AS352" i="1"/>
  <c r="AR352" i="1"/>
  <c r="AQ352" i="1"/>
  <c r="AP352" i="1"/>
  <c r="AO352" i="1"/>
  <c r="AN352" i="1"/>
  <c r="AM352" i="1"/>
  <c r="AL352" i="1"/>
  <c r="AK352" i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G352" i="1"/>
  <c r="F352" i="1"/>
  <c r="E352" i="1"/>
  <c r="D352" i="1"/>
  <c r="AW351" i="1"/>
  <c r="AV351" i="1"/>
  <c r="AU351" i="1"/>
  <c r="AT351" i="1"/>
  <c r="AS351" i="1"/>
  <c r="AR351" i="1"/>
  <c r="AQ351" i="1"/>
  <c r="AP351" i="1"/>
  <c r="AO351" i="1"/>
  <c r="AN351" i="1"/>
  <c r="AM351" i="1"/>
  <c r="AL351" i="1"/>
  <c r="AK351" i="1"/>
  <c r="AJ351" i="1"/>
  <c r="AI351" i="1"/>
  <c r="AH351" i="1"/>
  <c r="AG351" i="1"/>
  <c r="AF351" i="1"/>
  <c r="AE351" i="1"/>
  <c r="AD351" i="1"/>
  <c r="AC351" i="1"/>
  <c r="AB351" i="1"/>
  <c r="AA351" i="1"/>
  <c r="Z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AW350" i="1"/>
  <c r="AV350" i="1"/>
  <c r="AU350" i="1"/>
  <c r="AT350" i="1"/>
  <c r="AS350" i="1"/>
  <c r="AR350" i="1"/>
  <c r="AQ350" i="1"/>
  <c r="AP350" i="1"/>
  <c r="AO350" i="1"/>
  <c r="AN350" i="1"/>
  <c r="AM350" i="1"/>
  <c r="AL350" i="1"/>
  <c r="AK350" i="1"/>
  <c r="AJ350" i="1"/>
  <c r="AI350" i="1"/>
  <c r="AH350" i="1"/>
  <c r="AG350" i="1"/>
  <c r="AF350" i="1"/>
  <c r="AE350" i="1"/>
  <c r="AD350" i="1"/>
  <c r="AC350" i="1"/>
  <c r="AB350" i="1"/>
  <c r="AA350" i="1"/>
  <c r="Z350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AW349" i="1"/>
  <c r="AV349" i="1"/>
  <c r="AU349" i="1"/>
  <c r="AT349" i="1"/>
  <c r="AS349" i="1"/>
  <c r="AR349" i="1"/>
  <c r="AQ349" i="1"/>
  <c r="AP349" i="1"/>
  <c r="AO349" i="1"/>
  <c r="AN349" i="1"/>
  <c r="AM349" i="1"/>
  <c r="AL349" i="1"/>
  <c r="AK349" i="1"/>
  <c r="AJ349" i="1"/>
  <c r="AI349" i="1"/>
  <c r="AH349" i="1"/>
  <c r="AG349" i="1"/>
  <c r="AF349" i="1"/>
  <c r="AE349" i="1"/>
  <c r="AD349" i="1"/>
  <c r="AC349" i="1"/>
  <c r="AB349" i="1"/>
  <c r="AA349" i="1"/>
  <c r="Z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AW348" i="1"/>
  <c r="AV348" i="1"/>
  <c r="AU348" i="1"/>
  <c r="AT348" i="1"/>
  <c r="AS348" i="1"/>
  <c r="AR348" i="1"/>
  <c r="AQ348" i="1"/>
  <c r="AP348" i="1"/>
  <c r="AO348" i="1"/>
  <c r="AN348" i="1"/>
  <c r="AM348" i="1"/>
  <c r="AL348" i="1"/>
  <c r="AK348" i="1"/>
  <c r="AJ348" i="1"/>
  <c r="AI348" i="1"/>
  <c r="AH348" i="1"/>
  <c r="AG348" i="1"/>
  <c r="AF348" i="1"/>
  <c r="AE348" i="1"/>
  <c r="AD348" i="1"/>
  <c r="AC348" i="1"/>
  <c r="AB348" i="1"/>
  <c r="AA348" i="1"/>
  <c r="Z348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AW347" i="1"/>
  <c r="AV347" i="1"/>
  <c r="AU347" i="1"/>
  <c r="AT347" i="1"/>
  <c r="AS347" i="1"/>
  <c r="AR347" i="1"/>
  <c r="AQ347" i="1"/>
  <c r="AP347" i="1"/>
  <c r="AO347" i="1"/>
  <c r="AN347" i="1"/>
  <c r="AM347" i="1"/>
  <c r="AL347" i="1"/>
  <c r="AK347" i="1"/>
  <c r="AJ347" i="1"/>
  <c r="AI347" i="1"/>
  <c r="AH347" i="1"/>
  <c r="AG347" i="1"/>
  <c r="AF347" i="1"/>
  <c r="AE347" i="1"/>
  <c r="AD347" i="1"/>
  <c r="AC347" i="1"/>
  <c r="AB347" i="1"/>
  <c r="AA347" i="1"/>
  <c r="Z347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AW346" i="1"/>
  <c r="AV346" i="1"/>
  <c r="AU346" i="1"/>
  <c r="AT346" i="1"/>
  <c r="AS346" i="1"/>
  <c r="AR346" i="1"/>
  <c r="AQ346" i="1"/>
  <c r="AP346" i="1"/>
  <c r="AO346" i="1"/>
  <c r="AN346" i="1"/>
  <c r="AM346" i="1"/>
  <c r="AL346" i="1"/>
  <c r="AK346" i="1"/>
  <c r="AJ346" i="1"/>
  <c r="AI346" i="1"/>
  <c r="AH346" i="1"/>
  <c r="AG346" i="1"/>
  <c r="AF346" i="1"/>
  <c r="AE346" i="1"/>
  <c r="AD346" i="1"/>
  <c r="AC346" i="1"/>
  <c r="AB346" i="1"/>
  <c r="AA346" i="1"/>
  <c r="Z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H346" i="1"/>
  <c r="G346" i="1"/>
  <c r="F346" i="1"/>
  <c r="E346" i="1"/>
  <c r="D346" i="1"/>
  <c r="AW345" i="1"/>
  <c r="AV345" i="1"/>
  <c r="AU345" i="1"/>
  <c r="AT345" i="1"/>
  <c r="AS345" i="1"/>
  <c r="AR345" i="1"/>
  <c r="AQ345" i="1"/>
  <c r="AP345" i="1"/>
  <c r="AO345" i="1"/>
  <c r="AN345" i="1"/>
  <c r="AM345" i="1"/>
  <c r="AL345" i="1"/>
  <c r="AK345" i="1"/>
  <c r="AJ345" i="1"/>
  <c r="AI345" i="1"/>
  <c r="AH345" i="1"/>
  <c r="AG345" i="1"/>
  <c r="AF345" i="1"/>
  <c r="AE345" i="1"/>
  <c r="AD345" i="1"/>
  <c r="AC345" i="1"/>
  <c r="AB345" i="1"/>
  <c r="AA345" i="1"/>
  <c r="Z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H345" i="1"/>
  <c r="G345" i="1"/>
  <c r="F345" i="1"/>
  <c r="E345" i="1"/>
  <c r="D345" i="1"/>
  <c r="AW344" i="1"/>
  <c r="AV344" i="1"/>
  <c r="AU344" i="1"/>
  <c r="AT344" i="1"/>
  <c r="AS344" i="1"/>
  <c r="AR344" i="1"/>
  <c r="AQ344" i="1"/>
  <c r="AP344" i="1"/>
  <c r="AO344" i="1"/>
  <c r="AN344" i="1"/>
  <c r="AM344" i="1"/>
  <c r="AL344" i="1"/>
  <c r="AK344" i="1"/>
  <c r="AJ344" i="1"/>
  <c r="AI344" i="1"/>
  <c r="AH344" i="1"/>
  <c r="AG344" i="1"/>
  <c r="AF344" i="1"/>
  <c r="AE344" i="1"/>
  <c r="AD344" i="1"/>
  <c r="AC344" i="1"/>
  <c r="AB344" i="1"/>
  <c r="AA344" i="1"/>
  <c r="Z344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AW343" i="1"/>
  <c r="AV343" i="1"/>
  <c r="AU343" i="1"/>
  <c r="AT343" i="1"/>
  <c r="AS343" i="1"/>
  <c r="AR343" i="1"/>
  <c r="AQ343" i="1"/>
  <c r="AP343" i="1"/>
  <c r="AO343" i="1"/>
  <c r="AN343" i="1"/>
  <c r="AM343" i="1"/>
  <c r="AL343" i="1"/>
  <c r="AK343" i="1"/>
  <c r="AJ343" i="1"/>
  <c r="AI343" i="1"/>
  <c r="AH343" i="1"/>
  <c r="AG343" i="1"/>
  <c r="AF343" i="1"/>
  <c r="AE343" i="1"/>
  <c r="AD343" i="1"/>
  <c r="AC343" i="1"/>
  <c r="AB343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AW342" i="1"/>
  <c r="AV342" i="1"/>
  <c r="AU342" i="1"/>
  <c r="AT342" i="1"/>
  <c r="AS342" i="1"/>
  <c r="AR342" i="1"/>
  <c r="AQ342" i="1"/>
  <c r="AP342" i="1"/>
  <c r="AO342" i="1"/>
  <c r="AN342" i="1"/>
  <c r="AM342" i="1"/>
  <c r="AL342" i="1"/>
  <c r="AK342" i="1"/>
  <c r="AJ342" i="1"/>
  <c r="AI342" i="1"/>
  <c r="AH342" i="1"/>
  <c r="AG342" i="1"/>
  <c r="AF342" i="1"/>
  <c r="AE342" i="1"/>
  <c r="AD342" i="1"/>
  <c r="AC342" i="1"/>
  <c r="AB342" i="1"/>
  <c r="AA342" i="1"/>
  <c r="Z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AW341" i="1"/>
  <c r="AV341" i="1"/>
  <c r="AU341" i="1"/>
  <c r="AT341" i="1"/>
  <c r="AS341" i="1"/>
  <c r="AR341" i="1"/>
  <c r="AQ341" i="1"/>
  <c r="AP341" i="1"/>
  <c r="AO341" i="1"/>
  <c r="AN341" i="1"/>
  <c r="AM341" i="1"/>
  <c r="AL341" i="1"/>
  <c r="AK341" i="1"/>
  <c r="AJ341" i="1"/>
  <c r="AI341" i="1"/>
  <c r="AH341" i="1"/>
  <c r="AG341" i="1"/>
  <c r="AF341" i="1"/>
  <c r="AE341" i="1"/>
  <c r="AD341" i="1"/>
  <c r="AC341" i="1"/>
  <c r="AB341" i="1"/>
  <c r="AA341" i="1"/>
  <c r="Z341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AW340" i="1"/>
  <c r="AV340" i="1"/>
  <c r="AU340" i="1"/>
  <c r="AT340" i="1"/>
  <c r="AS340" i="1"/>
  <c r="AR340" i="1"/>
  <c r="AQ340" i="1"/>
  <c r="AP340" i="1"/>
  <c r="AO340" i="1"/>
  <c r="AN340" i="1"/>
  <c r="AM340" i="1"/>
  <c r="AL340" i="1"/>
  <c r="AK340" i="1"/>
  <c r="AJ340" i="1"/>
  <c r="AI340" i="1"/>
  <c r="AH340" i="1"/>
  <c r="AG340" i="1"/>
  <c r="AF340" i="1"/>
  <c r="AE340" i="1"/>
  <c r="AD340" i="1"/>
  <c r="AC340" i="1"/>
  <c r="AB340" i="1"/>
  <c r="AA340" i="1"/>
  <c r="Z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H340" i="1"/>
  <c r="G340" i="1"/>
  <c r="F340" i="1"/>
  <c r="E340" i="1"/>
  <c r="D340" i="1"/>
  <c r="AW339" i="1"/>
  <c r="AV339" i="1"/>
  <c r="AU339" i="1"/>
  <c r="AT339" i="1"/>
  <c r="AS339" i="1"/>
  <c r="AR339" i="1"/>
  <c r="AQ339" i="1"/>
  <c r="AP339" i="1"/>
  <c r="AO339" i="1"/>
  <c r="AN339" i="1"/>
  <c r="AM339" i="1"/>
  <c r="AL339" i="1"/>
  <c r="AK339" i="1"/>
  <c r="AJ339" i="1"/>
  <c r="AI339" i="1"/>
  <c r="AH339" i="1"/>
  <c r="AG339" i="1"/>
  <c r="AF339" i="1"/>
  <c r="AE339" i="1"/>
  <c r="AD339" i="1"/>
  <c r="AC339" i="1"/>
  <c r="AB339" i="1"/>
  <c r="AA339" i="1"/>
  <c r="Z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H339" i="1"/>
  <c r="G339" i="1"/>
  <c r="F339" i="1"/>
  <c r="E339" i="1"/>
  <c r="D339" i="1"/>
  <c r="AW338" i="1"/>
  <c r="AV338" i="1"/>
  <c r="AU338" i="1"/>
  <c r="AT338" i="1"/>
  <c r="AS338" i="1"/>
  <c r="AR338" i="1"/>
  <c r="AQ338" i="1"/>
  <c r="AP338" i="1"/>
  <c r="AO338" i="1"/>
  <c r="AN338" i="1"/>
  <c r="AM338" i="1"/>
  <c r="AL338" i="1"/>
  <c r="AK338" i="1"/>
  <c r="AJ338" i="1"/>
  <c r="AI338" i="1"/>
  <c r="AH338" i="1"/>
  <c r="AG338" i="1"/>
  <c r="AF338" i="1"/>
  <c r="AE338" i="1"/>
  <c r="AD338" i="1"/>
  <c r="AC338" i="1"/>
  <c r="AB338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AW337" i="1"/>
  <c r="AV337" i="1"/>
  <c r="AU337" i="1"/>
  <c r="AT337" i="1"/>
  <c r="AS337" i="1"/>
  <c r="AR337" i="1"/>
  <c r="AQ337" i="1"/>
  <c r="AP337" i="1"/>
  <c r="AO337" i="1"/>
  <c r="AN337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AW336" i="1"/>
  <c r="AV336" i="1"/>
  <c r="AU336" i="1"/>
  <c r="AT336" i="1"/>
  <c r="AS336" i="1"/>
  <c r="AR336" i="1"/>
  <c r="AQ336" i="1"/>
  <c r="AP336" i="1"/>
  <c r="AO336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AW335" i="1"/>
  <c r="AV335" i="1"/>
  <c r="AU335" i="1"/>
  <c r="AT335" i="1"/>
  <c r="AS335" i="1"/>
  <c r="AR335" i="1"/>
  <c r="AQ335" i="1"/>
  <c r="AP335" i="1"/>
  <c r="AO335" i="1"/>
  <c r="AN335" i="1"/>
  <c r="AM335" i="1"/>
  <c r="AL335" i="1"/>
  <c r="AK335" i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AW334" i="1"/>
  <c r="AV334" i="1"/>
  <c r="AU334" i="1"/>
  <c r="AT334" i="1"/>
  <c r="AS334" i="1"/>
  <c r="AR334" i="1"/>
  <c r="AQ334" i="1"/>
  <c r="AP334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AW333" i="1"/>
  <c r="AV333" i="1"/>
  <c r="AU333" i="1"/>
  <c r="AT333" i="1"/>
  <c r="AS333" i="1"/>
  <c r="AR333" i="1"/>
  <c r="AQ333" i="1"/>
  <c r="AP333" i="1"/>
  <c r="AO333" i="1"/>
  <c r="AN333" i="1"/>
  <c r="AM333" i="1"/>
  <c r="AL333" i="1"/>
  <c r="AK333" i="1"/>
  <c r="AJ333" i="1"/>
  <c r="AI333" i="1"/>
  <c r="AH333" i="1"/>
  <c r="AG333" i="1"/>
  <c r="AF333" i="1"/>
  <c r="AE333" i="1"/>
  <c r="AD333" i="1"/>
  <c r="AC333" i="1"/>
  <c r="AB333" i="1"/>
  <c r="AA333" i="1"/>
  <c r="Z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G333" i="1"/>
  <c r="F333" i="1"/>
  <c r="E333" i="1"/>
  <c r="D333" i="1"/>
  <c r="AW332" i="1"/>
  <c r="AV332" i="1"/>
  <c r="AU332" i="1"/>
  <c r="AT332" i="1"/>
  <c r="AS332" i="1"/>
  <c r="AR332" i="1"/>
  <c r="AQ332" i="1"/>
  <c r="AP332" i="1"/>
  <c r="AO332" i="1"/>
  <c r="AN332" i="1"/>
  <c r="AM332" i="1"/>
  <c r="AL332" i="1"/>
  <c r="AK332" i="1"/>
  <c r="AJ332" i="1"/>
  <c r="AI332" i="1"/>
  <c r="AH332" i="1"/>
  <c r="AG332" i="1"/>
  <c r="AF332" i="1"/>
  <c r="AE332" i="1"/>
  <c r="AD332" i="1"/>
  <c r="AC332" i="1"/>
  <c r="AB332" i="1"/>
  <c r="AA332" i="1"/>
  <c r="Z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H332" i="1"/>
  <c r="G332" i="1"/>
  <c r="F332" i="1"/>
  <c r="E332" i="1"/>
  <c r="D332" i="1"/>
  <c r="AW331" i="1"/>
  <c r="AV331" i="1"/>
  <c r="AU331" i="1"/>
  <c r="AT331" i="1"/>
  <c r="AS331" i="1"/>
  <c r="AR331" i="1"/>
  <c r="AQ331" i="1"/>
  <c r="AP331" i="1"/>
  <c r="AO331" i="1"/>
  <c r="AN331" i="1"/>
  <c r="AM331" i="1"/>
  <c r="AL331" i="1"/>
  <c r="AK331" i="1"/>
  <c r="AJ331" i="1"/>
  <c r="AI331" i="1"/>
  <c r="AH331" i="1"/>
  <c r="AG331" i="1"/>
  <c r="AF331" i="1"/>
  <c r="AE331" i="1"/>
  <c r="AD331" i="1"/>
  <c r="AC331" i="1"/>
  <c r="AB331" i="1"/>
  <c r="AA331" i="1"/>
  <c r="Z331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H331" i="1"/>
  <c r="G331" i="1"/>
  <c r="F331" i="1"/>
  <c r="E331" i="1"/>
  <c r="D331" i="1"/>
  <c r="AW330" i="1"/>
  <c r="AV330" i="1"/>
  <c r="AU330" i="1"/>
  <c r="AT330" i="1"/>
  <c r="AS330" i="1"/>
  <c r="AR330" i="1"/>
  <c r="AQ330" i="1"/>
  <c r="AP330" i="1"/>
  <c r="AO330" i="1"/>
  <c r="AN330" i="1"/>
  <c r="AM330" i="1"/>
  <c r="AL330" i="1"/>
  <c r="AK330" i="1"/>
  <c r="AJ330" i="1"/>
  <c r="AI330" i="1"/>
  <c r="AH330" i="1"/>
  <c r="AG330" i="1"/>
  <c r="AF330" i="1"/>
  <c r="AE330" i="1"/>
  <c r="AD330" i="1"/>
  <c r="AC330" i="1"/>
  <c r="AB330" i="1"/>
  <c r="AA330" i="1"/>
  <c r="Z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AW329" i="1"/>
  <c r="AV329" i="1"/>
  <c r="AU329" i="1"/>
  <c r="AT329" i="1"/>
  <c r="AS329" i="1"/>
  <c r="AR329" i="1"/>
  <c r="AQ329" i="1"/>
  <c r="AP329" i="1"/>
  <c r="AO329" i="1"/>
  <c r="AN329" i="1"/>
  <c r="AM329" i="1"/>
  <c r="AL329" i="1"/>
  <c r="AK329" i="1"/>
  <c r="AJ329" i="1"/>
  <c r="AI329" i="1"/>
  <c r="AH329" i="1"/>
  <c r="AG329" i="1"/>
  <c r="AF329" i="1"/>
  <c r="AE329" i="1"/>
  <c r="AD329" i="1"/>
  <c r="AC329" i="1"/>
  <c r="AB329" i="1"/>
  <c r="AA329" i="1"/>
  <c r="Z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AW328" i="1"/>
  <c r="AV328" i="1"/>
  <c r="AU328" i="1"/>
  <c r="AT328" i="1"/>
  <c r="AS328" i="1"/>
  <c r="AR328" i="1"/>
  <c r="AQ328" i="1"/>
  <c r="AP328" i="1"/>
  <c r="AO328" i="1"/>
  <c r="AN328" i="1"/>
  <c r="AM328" i="1"/>
  <c r="AL328" i="1"/>
  <c r="AK328" i="1"/>
  <c r="AJ328" i="1"/>
  <c r="AI328" i="1"/>
  <c r="AH328" i="1"/>
  <c r="AG328" i="1"/>
  <c r="AF328" i="1"/>
  <c r="AE328" i="1"/>
  <c r="AD328" i="1"/>
  <c r="AC328" i="1"/>
  <c r="AB328" i="1"/>
  <c r="AA328" i="1"/>
  <c r="Z328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AW327" i="1"/>
  <c r="AV327" i="1"/>
  <c r="AU327" i="1"/>
  <c r="AT327" i="1"/>
  <c r="AS327" i="1"/>
  <c r="AR327" i="1"/>
  <c r="AQ327" i="1"/>
  <c r="AP327" i="1"/>
  <c r="AO327" i="1"/>
  <c r="AN327" i="1"/>
  <c r="AM327" i="1"/>
  <c r="AL327" i="1"/>
  <c r="AK327" i="1"/>
  <c r="AJ327" i="1"/>
  <c r="AI327" i="1"/>
  <c r="AH327" i="1"/>
  <c r="AG327" i="1"/>
  <c r="AF327" i="1"/>
  <c r="AE327" i="1"/>
  <c r="AD327" i="1"/>
  <c r="AC327" i="1"/>
  <c r="AB327" i="1"/>
  <c r="AA327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AW326" i="1"/>
  <c r="AV326" i="1"/>
  <c r="AU326" i="1"/>
  <c r="AT326" i="1"/>
  <c r="AS326" i="1"/>
  <c r="AR326" i="1"/>
  <c r="AQ326" i="1"/>
  <c r="AP326" i="1"/>
  <c r="AO326" i="1"/>
  <c r="AN326" i="1"/>
  <c r="AM326" i="1"/>
  <c r="AL326" i="1"/>
  <c r="AK326" i="1"/>
  <c r="AJ326" i="1"/>
  <c r="AI326" i="1"/>
  <c r="AH326" i="1"/>
  <c r="AG326" i="1"/>
  <c r="AF326" i="1"/>
  <c r="AE326" i="1"/>
  <c r="AD326" i="1"/>
  <c r="AC326" i="1"/>
  <c r="AB326" i="1"/>
  <c r="AA326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G326" i="1"/>
  <c r="F326" i="1"/>
  <c r="E326" i="1"/>
  <c r="D326" i="1"/>
  <c r="AW325" i="1"/>
  <c r="AV325" i="1"/>
  <c r="AU325" i="1"/>
  <c r="AT325" i="1"/>
  <c r="AS325" i="1"/>
  <c r="AR325" i="1"/>
  <c r="AQ325" i="1"/>
  <c r="AP325" i="1"/>
  <c r="AO325" i="1"/>
  <c r="AN325" i="1"/>
  <c r="AM325" i="1"/>
  <c r="AL325" i="1"/>
  <c r="AK325" i="1"/>
  <c r="AJ325" i="1"/>
  <c r="AI325" i="1"/>
  <c r="AH325" i="1"/>
  <c r="AG325" i="1"/>
  <c r="AF325" i="1"/>
  <c r="AE325" i="1"/>
  <c r="AD325" i="1"/>
  <c r="AC325" i="1"/>
  <c r="AB325" i="1"/>
  <c r="AA325" i="1"/>
  <c r="Z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AW324" i="1"/>
  <c r="AV324" i="1"/>
  <c r="AU324" i="1"/>
  <c r="AT324" i="1"/>
  <c r="AS324" i="1"/>
  <c r="AR324" i="1"/>
  <c r="AQ324" i="1"/>
  <c r="AP324" i="1"/>
  <c r="AO324" i="1"/>
  <c r="AN324" i="1"/>
  <c r="AM324" i="1"/>
  <c r="AL324" i="1"/>
  <c r="AK324" i="1"/>
  <c r="AJ324" i="1"/>
  <c r="AI324" i="1"/>
  <c r="AH324" i="1"/>
  <c r="AG324" i="1"/>
  <c r="AF324" i="1"/>
  <c r="AE324" i="1"/>
  <c r="AD324" i="1"/>
  <c r="AC324" i="1"/>
  <c r="AB324" i="1"/>
  <c r="AA324" i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G324" i="1"/>
  <c r="F324" i="1"/>
  <c r="E324" i="1"/>
  <c r="D324" i="1"/>
  <c r="AW323" i="1"/>
  <c r="AV323" i="1"/>
  <c r="AU323" i="1"/>
  <c r="AT323" i="1"/>
  <c r="AS323" i="1"/>
  <c r="AR323" i="1"/>
  <c r="AQ323" i="1"/>
  <c r="AP323" i="1"/>
  <c r="AO323" i="1"/>
  <c r="AN323" i="1"/>
  <c r="AM323" i="1"/>
  <c r="AL323" i="1"/>
  <c r="AK323" i="1"/>
  <c r="AJ323" i="1"/>
  <c r="AI323" i="1"/>
  <c r="AH323" i="1"/>
  <c r="AG323" i="1"/>
  <c r="AF323" i="1"/>
  <c r="AE323" i="1"/>
  <c r="AD323" i="1"/>
  <c r="AC323" i="1"/>
  <c r="AB323" i="1"/>
  <c r="AA323" i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AW322" i="1"/>
  <c r="AV322" i="1"/>
  <c r="AU322" i="1"/>
  <c r="AT322" i="1"/>
  <c r="AS322" i="1"/>
  <c r="AR322" i="1"/>
  <c r="AQ322" i="1"/>
  <c r="AP322" i="1"/>
  <c r="AO322" i="1"/>
  <c r="AN322" i="1"/>
  <c r="AM322" i="1"/>
  <c r="AL322" i="1"/>
  <c r="AK322" i="1"/>
  <c r="AJ322" i="1"/>
  <c r="AI322" i="1"/>
  <c r="AH322" i="1"/>
  <c r="AG322" i="1"/>
  <c r="AF322" i="1"/>
  <c r="AE322" i="1"/>
  <c r="AD322" i="1"/>
  <c r="AC322" i="1"/>
  <c r="AB322" i="1"/>
  <c r="AA322" i="1"/>
  <c r="Z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AW321" i="1"/>
  <c r="AV321" i="1"/>
  <c r="AU321" i="1"/>
  <c r="AT321" i="1"/>
  <c r="AS321" i="1"/>
  <c r="AR321" i="1"/>
  <c r="AQ321" i="1"/>
  <c r="AP321" i="1"/>
  <c r="AO321" i="1"/>
  <c r="AN321" i="1"/>
  <c r="AM321" i="1"/>
  <c r="AL321" i="1"/>
  <c r="AK321" i="1"/>
  <c r="AJ321" i="1"/>
  <c r="AI321" i="1"/>
  <c r="AH321" i="1"/>
  <c r="AG321" i="1"/>
  <c r="AF321" i="1"/>
  <c r="AE321" i="1"/>
  <c r="AD321" i="1"/>
  <c r="AC321" i="1"/>
  <c r="AB321" i="1"/>
  <c r="AA321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AW320" i="1"/>
  <c r="AV320" i="1"/>
  <c r="AU320" i="1"/>
  <c r="AT320" i="1"/>
  <c r="AS320" i="1"/>
  <c r="AR320" i="1"/>
  <c r="AQ320" i="1"/>
  <c r="AP320" i="1"/>
  <c r="AO320" i="1"/>
  <c r="AN320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AW319" i="1"/>
  <c r="AV319" i="1"/>
  <c r="AU319" i="1"/>
  <c r="AT319" i="1"/>
  <c r="AS319" i="1"/>
  <c r="AR319" i="1"/>
  <c r="AQ319" i="1"/>
  <c r="AP319" i="1"/>
  <c r="AO319" i="1"/>
  <c r="AN319" i="1"/>
  <c r="AM319" i="1"/>
  <c r="AL319" i="1"/>
  <c r="AK319" i="1"/>
  <c r="AJ319" i="1"/>
  <c r="AI319" i="1"/>
  <c r="AH319" i="1"/>
  <c r="AG319" i="1"/>
  <c r="AF319" i="1"/>
  <c r="AE319" i="1"/>
  <c r="AD319" i="1"/>
  <c r="AC319" i="1"/>
  <c r="AB319" i="1"/>
  <c r="AA319" i="1"/>
  <c r="Z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G319" i="1"/>
  <c r="F319" i="1"/>
  <c r="E319" i="1"/>
  <c r="D319" i="1"/>
  <c r="AW318" i="1"/>
  <c r="AV318" i="1"/>
  <c r="AU318" i="1"/>
  <c r="AT318" i="1"/>
  <c r="AS318" i="1"/>
  <c r="AR318" i="1"/>
  <c r="AQ318" i="1"/>
  <c r="AP318" i="1"/>
  <c r="AO318" i="1"/>
  <c r="AN318" i="1"/>
  <c r="AM318" i="1"/>
  <c r="AL318" i="1"/>
  <c r="AK318" i="1"/>
  <c r="AJ318" i="1"/>
  <c r="AI318" i="1"/>
  <c r="AH318" i="1"/>
  <c r="AG318" i="1"/>
  <c r="AF318" i="1"/>
  <c r="AE318" i="1"/>
  <c r="AD318" i="1"/>
  <c r="AC318" i="1"/>
  <c r="AB318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AW317" i="1"/>
  <c r="AV317" i="1"/>
  <c r="AU317" i="1"/>
  <c r="AT317" i="1"/>
  <c r="AS317" i="1"/>
  <c r="AR317" i="1"/>
  <c r="AQ317" i="1"/>
  <c r="AP317" i="1"/>
  <c r="AO317" i="1"/>
  <c r="AN317" i="1"/>
  <c r="AM317" i="1"/>
  <c r="AL317" i="1"/>
  <c r="AK317" i="1"/>
  <c r="AJ317" i="1"/>
  <c r="AI317" i="1"/>
  <c r="AH317" i="1"/>
  <c r="AG317" i="1"/>
  <c r="AF317" i="1"/>
  <c r="AE317" i="1"/>
  <c r="AD317" i="1"/>
  <c r="AC317" i="1"/>
  <c r="AB317" i="1"/>
  <c r="AA317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G317" i="1"/>
  <c r="F317" i="1"/>
  <c r="E317" i="1"/>
  <c r="D317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AW314" i="1"/>
  <c r="AV314" i="1"/>
  <c r="AU314" i="1"/>
  <c r="AT314" i="1"/>
  <c r="AS314" i="1"/>
  <c r="AR314" i="1"/>
  <c r="AQ314" i="1"/>
  <c r="AP314" i="1"/>
  <c r="AO314" i="1"/>
  <c r="AN314" i="1"/>
  <c r="AM314" i="1"/>
  <c r="AL314" i="1"/>
  <c r="AK314" i="1"/>
  <c r="AJ314" i="1"/>
  <c r="AI314" i="1"/>
  <c r="AH314" i="1"/>
  <c r="AG314" i="1"/>
  <c r="AF314" i="1"/>
  <c r="AE314" i="1"/>
  <c r="AD314" i="1"/>
  <c r="AC314" i="1"/>
  <c r="AB314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AW313" i="1"/>
  <c r="AV313" i="1"/>
  <c r="AU313" i="1"/>
  <c r="AT313" i="1"/>
  <c r="AS313" i="1"/>
  <c r="AR313" i="1"/>
  <c r="AQ313" i="1"/>
  <c r="AP313" i="1"/>
  <c r="AO313" i="1"/>
  <c r="AN313" i="1"/>
  <c r="AM313" i="1"/>
  <c r="AL313" i="1"/>
  <c r="AK313" i="1"/>
  <c r="AJ313" i="1"/>
  <c r="AI313" i="1"/>
  <c r="AH313" i="1"/>
  <c r="AG313" i="1"/>
  <c r="AF313" i="1"/>
  <c r="AE313" i="1"/>
  <c r="AD313" i="1"/>
  <c r="AC313" i="1"/>
  <c r="AB313" i="1"/>
  <c r="AA313" i="1"/>
  <c r="Z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AW312" i="1"/>
  <c r="AV312" i="1"/>
  <c r="AU312" i="1"/>
  <c r="AT312" i="1"/>
  <c r="AS312" i="1"/>
  <c r="AR312" i="1"/>
  <c r="AQ312" i="1"/>
  <c r="AP312" i="1"/>
  <c r="AO312" i="1"/>
  <c r="AN312" i="1"/>
  <c r="AM312" i="1"/>
  <c r="AL312" i="1"/>
  <c r="AK312" i="1"/>
  <c r="AJ312" i="1"/>
  <c r="AI312" i="1"/>
  <c r="AH312" i="1"/>
  <c r="AG312" i="1"/>
  <c r="AF312" i="1"/>
  <c r="AE312" i="1"/>
  <c r="AD312" i="1"/>
  <c r="AC312" i="1"/>
  <c r="AB312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AW311" i="1"/>
  <c r="AV311" i="1"/>
  <c r="AU311" i="1"/>
  <c r="AT311" i="1"/>
  <c r="AS311" i="1"/>
  <c r="AR311" i="1"/>
  <c r="AQ311" i="1"/>
  <c r="AP311" i="1"/>
  <c r="AO311" i="1"/>
  <c r="AN311" i="1"/>
  <c r="AM311" i="1"/>
  <c r="AL311" i="1"/>
  <c r="AK311" i="1"/>
  <c r="AJ311" i="1"/>
  <c r="AI311" i="1"/>
  <c r="AH311" i="1"/>
  <c r="AG311" i="1"/>
  <c r="AF311" i="1"/>
  <c r="AE311" i="1"/>
  <c r="AD311" i="1"/>
  <c r="AC311" i="1"/>
  <c r="AB311" i="1"/>
  <c r="AA311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AW310" i="1"/>
  <c r="AV310" i="1"/>
  <c r="AU310" i="1"/>
  <c r="AT310" i="1"/>
  <c r="AS310" i="1"/>
  <c r="AR310" i="1"/>
  <c r="AQ310" i="1"/>
  <c r="AP310" i="1"/>
  <c r="AO310" i="1"/>
  <c r="AN310" i="1"/>
  <c r="AM310" i="1"/>
  <c r="AL310" i="1"/>
  <c r="AK310" i="1"/>
  <c r="AJ310" i="1"/>
  <c r="AI310" i="1"/>
  <c r="AH310" i="1"/>
  <c r="AG310" i="1"/>
  <c r="AF310" i="1"/>
  <c r="AE310" i="1"/>
  <c r="AD310" i="1"/>
  <c r="AC310" i="1"/>
  <c r="AB310" i="1"/>
  <c r="AA310" i="1"/>
  <c r="Z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AW309" i="1"/>
  <c r="AV309" i="1"/>
  <c r="AU309" i="1"/>
  <c r="AT309" i="1"/>
  <c r="AS309" i="1"/>
  <c r="AR309" i="1"/>
  <c r="AQ309" i="1"/>
  <c r="AP309" i="1"/>
  <c r="AO309" i="1"/>
  <c r="AN309" i="1"/>
  <c r="AM309" i="1"/>
  <c r="AL309" i="1"/>
  <c r="AK309" i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AW308" i="1"/>
  <c r="AV308" i="1"/>
  <c r="AU308" i="1"/>
  <c r="AT308" i="1"/>
  <c r="AS308" i="1"/>
  <c r="AR308" i="1"/>
  <c r="AQ308" i="1"/>
  <c r="AP308" i="1"/>
  <c r="AO308" i="1"/>
  <c r="AN308" i="1"/>
  <c r="AM308" i="1"/>
  <c r="AL308" i="1"/>
  <c r="AK308" i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AW307" i="1"/>
  <c r="AV307" i="1"/>
  <c r="AU307" i="1"/>
  <c r="AT307" i="1"/>
  <c r="AS307" i="1"/>
  <c r="AR307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AW306" i="1"/>
  <c r="AV306" i="1"/>
  <c r="AU306" i="1"/>
  <c r="AT306" i="1"/>
  <c r="AS306" i="1"/>
  <c r="AR306" i="1"/>
  <c r="AQ306" i="1"/>
  <c r="AP306" i="1"/>
  <c r="AO306" i="1"/>
  <c r="AN306" i="1"/>
  <c r="AM306" i="1"/>
  <c r="AL306" i="1"/>
  <c r="AK306" i="1"/>
  <c r="AJ306" i="1"/>
  <c r="AI306" i="1"/>
  <c r="AH306" i="1"/>
  <c r="AG306" i="1"/>
  <c r="AF306" i="1"/>
  <c r="AE306" i="1"/>
  <c r="AD306" i="1"/>
  <c r="AC306" i="1"/>
  <c r="AB306" i="1"/>
  <c r="AA306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AW305" i="1"/>
  <c r="AV305" i="1"/>
  <c r="AU305" i="1"/>
  <c r="AT305" i="1"/>
  <c r="AS305" i="1"/>
  <c r="AR305" i="1"/>
  <c r="AQ305" i="1"/>
  <c r="AP305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G305" i="1"/>
  <c r="F305" i="1"/>
  <c r="E305" i="1"/>
  <c r="D305" i="1"/>
  <c r="AW304" i="1"/>
  <c r="AV304" i="1"/>
  <c r="AU304" i="1"/>
  <c r="AT304" i="1"/>
  <c r="AS304" i="1"/>
  <c r="AR304" i="1"/>
  <c r="AQ304" i="1"/>
  <c r="AP304" i="1"/>
  <c r="AO304" i="1"/>
  <c r="AN304" i="1"/>
  <c r="AM304" i="1"/>
  <c r="AL304" i="1"/>
  <c r="AK304" i="1"/>
  <c r="AJ304" i="1"/>
  <c r="AI304" i="1"/>
  <c r="AH304" i="1"/>
  <c r="AG304" i="1"/>
  <c r="AF304" i="1"/>
  <c r="AE304" i="1"/>
  <c r="AD304" i="1"/>
  <c r="AC304" i="1"/>
  <c r="AB304" i="1"/>
  <c r="AA304" i="1"/>
  <c r="Z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G304" i="1"/>
  <c r="F304" i="1"/>
  <c r="E304" i="1"/>
  <c r="D304" i="1"/>
  <c r="AW303" i="1"/>
  <c r="AV303" i="1"/>
  <c r="AU303" i="1"/>
  <c r="AT303" i="1"/>
  <c r="AS303" i="1"/>
  <c r="AR303" i="1"/>
  <c r="AQ303" i="1"/>
  <c r="AP303" i="1"/>
  <c r="AO303" i="1"/>
  <c r="AN303" i="1"/>
  <c r="AM303" i="1"/>
  <c r="AL303" i="1"/>
  <c r="AK303" i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G303" i="1"/>
  <c r="F303" i="1"/>
  <c r="E303" i="1"/>
  <c r="D303" i="1"/>
  <c r="AW302" i="1"/>
  <c r="AV302" i="1"/>
  <c r="AU302" i="1"/>
  <c r="AT302" i="1"/>
  <c r="AS302" i="1"/>
  <c r="AR302" i="1"/>
  <c r="AQ302" i="1"/>
  <c r="AP302" i="1"/>
  <c r="AO302" i="1"/>
  <c r="AN302" i="1"/>
  <c r="AM302" i="1"/>
  <c r="AL302" i="1"/>
  <c r="AK302" i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AW301" i="1"/>
  <c r="AV301" i="1"/>
  <c r="AU301" i="1"/>
  <c r="AT301" i="1"/>
  <c r="AS301" i="1"/>
  <c r="AR301" i="1"/>
  <c r="AQ301" i="1"/>
  <c r="AP301" i="1"/>
  <c r="AO301" i="1"/>
  <c r="AN301" i="1"/>
  <c r="AM301" i="1"/>
  <c r="AL301" i="1"/>
  <c r="AK301" i="1"/>
  <c r="AJ301" i="1"/>
  <c r="AI301" i="1"/>
  <c r="AH301" i="1"/>
  <c r="AG301" i="1"/>
  <c r="AF301" i="1"/>
  <c r="AE301" i="1"/>
  <c r="AD301" i="1"/>
  <c r="AC301" i="1"/>
  <c r="AB301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AW300" i="1"/>
  <c r="AV300" i="1"/>
  <c r="AU300" i="1"/>
  <c r="AT300" i="1"/>
  <c r="AS300" i="1"/>
  <c r="AR300" i="1"/>
  <c r="AQ300" i="1"/>
  <c r="AP300" i="1"/>
  <c r="AO300" i="1"/>
  <c r="AN300" i="1"/>
  <c r="AM300" i="1"/>
  <c r="AL300" i="1"/>
  <c r="AK300" i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AW299" i="1"/>
  <c r="AV299" i="1"/>
  <c r="AU299" i="1"/>
  <c r="AT299" i="1"/>
  <c r="AS299" i="1"/>
  <c r="AR299" i="1"/>
  <c r="AQ299" i="1"/>
  <c r="AP299" i="1"/>
  <c r="AO299" i="1"/>
  <c r="AN299" i="1"/>
  <c r="AM299" i="1"/>
  <c r="AL299" i="1"/>
  <c r="AK299" i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AW298" i="1"/>
  <c r="AV298" i="1"/>
  <c r="AU298" i="1"/>
  <c r="AT298" i="1"/>
  <c r="AS298" i="1"/>
  <c r="AR298" i="1"/>
  <c r="AQ298" i="1"/>
  <c r="AP298" i="1"/>
  <c r="AO298" i="1"/>
  <c r="AN298" i="1"/>
  <c r="AM298" i="1"/>
  <c r="AL298" i="1"/>
  <c r="AK298" i="1"/>
  <c r="AJ298" i="1"/>
  <c r="AI298" i="1"/>
  <c r="AH298" i="1"/>
  <c r="AG298" i="1"/>
  <c r="AF298" i="1"/>
  <c r="AE298" i="1"/>
  <c r="AD298" i="1"/>
  <c r="AC298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AW297" i="1"/>
  <c r="AV297" i="1"/>
  <c r="AU297" i="1"/>
  <c r="AT297" i="1"/>
  <c r="AS297" i="1"/>
  <c r="AR297" i="1"/>
  <c r="AQ297" i="1"/>
  <c r="AP297" i="1"/>
  <c r="AO297" i="1"/>
  <c r="AN297" i="1"/>
  <c r="AM297" i="1"/>
  <c r="AL297" i="1"/>
  <c r="AK297" i="1"/>
  <c r="AJ297" i="1"/>
  <c r="AI297" i="1"/>
  <c r="AH297" i="1"/>
  <c r="AG297" i="1"/>
  <c r="AF297" i="1"/>
  <c r="AE297" i="1"/>
  <c r="AD297" i="1"/>
  <c r="AC297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AW296" i="1"/>
  <c r="AV296" i="1"/>
  <c r="AU296" i="1"/>
  <c r="AT296" i="1"/>
  <c r="AS296" i="1"/>
  <c r="AR296" i="1"/>
  <c r="AQ296" i="1"/>
  <c r="AP296" i="1"/>
  <c r="AO296" i="1"/>
  <c r="AN296" i="1"/>
  <c r="AM296" i="1"/>
  <c r="AL296" i="1"/>
  <c r="AK296" i="1"/>
  <c r="AJ296" i="1"/>
  <c r="AI296" i="1"/>
  <c r="AH296" i="1"/>
  <c r="AG296" i="1"/>
  <c r="AF296" i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G296" i="1"/>
  <c r="F296" i="1"/>
  <c r="E296" i="1"/>
  <c r="D296" i="1"/>
  <c r="AW295" i="1"/>
  <c r="AV295" i="1"/>
  <c r="AU295" i="1"/>
  <c r="AT295" i="1"/>
  <c r="AS295" i="1"/>
  <c r="AR295" i="1"/>
  <c r="AQ295" i="1"/>
  <c r="AP295" i="1"/>
  <c r="AO295" i="1"/>
  <c r="AN295" i="1"/>
  <c r="AM295" i="1"/>
  <c r="AL295" i="1"/>
  <c r="AK295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AW294" i="1"/>
  <c r="AV294" i="1"/>
  <c r="AU294" i="1"/>
  <c r="AT294" i="1"/>
  <c r="AS294" i="1"/>
  <c r="AR294" i="1"/>
  <c r="AQ294" i="1"/>
  <c r="AP294" i="1"/>
  <c r="AO294" i="1"/>
  <c r="AN294" i="1"/>
  <c r="AM294" i="1"/>
  <c r="AL294" i="1"/>
  <c r="AK294" i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AW293" i="1"/>
  <c r="AV293" i="1"/>
  <c r="AU293" i="1"/>
  <c r="AT293" i="1"/>
  <c r="AS293" i="1"/>
  <c r="AR293" i="1"/>
  <c r="AQ293" i="1"/>
  <c r="AP293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AW292" i="1"/>
  <c r="AV292" i="1"/>
  <c r="AU292" i="1"/>
  <c r="AT292" i="1"/>
  <c r="AS292" i="1"/>
  <c r="AR292" i="1"/>
  <c r="AQ292" i="1"/>
  <c r="AP292" i="1"/>
  <c r="AO292" i="1"/>
  <c r="AN292" i="1"/>
  <c r="AM292" i="1"/>
  <c r="AL292" i="1"/>
  <c r="AK292" i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AW291" i="1"/>
  <c r="AV291" i="1"/>
  <c r="AU291" i="1"/>
  <c r="AT291" i="1"/>
  <c r="AS291" i="1"/>
  <c r="AR291" i="1"/>
  <c r="AQ291" i="1"/>
  <c r="AP291" i="1"/>
  <c r="AO291" i="1"/>
  <c r="AN291" i="1"/>
  <c r="AM291" i="1"/>
  <c r="AL291" i="1"/>
  <c r="AK291" i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H291" i="1"/>
  <c r="G291" i="1"/>
  <c r="F291" i="1"/>
  <c r="E291" i="1"/>
  <c r="D291" i="1"/>
  <c r="AW290" i="1"/>
  <c r="AV290" i="1"/>
  <c r="AU290" i="1"/>
  <c r="AT290" i="1"/>
  <c r="AS290" i="1"/>
  <c r="AR290" i="1"/>
  <c r="AQ290" i="1"/>
  <c r="AP290" i="1"/>
  <c r="AO290" i="1"/>
  <c r="AN290" i="1"/>
  <c r="AM290" i="1"/>
  <c r="AL290" i="1"/>
  <c r="AK290" i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G290" i="1"/>
  <c r="F290" i="1"/>
  <c r="E290" i="1"/>
  <c r="D290" i="1"/>
  <c r="AW289" i="1"/>
  <c r="AV289" i="1"/>
  <c r="AU289" i="1"/>
  <c r="AT289" i="1"/>
  <c r="AS289" i="1"/>
  <c r="AR289" i="1"/>
  <c r="AQ289" i="1"/>
  <c r="AP289" i="1"/>
  <c r="AO289" i="1"/>
  <c r="AN289" i="1"/>
  <c r="AM289" i="1"/>
  <c r="AL289" i="1"/>
  <c r="AK289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G289" i="1"/>
  <c r="F289" i="1"/>
  <c r="E289" i="1"/>
  <c r="D289" i="1"/>
  <c r="AW288" i="1"/>
  <c r="AV288" i="1"/>
  <c r="AU288" i="1"/>
  <c r="AT288" i="1"/>
  <c r="AS288" i="1"/>
  <c r="AR288" i="1"/>
  <c r="AQ288" i="1"/>
  <c r="AP288" i="1"/>
  <c r="AO288" i="1"/>
  <c r="AN288" i="1"/>
  <c r="AM288" i="1"/>
  <c r="AL288" i="1"/>
  <c r="AK288" i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AW287" i="1"/>
  <c r="AV287" i="1"/>
  <c r="AU287" i="1"/>
  <c r="AT287" i="1"/>
  <c r="AS287" i="1"/>
  <c r="AR287" i="1"/>
  <c r="AQ287" i="1"/>
  <c r="AP287" i="1"/>
  <c r="AO287" i="1"/>
  <c r="AN287" i="1"/>
  <c r="AM287" i="1"/>
  <c r="AL287" i="1"/>
  <c r="AK287" i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AW286" i="1"/>
  <c r="AV286" i="1"/>
  <c r="AU286" i="1"/>
  <c r="AT286" i="1"/>
  <c r="AS286" i="1"/>
  <c r="AR286" i="1"/>
  <c r="AQ286" i="1"/>
  <c r="AP286" i="1"/>
  <c r="AO286" i="1"/>
  <c r="AN286" i="1"/>
  <c r="AM286" i="1"/>
  <c r="AL286" i="1"/>
  <c r="AK286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AW285" i="1"/>
  <c r="AV285" i="1"/>
  <c r="AU285" i="1"/>
  <c r="AT285" i="1"/>
  <c r="AS285" i="1"/>
  <c r="AR285" i="1"/>
  <c r="AQ285" i="1"/>
  <c r="AP285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AW284" i="1"/>
  <c r="AV284" i="1"/>
  <c r="AU284" i="1"/>
  <c r="AT284" i="1"/>
  <c r="AS284" i="1"/>
  <c r="AR284" i="1"/>
  <c r="AQ284" i="1"/>
  <c r="AP284" i="1"/>
  <c r="AO284" i="1"/>
  <c r="AN284" i="1"/>
  <c r="AM284" i="1"/>
  <c r="AL284" i="1"/>
  <c r="AK284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AW283" i="1"/>
  <c r="AV283" i="1"/>
  <c r="AU283" i="1"/>
  <c r="AT283" i="1"/>
  <c r="AS283" i="1"/>
  <c r="AR283" i="1"/>
  <c r="AQ283" i="1"/>
  <c r="AP283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AW282" i="1"/>
  <c r="AV282" i="1"/>
  <c r="AU282" i="1"/>
  <c r="AT282" i="1"/>
  <c r="AS282" i="1"/>
  <c r="AR282" i="1"/>
  <c r="AQ282" i="1"/>
  <c r="AP282" i="1"/>
  <c r="AO282" i="1"/>
  <c r="AN282" i="1"/>
  <c r="AM282" i="1"/>
  <c r="AL282" i="1"/>
  <c r="AK282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AW281" i="1"/>
  <c r="AV281" i="1"/>
  <c r="AU281" i="1"/>
  <c r="AT281" i="1"/>
  <c r="AS281" i="1"/>
  <c r="AR281" i="1"/>
  <c r="AQ281" i="1"/>
  <c r="AP281" i="1"/>
  <c r="AO281" i="1"/>
  <c r="AN281" i="1"/>
  <c r="AM281" i="1"/>
  <c r="AL281" i="1"/>
  <c r="AK281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AW280" i="1"/>
  <c r="AV280" i="1"/>
  <c r="AU280" i="1"/>
  <c r="AT280" i="1"/>
  <c r="AS280" i="1"/>
  <c r="AR280" i="1"/>
  <c r="AQ280" i="1"/>
  <c r="AP280" i="1"/>
  <c r="AO280" i="1"/>
  <c r="AN280" i="1"/>
  <c r="AM280" i="1"/>
  <c r="AL280" i="1"/>
  <c r="AK280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AW279" i="1"/>
  <c r="AV279" i="1"/>
  <c r="AU279" i="1"/>
  <c r="AT279" i="1"/>
  <c r="AS279" i="1"/>
  <c r="AR279" i="1"/>
  <c r="AQ279" i="1"/>
  <c r="AP279" i="1"/>
  <c r="AO279" i="1"/>
  <c r="AN279" i="1"/>
  <c r="AM279" i="1"/>
  <c r="AL279" i="1"/>
  <c r="AK279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AW278" i="1"/>
  <c r="AV278" i="1"/>
  <c r="AU278" i="1"/>
  <c r="AT278" i="1"/>
  <c r="AS278" i="1"/>
  <c r="AR278" i="1"/>
  <c r="AQ278" i="1"/>
  <c r="AP278" i="1"/>
  <c r="AO278" i="1"/>
  <c r="AN278" i="1"/>
  <c r="AM278" i="1"/>
  <c r="AL278" i="1"/>
  <c r="AK278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AW277" i="1"/>
  <c r="AV277" i="1"/>
  <c r="AU277" i="1"/>
  <c r="AT277" i="1"/>
  <c r="AS277" i="1"/>
  <c r="AR277" i="1"/>
  <c r="AQ277" i="1"/>
  <c r="AP277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AW276" i="1"/>
  <c r="AV276" i="1"/>
  <c r="AU276" i="1"/>
  <c r="AT276" i="1"/>
  <c r="AS276" i="1"/>
  <c r="AR276" i="1"/>
  <c r="AQ276" i="1"/>
  <c r="AP276" i="1"/>
  <c r="AO276" i="1"/>
  <c r="AN276" i="1"/>
  <c r="AM276" i="1"/>
  <c r="AL276" i="1"/>
  <c r="AK276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AW275" i="1"/>
  <c r="AV275" i="1"/>
  <c r="AU275" i="1"/>
  <c r="AT275" i="1"/>
  <c r="AS275" i="1"/>
  <c r="AR275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AW274" i="1"/>
  <c r="AV274" i="1"/>
  <c r="AU274" i="1"/>
  <c r="AT274" i="1"/>
  <c r="AS274" i="1"/>
  <c r="AR274" i="1"/>
  <c r="AQ274" i="1"/>
  <c r="AP274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AW272" i="1"/>
  <c r="AV272" i="1"/>
  <c r="AU272" i="1"/>
  <c r="AT272" i="1"/>
  <c r="AS272" i="1"/>
  <c r="AR272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AW271" i="1"/>
  <c r="AV271" i="1"/>
  <c r="AU271" i="1"/>
  <c r="AT271" i="1"/>
  <c r="AS271" i="1"/>
  <c r="AR271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AW270" i="1"/>
  <c r="AV270" i="1"/>
  <c r="AU270" i="1"/>
  <c r="AT270" i="1"/>
  <c r="AS270" i="1"/>
  <c r="AR270" i="1"/>
  <c r="AQ270" i="1"/>
  <c r="AP270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G270" i="1"/>
  <c r="F270" i="1"/>
  <c r="E270" i="1"/>
  <c r="D270" i="1"/>
  <c r="AW269" i="1"/>
  <c r="AV269" i="1"/>
  <c r="AU269" i="1"/>
  <c r="AT269" i="1"/>
  <c r="AS269" i="1"/>
  <c r="AR269" i="1"/>
  <c r="AQ269" i="1"/>
  <c r="AP269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AW268" i="1"/>
  <c r="AV268" i="1"/>
  <c r="AU268" i="1"/>
  <c r="AT268" i="1"/>
  <c r="AS268" i="1"/>
  <c r="AR268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AW265" i="1"/>
  <c r="AV265" i="1"/>
  <c r="AU265" i="1"/>
  <c r="AT265" i="1"/>
  <c r="AS265" i="1"/>
  <c r="AR265" i="1"/>
  <c r="AQ265" i="1"/>
  <c r="AP265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AW264" i="1"/>
  <c r="AV264" i="1"/>
  <c r="AU264" i="1"/>
  <c r="AT264" i="1"/>
  <c r="AS264" i="1"/>
  <c r="AR264" i="1"/>
  <c r="AQ264" i="1"/>
  <c r="AP264" i="1"/>
  <c r="AO264" i="1"/>
  <c r="AN264" i="1"/>
  <c r="AM264" i="1"/>
  <c r="AL264" i="1"/>
  <c r="AK264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AW263" i="1"/>
  <c r="AV263" i="1"/>
  <c r="AU263" i="1"/>
  <c r="AT263" i="1"/>
  <c r="AS263" i="1"/>
  <c r="AR263" i="1"/>
  <c r="AQ263" i="1"/>
  <c r="AP263" i="1"/>
  <c r="AO263" i="1"/>
  <c r="AN263" i="1"/>
  <c r="AM263" i="1"/>
  <c r="AL263" i="1"/>
  <c r="AK263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AW262" i="1"/>
  <c r="AV262" i="1"/>
  <c r="AU262" i="1"/>
  <c r="AT262" i="1"/>
  <c r="AS262" i="1"/>
  <c r="AR262" i="1"/>
  <c r="AQ262" i="1"/>
  <c r="AP262" i="1"/>
  <c r="AO262" i="1"/>
  <c r="AN262" i="1"/>
  <c r="AM262" i="1"/>
  <c r="AL262" i="1"/>
  <c r="AK262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AW261" i="1"/>
  <c r="AV261" i="1"/>
  <c r="AU261" i="1"/>
  <c r="AT261" i="1"/>
  <c r="AS261" i="1"/>
  <c r="AR261" i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AW260" i="1"/>
  <c r="AV260" i="1"/>
  <c r="AU260" i="1"/>
  <c r="AT260" i="1"/>
  <c r="AS260" i="1"/>
  <c r="AR260" i="1"/>
  <c r="AQ260" i="1"/>
  <c r="AP260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AW259" i="1"/>
  <c r="AV259" i="1"/>
  <c r="AU259" i="1"/>
  <c r="AT259" i="1"/>
  <c r="AS259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AW257" i="1"/>
  <c r="AV257" i="1"/>
  <c r="AU257" i="1"/>
  <c r="AT257" i="1"/>
  <c r="AS257" i="1"/>
  <c r="AR257" i="1"/>
  <c r="AQ257" i="1"/>
  <c r="AP257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AW256" i="1"/>
  <c r="AV256" i="1"/>
  <c r="AU256" i="1"/>
  <c r="AT256" i="1"/>
  <c r="AS256" i="1"/>
  <c r="AR256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AW255" i="1"/>
  <c r="AV255" i="1"/>
  <c r="AU255" i="1"/>
  <c r="AT255" i="1"/>
  <c r="AS255" i="1"/>
  <c r="AR255" i="1"/>
  <c r="AQ255" i="1"/>
  <c r="AP255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D255" i="1"/>
  <c r="AW254" i="1"/>
  <c r="AV254" i="1"/>
  <c r="AU254" i="1"/>
  <c r="AT254" i="1"/>
  <c r="AS254" i="1"/>
  <c r="AR254" i="1"/>
  <c r="AQ254" i="1"/>
  <c r="AP254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AW253" i="1"/>
  <c r="AV253" i="1"/>
  <c r="AU253" i="1"/>
  <c r="AT253" i="1"/>
  <c r="AS253" i="1"/>
  <c r="AR253" i="1"/>
  <c r="AQ253" i="1"/>
  <c r="AP253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AW252" i="1"/>
  <c r="AV252" i="1"/>
  <c r="AU252" i="1"/>
  <c r="AT252" i="1"/>
  <c r="AS252" i="1"/>
  <c r="AR252" i="1"/>
  <c r="AQ252" i="1"/>
  <c r="AP252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AW251" i="1"/>
  <c r="AV251" i="1"/>
  <c r="AU251" i="1"/>
  <c r="AT251" i="1"/>
  <c r="AS251" i="1"/>
  <c r="AR251" i="1"/>
  <c r="AQ251" i="1"/>
  <c r="AP251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AW250" i="1"/>
  <c r="AV250" i="1"/>
  <c r="AU250" i="1"/>
  <c r="AT250" i="1"/>
  <c r="AS250" i="1"/>
  <c r="AR250" i="1"/>
  <c r="AQ250" i="1"/>
  <c r="AP250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AW249" i="1"/>
  <c r="AV249" i="1"/>
  <c r="AU249" i="1"/>
  <c r="AT249" i="1"/>
  <c r="AS249" i="1"/>
  <c r="AR249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AW248" i="1"/>
  <c r="AV248" i="1"/>
  <c r="AU248" i="1"/>
  <c r="AT248" i="1"/>
  <c r="AS248" i="1"/>
  <c r="AR248" i="1"/>
  <c r="AQ248" i="1"/>
  <c r="AP248" i="1"/>
  <c r="AO248" i="1"/>
  <c r="AN248" i="1"/>
  <c r="AM248" i="1"/>
  <c r="AL248" i="1"/>
  <c r="AK248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AW247" i="1"/>
  <c r="AV247" i="1"/>
  <c r="AU247" i="1"/>
  <c r="AT247" i="1"/>
  <c r="AS247" i="1"/>
  <c r="AR247" i="1"/>
  <c r="AQ247" i="1"/>
  <c r="AP247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AW246" i="1"/>
  <c r="AV246" i="1"/>
  <c r="AU246" i="1"/>
  <c r="AT246" i="1"/>
  <c r="AS246" i="1"/>
  <c r="AR246" i="1"/>
  <c r="AQ246" i="1"/>
  <c r="AP246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AW245" i="1"/>
  <c r="AV245" i="1"/>
  <c r="AU245" i="1"/>
  <c r="AT245" i="1"/>
  <c r="AS245" i="1"/>
  <c r="AR245" i="1"/>
  <c r="AQ245" i="1"/>
  <c r="AP245" i="1"/>
  <c r="AO245" i="1"/>
  <c r="AN245" i="1"/>
  <c r="AM245" i="1"/>
  <c r="AL245" i="1"/>
  <c r="AK245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D244" i="1"/>
  <c r="E244" i="1" s="1"/>
  <c r="F244" i="1" s="1"/>
  <c r="G244" i="1" s="1"/>
  <c r="H244" i="1" s="1"/>
  <c r="I244" i="1" s="1"/>
  <c r="J244" i="1" s="1"/>
  <c r="K244" i="1" s="1"/>
  <c r="L244" i="1" s="1"/>
  <c r="M244" i="1" s="1"/>
  <c r="N244" i="1" s="1"/>
  <c r="O244" i="1" s="1"/>
  <c r="P244" i="1" s="1"/>
  <c r="Q244" i="1" s="1"/>
  <c r="R244" i="1" s="1"/>
  <c r="D243" i="1"/>
  <c r="E243" i="1" s="1"/>
  <c r="F243" i="1" s="1"/>
  <c r="G243" i="1" s="1"/>
  <c r="H243" i="1" s="1"/>
  <c r="I243" i="1" s="1"/>
  <c r="J243" i="1" s="1"/>
  <c r="K243" i="1" s="1"/>
  <c r="L243" i="1" s="1"/>
  <c r="M243" i="1" s="1"/>
  <c r="N243" i="1" s="1"/>
  <c r="O243" i="1" s="1"/>
  <c r="P243" i="1" s="1"/>
  <c r="Q243" i="1" s="1"/>
  <c r="R243" i="1" s="1"/>
  <c r="D242" i="1"/>
  <c r="E242" i="1" s="1"/>
  <c r="F242" i="1" s="1"/>
  <c r="G242" i="1" s="1"/>
  <c r="H242" i="1" s="1"/>
  <c r="I242" i="1" s="1"/>
  <c r="J242" i="1" s="1"/>
  <c r="K242" i="1" s="1"/>
  <c r="L242" i="1" s="1"/>
  <c r="M242" i="1" s="1"/>
  <c r="N242" i="1" s="1"/>
  <c r="O242" i="1" s="1"/>
  <c r="P242" i="1" s="1"/>
  <c r="Q242" i="1" s="1"/>
  <c r="R242" i="1" s="1"/>
  <c r="D241" i="1"/>
  <c r="E241" i="1" s="1"/>
  <c r="F241" i="1" s="1"/>
  <c r="G241" i="1" s="1"/>
  <c r="H241" i="1" s="1"/>
  <c r="I241" i="1" s="1"/>
  <c r="J241" i="1" s="1"/>
  <c r="K241" i="1" s="1"/>
  <c r="L241" i="1" s="1"/>
  <c r="M241" i="1" s="1"/>
  <c r="N241" i="1" s="1"/>
  <c r="O241" i="1" s="1"/>
  <c r="P241" i="1" s="1"/>
  <c r="Q241" i="1" s="1"/>
  <c r="R241" i="1" s="1"/>
  <c r="D240" i="1"/>
  <c r="E240" i="1" s="1"/>
  <c r="F240" i="1" s="1"/>
  <c r="G240" i="1" s="1"/>
  <c r="H240" i="1" s="1"/>
  <c r="I240" i="1" s="1"/>
  <c r="J240" i="1" s="1"/>
  <c r="K240" i="1" s="1"/>
  <c r="L240" i="1" s="1"/>
  <c r="M240" i="1" s="1"/>
  <c r="N240" i="1" s="1"/>
  <c r="O240" i="1" s="1"/>
  <c r="P240" i="1" s="1"/>
  <c r="Q240" i="1" s="1"/>
  <c r="R240" i="1" s="1"/>
  <c r="D239" i="1"/>
  <c r="E239" i="1" s="1"/>
  <c r="F239" i="1" s="1"/>
  <c r="G239" i="1" s="1"/>
  <c r="H239" i="1" s="1"/>
  <c r="I239" i="1" s="1"/>
  <c r="J239" i="1" s="1"/>
  <c r="K239" i="1" s="1"/>
  <c r="L239" i="1" s="1"/>
  <c r="M239" i="1" s="1"/>
  <c r="N239" i="1" s="1"/>
  <c r="O239" i="1" s="1"/>
  <c r="P239" i="1" s="1"/>
  <c r="Q239" i="1" s="1"/>
  <c r="R239" i="1" s="1"/>
  <c r="D238" i="1"/>
  <c r="E238" i="1" s="1"/>
  <c r="F238" i="1" s="1"/>
  <c r="G238" i="1" s="1"/>
  <c r="H238" i="1" s="1"/>
  <c r="I238" i="1" s="1"/>
  <c r="J238" i="1" s="1"/>
  <c r="K238" i="1" s="1"/>
  <c r="L238" i="1" s="1"/>
  <c r="M238" i="1" s="1"/>
  <c r="N238" i="1" s="1"/>
  <c r="O238" i="1" s="1"/>
  <c r="P238" i="1" s="1"/>
  <c r="Q238" i="1" s="1"/>
  <c r="R238" i="1" s="1"/>
  <c r="S238" i="1" s="1"/>
  <c r="D237" i="1"/>
  <c r="E237" i="1" s="1"/>
  <c r="F237" i="1" s="1"/>
  <c r="G237" i="1" s="1"/>
  <c r="H237" i="1" s="1"/>
  <c r="I237" i="1" s="1"/>
  <c r="J237" i="1" s="1"/>
  <c r="K237" i="1" s="1"/>
  <c r="L237" i="1" s="1"/>
  <c r="M237" i="1" s="1"/>
  <c r="N237" i="1" s="1"/>
  <c r="O237" i="1" s="1"/>
  <c r="P237" i="1" s="1"/>
  <c r="Q237" i="1" s="1"/>
  <c r="R237" i="1" s="1"/>
  <c r="D236" i="1"/>
  <c r="E236" i="1" s="1"/>
  <c r="F236" i="1" s="1"/>
  <c r="G236" i="1" s="1"/>
  <c r="H236" i="1" s="1"/>
  <c r="I236" i="1" s="1"/>
  <c r="J236" i="1" s="1"/>
  <c r="K236" i="1" s="1"/>
  <c r="L236" i="1" s="1"/>
  <c r="M236" i="1" s="1"/>
  <c r="N236" i="1" s="1"/>
  <c r="O236" i="1" s="1"/>
  <c r="P236" i="1" s="1"/>
  <c r="Q236" i="1" s="1"/>
  <c r="R236" i="1" s="1"/>
  <c r="D235" i="1"/>
  <c r="E235" i="1" s="1"/>
  <c r="F235" i="1" s="1"/>
  <c r="G235" i="1" s="1"/>
  <c r="H235" i="1" s="1"/>
  <c r="I235" i="1" s="1"/>
  <c r="J235" i="1" s="1"/>
  <c r="K235" i="1" s="1"/>
  <c r="L235" i="1" s="1"/>
  <c r="M235" i="1" s="1"/>
  <c r="N235" i="1" s="1"/>
  <c r="O235" i="1" s="1"/>
  <c r="P235" i="1" s="1"/>
  <c r="Q235" i="1" s="1"/>
  <c r="R235" i="1" s="1"/>
  <c r="D234" i="1"/>
  <c r="E234" i="1" s="1"/>
  <c r="F234" i="1" s="1"/>
  <c r="G234" i="1" s="1"/>
  <c r="H234" i="1" s="1"/>
  <c r="I234" i="1" s="1"/>
  <c r="J234" i="1" s="1"/>
  <c r="K234" i="1" s="1"/>
  <c r="L234" i="1" s="1"/>
  <c r="M234" i="1" s="1"/>
  <c r="N234" i="1" s="1"/>
  <c r="O234" i="1" s="1"/>
  <c r="P234" i="1" s="1"/>
  <c r="Q234" i="1" s="1"/>
  <c r="R234" i="1" s="1"/>
  <c r="S234" i="1" s="1"/>
  <c r="D233" i="1"/>
  <c r="E233" i="1" s="1"/>
  <c r="F233" i="1" s="1"/>
  <c r="G233" i="1" s="1"/>
  <c r="H233" i="1" s="1"/>
  <c r="I233" i="1" s="1"/>
  <c r="J233" i="1" s="1"/>
  <c r="K233" i="1" s="1"/>
  <c r="L233" i="1" s="1"/>
  <c r="M233" i="1" s="1"/>
  <c r="N233" i="1" s="1"/>
  <c r="O233" i="1" s="1"/>
  <c r="P233" i="1" s="1"/>
  <c r="Q233" i="1" s="1"/>
  <c r="R233" i="1" s="1"/>
  <c r="D232" i="1"/>
  <c r="E232" i="1" s="1"/>
  <c r="F232" i="1" s="1"/>
  <c r="G232" i="1" s="1"/>
  <c r="H232" i="1" s="1"/>
  <c r="I232" i="1" s="1"/>
  <c r="J232" i="1" s="1"/>
  <c r="K232" i="1" s="1"/>
  <c r="L232" i="1" s="1"/>
  <c r="M232" i="1" s="1"/>
  <c r="N232" i="1" s="1"/>
  <c r="O232" i="1" s="1"/>
  <c r="P232" i="1" s="1"/>
  <c r="Q232" i="1" s="1"/>
  <c r="R232" i="1" s="1"/>
  <c r="D231" i="1"/>
  <c r="E231" i="1" s="1"/>
  <c r="F231" i="1" s="1"/>
  <c r="G231" i="1" s="1"/>
  <c r="H231" i="1" s="1"/>
  <c r="I231" i="1" s="1"/>
  <c r="J231" i="1" s="1"/>
  <c r="K231" i="1" s="1"/>
  <c r="L231" i="1" s="1"/>
  <c r="M231" i="1" s="1"/>
  <c r="N231" i="1" s="1"/>
  <c r="O231" i="1" s="1"/>
  <c r="P231" i="1" s="1"/>
  <c r="Q231" i="1" s="1"/>
  <c r="R231" i="1" s="1"/>
  <c r="D230" i="1"/>
  <c r="E230" i="1" s="1"/>
  <c r="F230" i="1" s="1"/>
  <c r="G230" i="1" s="1"/>
  <c r="H230" i="1" s="1"/>
  <c r="I230" i="1" s="1"/>
  <c r="J230" i="1" s="1"/>
  <c r="K230" i="1" s="1"/>
  <c r="L230" i="1" s="1"/>
  <c r="M230" i="1" s="1"/>
  <c r="N230" i="1" s="1"/>
  <c r="O230" i="1" s="1"/>
  <c r="P230" i="1" s="1"/>
  <c r="Q230" i="1" s="1"/>
  <c r="R230" i="1" s="1"/>
  <c r="D229" i="1"/>
  <c r="E229" i="1" s="1"/>
  <c r="F229" i="1" s="1"/>
  <c r="G229" i="1" s="1"/>
  <c r="H229" i="1" s="1"/>
  <c r="I229" i="1" s="1"/>
  <c r="J229" i="1" s="1"/>
  <c r="K229" i="1" s="1"/>
  <c r="L229" i="1" s="1"/>
  <c r="M229" i="1" s="1"/>
  <c r="N229" i="1" s="1"/>
  <c r="O229" i="1" s="1"/>
  <c r="P229" i="1" s="1"/>
  <c r="Q229" i="1" s="1"/>
  <c r="R229" i="1" s="1"/>
  <c r="D228" i="1"/>
  <c r="E228" i="1" s="1"/>
  <c r="F228" i="1" s="1"/>
  <c r="G228" i="1" s="1"/>
  <c r="H228" i="1" s="1"/>
  <c r="I228" i="1" s="1"/>
  <c r="J228" i="1" s="1"/>
  <c r="K228" i="1" s="1"/>
  <c r="L228" i="1" s="1"/>
  <c r="M228" i="1" s="1"/>
  <c r="N228" i="1" s="1"/>
  <c r="O228" i="1" s="1"/>
  <c r="P228" i="1" s="1"/>
  <c r="Q228" i="1" s="1"/>
  <c r="R228" i="1" s="1"/>
  <c r="D227" i="1"/>
  <c r="E227" i="1" s="1"/>
  <c r="F227" i="1" s="1"/>
  <c r="G227" i="1" s="1"/>
  <c r="H227" i="1" s="1"/>
  <c r="I227" i="1" s="1"/>
  <c r="J227" i="1" s="1"/>
  <c r="K227" i="1" s="1"/>
  <c r="L227" i="1" s="1"/>
  <c r="M227" i="1" s="1"/>
  <c r="N227" i="1" s="1"/>
  <c r="O227" i="1" s="1"/>
  <c r="P227" i="1" s="1"/>
  <c r="Q227" i="1" s="1"/>
  <c r="R227" i="1" s="1"/>
  <c r="D226" i="1"/>
  <c r="E226" i="1" s="1"/>
  <c r="F226" i="1" s="1"/>
  <c r="G226" i="1" s="1"/>
  <c r="H226" i="1" s="1"/>
  <c r="I226" i="1" s="1"/>
  <c r="J226" i="1" s="1"/>
  <c r="K226" i="1" s="1"/>
  <c r="L226" i="1" s="1"/>
  <c r="M226" i="1" s="1"/>
  <c r="N226" i="1" s="1"/>
  <c r="O226" i="1" s="1"/>
  <c r="P226" i="1" s="1"/>
  <c r="Q226" i="1" s="1"/>
  <c r="R226" i="1" s="1"/>
  <c r="D225" i="1"/>
  <c r="E225" i="1" s="1"/>
  <c r="F225" i="1" s="1"/>
  <c r="G225" i="1" s="1"/>
  <c r="H225" i="1" s="1"/>
  <c r="I225" i="1" s="1"/>
  <c r="J225" i="1" s="1"/>
  <c r="K225" i="1" s="1"/>
  <c r="L225" i="1" s="1"/>
  <c r="M225" i="1" s="1"/>
  <c r="N225" i="1" s="1"/>
  <c r="O225" i="1" s="1"/>
  <c r="P225" i="1" s="1"/>
  <c r="Q225" i="1" s="1"/>
  <c r="R225" i="1" s="1"/>
  <c r="D224" i="1"/>
  <c r="E224" i="1" s="1"/>
  <c r="F224" i="1" s="1"/>
  <c r="G224" i="1" s="1"/>
  <c r="H224" i="1" s="1"/>
  <c r="I224" i="1" s="1"/>
  <c r="J224" i="1" s="1"/>
  <c r="K224" i="1" s="1"/>
  <c r="L224" i="1" s="1"/>
  <c r="M224" i="1" s="1"/>
  <c r="N224" i="1" s="1"/>
  <c r="O224" i="1" s="1"/>
  <c r="P224" i="1" s="1"/>
  <c r="Q224" i="1" s="1"/>
  <c r="R224" i="1" s="1"/>
  <c r="D223" i="1"/>
  <c r="E223" i="1" s="1"/>
  <c r="F223" i="1" s="1"/>
  <c r="G223" i="1" s="1"/>
  <c r="H223" i="1" s="1"/>
  <c r="I223" i="1" s="1"/>
  <c r="J223" i="1" s="1"/>
  <c r="K223" i="1" s="1"/>
  <c r="L223" i="1" s="1"/>
  <c r="M223" i="1" s="1"/>
  <c r="N223" i="1" s="1"/>
  <c r="O223" i="1" s="1"/>
  <c r="P223" i="1" s="1"/>
  <c r="Q223" i="1" s="1"/>
  <c r="R223" i="1" s="1"/>
  <c r="D222" i="1"/>
  <c r="E222" i="1" s="1"/>
  <c r="F222" i="1" s="1"/>
  <c r="G222" i="1" s="1"/>
  <c r="H222" i="1" s="1"/>
  <c r="I222" i="1" s="1"/>
  <c r="J222" i="1" s="1"/>
  <c r="K222" i="1" s="1"/>
  <c r="L222" i="1" s="1"/>
  <c r="M222" i="1" s="1"/>
  <c r="N222" i="1" s="1"/>
  <c r="O222" i="1" s="1"/>
  <c r="P222" i="1" s="1"/>
  <c r="Q222" i="1" s="1"/>
  <c r="R222" i="1" s="1"/>
  <c r="D221" i="1"/>
  <c r="E221" i="1" s="1"/>
  <c r="F221" i="1" s="1"/>
  <c r="G221" i="1" s="1"/>
  <c r="H221" i="1" s="1"/>
  <c r="I221" i="1" s="1"/>
  <c r="J221" i="1" s="1"/>
  <c r="K221" i="1" s="1"/>
  <c r="L221" i="1" s="1"/>
  <c r="M221" i="1" s="1"/>
  <c r="N221" i="1" s="1"/>
  <c r="O221" i="1" s="1"/>
  <c r="P221" i="1" s="1"/>
  <c r="Q221" i="1" s="1"/>
  <c r="R221" i="1" s="1"/>
  <c r="D220" i="1"/>
  <c r="E220" i="1" s="1"/>
  <c r="F220" i="1" s="1"/>
  <c r="G220" i="1" s="1"/>
  <c r="H220" i="1" s="1"/>
  <c r="I220" i="1" s="1"/>
  <c r="J220" i="1" s="1"/>
  <c r="K220" i="1" s="1"/>
  <c r="L220" i="1" s="1"/>
  <c r="M220" i="1" s="1"/>
  <c r="N220" i="1" s="1"/>
  <c r="O220" i="1" s="1"/>
  <c r="P220" i="1" s="1"/>
  <c r="Q220" i="1" s="1"/>
  <c r="R220" i="1" s="1"/>
  <c r="D219" i="1"/>
  <c r="E219" i="1" s="1"/>
  <c r="F219" i="1" s="1"/>
  <c r="G219" i="1" s="1"/>
  <c r="H219" i="1" s="1"/>
  <c r="I219" i="1" s="1"/>
  <c r="J219" i="1" s="1"/>
  <c r="K219" i="1" s="1"/>
  <c r="L219" i="1" s="1"/>
  <c r="M219" i="1" s="1"/>
  <c r="N219" i="1" s="1"/>
  <c r="O219" i="1" s="1"/>
  <c r="P219" i="1" s="1"/>
  <c r="Q219" i="1" s="1"/>
  <c r="R219" i="1" s="1"/>
  <c r="S219" i="1" s="1"/>
  <c r="D218" i="1"/>
  <c r="E218" i="1" s="1"/>
  <c r="F218" i="1" s="1"/>
  <c r="G218" i="1" s="1"/>
  <c r="H218" i="1" s="1"/>
  <c r="I218" i="1" s="1"/>
  <c r="J218" i="1" s="1"/>
  <c r="K218" i="1" s="1"/>
  <c r="L218" i="1" s="1"/>
  <c r="M218" i="1" s="1"/>
  <c r="N218" i="1" s="1"/>
  <c r="O218" i="1" s="1"/>
  <c r="P218" i="1" s="1"/>
  <c r="Q218" i="1" s="1"/>
  <c r="R218" i="1" s="1"/>
  <c r="S218" i="1" s="1"/>
  <c r="D217" i="1"/>
  <c r="E217" i="1" s="1"/>
  <c r="F217" i="1" s="1"/>
  <c r="G217" i="1" s="1"/>
  <c r="H217" i="1" s="1"/>
  <c r="I217" i="1" s="1"/>
  <c r="J217" i="1" s="1"/>
  <c r="K217" i="1" s="1"/>
  <c r="L217" i="1" s="1"/>
  <c r="M217" i="1" s="1"/>
  <c r="N217" i="1" s="1"/>
  <c r="O217" i="1" s="1"/>
  <c r="P217" i="1" s="1"/>
  <c r="Q217" i="1" s="1"/>
  <c r="R217" i="1" s="1"/>
  <c r="D216" i="1"/>
  <c r="E216" i="1" s="1"/>
  <c r="F216" i="1" s="1"/>
  <c r="G216" i="1" s="1"/>
  <c r="H216" i="1" s="1"/>
  <c r="I216" i="1" s="1"/>
  <c r="J216" i="1" s="1"/>
  <c r="K216" i="1" s="1"/>
  <c r="L216" i="1" s="1"/>
  <c r="M216" i="1" s="1"/>
  <c r="N216" i="1" s="1"/>
  <c r="O216" i="1" s="1"/>
  <c r="P216" i="1" s="1"/>
  <c r="Q216" i="1" s="1"/>
  <c r="R216" i="1" s="1"/>
  <c r="D215" i="1"/>
  <c r="E215" i="1" s="1"/>
  <c r="F215" i="1" s="1"/>
  <c r="G215" i="1" s="1"/>
  <c r="H215" i="1" s="1"/>
  <c r="I215" i="1" s="1"/>
  <c r="J215" i="1" s="1"/>
  <c r="K215" i="1" s="1"/>
  <c r="L215" i="1" s="1"/>
  <c r="M215" i="1" s="1"/>
  <c r="N215" i="1" s="1"/>
  <c r="O215" i="1" s="1"/>
  <c r="P215" i="1" s="1"/>
  <c r="Q215" i="1" s="1"/>
  <c r="R215" i="1" s="1"/>
  <c r="D214" i="1"/>
  <c r="E214" i="1" s="1"/>
  <c r="F214" i="1" s="1"/>
  <c r="G214" i="1" s="1"/>
  <c r="H214" i="1" s="1"/>
  <c r="I214" i="1" s="1"/>
  <c r="J214" i="1" s="1"/>
  <c r="K214" i="1" s="1"/>
  <c r="L214" i="1" s="1"/>
  <c r="M214" i="1" s="1"/>
  <c r="N214" i="1" s="1"/>
  <c r="O214" i="1" s="1"/>
  <c r="P214" i="1" s="1"/>
  <c r="Q214" i="1" s="1"/>
  <c r="R214" i="1" s="1"/>
  <c r="D213" i="1"/>
  <c r="E213" i="1" s="1"/>
  <c r="F213" i="1" s="1"/>
  <c r="G213" i="1" s="1"/>
  <c r="H213" i="1" s="1"/>
  <c r="I213" i="1" s="1"/>
  <c r="J213" i="1" s="1"/>
  <c r="K213" i="1" s="1"/>
  <c r="L213" i="1" s="1"/>
  <c r="M213" i="1" s="1"/>
  <c r="N213" i="1" s="1"/>
  <c r="O213" i="1" s="1"/>
  <c r="P213" i="1" s="1"/>
  <c r="Q213" i="1" s="1"/>
  <c r="R213" i="1" s="1"/>
  <c r="S213" i="1" s="1"/>
  <c r="D212" i="1"/>
  <c r="E212" i="1" s="1"/>
  <c r="F212" i="1" s="1"/>
  <c r="G212" i="1" s="1"/>
  <c r="H212" i="1" s="1"/>
  <c r="I212" i="1" s="1"/>
  <c r="J212" i="1" s="1"/>
  <c r="K212" i="1" s="1"/>
  <c r="L212" i="1" s="1"/>
  <c r="M212" i="1" s="1"/>
  <c r="N212" i="1" s="1"/>
  <c r="O212" i="1" s="1"/>
  <c r="P212" i="1" s="1"/>
  <c r="Q212" i="1" s="1"/>
  <c r="R212" i="1" s="1"/>
  <c r="D211" i="1"/>
  <c r="E211" i="1" s="1"/>
  <c r="F211" i="1" s="1"/>
  <c r="G211" i="1" s="1"/>
  <c r="H211" i="1" s="1"/>
  <c r="I211" i="1" s="1"/>
  <c r="J211" i="1" s="1"/>
  <c r="K211" i="1" s="1"/>
  <c r="L211" i="1" s="1"/>
  <c r="M211" i="1" s="1"/>
  <c r="N211" i="1" s="1"/>
  <c r="O211" i="1" s="1"/>
  <c r="P211" i="1" s="1"/>
  <c r="Q211" i="1" s="1"/>
  <c r="R211" i="1" s="1"/>
  <c r="D210" i="1"/>
  <c r="E210" i="1" s="1"/>
  <c r="F210" i="1" s="1"/>
  <c r="G210" i="1" s="1"/>
  <c r="H210" i="1" s="1"/>
  <c r="I210" i="1" s="1"/>
  <c r="J210" i="1" s="1"/>
  <c r="K210" i="1" s="1"/>
  <c r="L210" i="1" s="1"/>
  <c r="M210" i="1" s="1"/>
  <c r="N210" i="1" s="1"/>
  <c r="O210" i="1" s="1"/>
  <c r="P210" i="1" s="1"/>
  <c r="Q210" i="1" s="1"/>
  <c r="R210" i="1" s="1"/>
  <c r="D209" i="1"/>
  <c r="E209" i="1" s="1"/>
  <c r="F209" i="1" s="1"/>
  <c r="G209" i="1" s="1"/>
  <c r="H209" i="1" s="1"/>
  <c r="I209" i="1" s="1"/>
  <c r="J209" i="1" s="1"/>
  <c r="K209" i="1" s="1"/>
  <c r="L209" i="1" s="1"/>
  <c r="M209" i="1" s="1"/>
  <c r="N209" i="1" s="1"/>
  <c r="O209" i="1" s="1"/>
  <c r="P209" i="1" s="1"/>
  <c r="Q209" i="1" s="1"/>
  <c r="R209" i="1" s="1"/>
  <c r="D208" i="1"/>
  <c r="E208" i="1" s="1"/>
  <c r="F208" i="1" s="1"/>
  <c r="G208" i="1" s="1"/>
  <c r="H208" i="1" s="1"/>
  <c r="I208" i="1" s="1"/>
  <c r="J208" i="1" s="1"/>
  <c r="K208" i="1" s="1"/>
  <c r="L208" i="1" s="1"/>
  <c r="M208" i="1" s="1"/>
  <c r="N208" i="1" s="1"/>
  <c r="O208" i="1" s="1"/>
  <c r="P208" i="1" s="1"/>
  <c r="Q208" i="1" s="1"/>
  <c r="R208" i="1" s="1"/>
  <c r="D207" i="1"/>
  <c r="E207" i="1" s="1"/>
  <c r="F207" i="1" s="1"/>
  <c r="G207" i="1" s="1"/>
  <c r="H207" i="1" s="1"/>
  <c r="I207" i="1" s="1"/>
  <c r="J207" i="1" s="1"/>
  <c r="K207" i="1" s="1"/>
  <c r="L207" i="1" s="1"/>
  <c r="M207" i="1" s="1"/>
  <c r="N207" i="1" s="1"/>
  <c r="O207" i="1" s="1"/>
  <c r="P207" i="1" s="1"/>
  <c r="Q207" i="1" s="1"/>
  <c r="R207" i="1" s="1"/>
  <c r="D206" i="1"/>
  <c r="E206" i="1" s="1"/>
  <c r="F206" i="1" s="1"/>
  <c r="G206" i="1" s="1"/>
  <c r="H206" i="1" s="1"/>
  <c r="I206" i="1" s="1"/>
  <c r="J206" i="1" s="1"/>
  <c r="K206" i="1" s="1"/>
  <c r="L206" i="1" s="1"/>
  <c r="M206" i="1" s="1"/>
  <c r="N206" i="1" s="1"/>
  <c r="O206" i="1" s="1"/>
  <c r="P206" i="1" s="1"/>
  <c r="Q206" i="1" s="1"/>
  <c r="R206" i="1" s="1"/>
  <c r="D205" i="1"/>
  <c r="E205" i="1" s="1"/>
  <c r="F205" i="1" s="1"/>
  <c r="G205" i="1" s="1"/>
  <c r="H205" i="1" s="1"/>
  <c r="I205" i="1" s="1"/>
  <c r="J205" i="1" s="1"/>
  <c r="K205" i="1" s="1"/>
  <c r="L205" i="1" s="1"/>
  <c r="M205" i="1" s="1"/>
  <c r="N205" i="1" s="1"/>
  <c r="O205" i="1" s="1"/>
  <c r="P205" i="1" s="1"/>
  <c r="Q205" i="1" s="1"/>
  <c r="R205" i="1" s="1"/>
  <c r="D204" i="1"/>
  <c r="E204" i="1" s="1"/>
  <c r="F204" i="1" s="1"/>
  <c r="G204" i="1" s="1"/>
  <c r="H204" i="1" s="1"/>
  <c r="I204" i="1" s="1"/>
  <c r="J204" i="1" s="1"/>
  <c r="K204" i="1" s="1"/>
  <c r="L204" i="1" s="1"/>
  <c r="M204" i="1" s="1"/>
  <c r="N204" i="1" s="1"/>
  <c r="O204" i="1" s="1"/>
  <c r="P204" i="1" s="1"/>
  <c r="Q204" i="1" s="1"/>
  <c r="R204" i="1" s="1"/>
  <c r="D203" i="1"/>
  <c r="E203" i="1" s="1"/>
  <c r="F203" i="1" s="1"/>
  <c r="G203" i="1" s="1"/>
  <c r="H203" i="1" s="1"/>
  <c r="I203" i="1" s="1"/>
  <c r="J203" i="1" s="1"/>
  <c r="K203" i="1" s="1"/>
  <c r="L203" i="1" s="1"/>
  <c r="M203" i="1" s="1"/>
  <c r="N203" i="1" s="1"/>
  <c r="O203" i="1" s="1"/>
  <c r="P203" i="1" s="1"/>
  <c r="Q203" i="1" s="1"/>
  <c r="R203" i="1" s="1"/>
  <c r="D202" i="1"/>
  <c r="E202" i="1" s="1"/>
  <c r="F202" i="1" s="1"/>
  <c r="G202" i="1" s="1"/>
  <c r="H202" i="1" s="1"/>
  <c r="I202" i="1" s="1"/>
  <c r="J202" i="1" s="1"/>
  <c r="K202" i="1" s="1"/>
  <c r="L202" i="1" s="1"/>
  <c r="M202" i="1" s="1"/>
  <c r="N202" i="1" s="1"/>
  <c r="O202" i="1" s="1"/>
  <c r="P202" i="1" s="1"/>
  <c r="Q202" i="1" s="1"/>
  <c r="R202" i="1" s="1"/>
  <c r="D201" i="1"/>
  <c r="E201" i="1" s="1"/>
  <c r="F201" i="1" s="1"/>
  <c r="G201" i="1" s="1"/>
  <c r="H201" i="1" s="1"/>
  <c r="I201" i="1" s="1"/>
  <c r="J201" i="1" s="1"/>
  <c r="K201" i="1" s="1"/>
  <c r="L201" i="1" s="1"/>
  <c r="M201" i="1" s="1"/>
  <c r="N201" i="1" s="1"/>
  <c r="O201" i="1" s="1"/>
  <c r="P201" i="1" s="1"/>
  <c r="Q201" i="1" s="1"/>
  <c r="R201" i="1" s="1"/>
  <c r="D200" i="1"/>
  <c r="E200" i="1" s="1"/>
  <c r="F200" i="1" s="1"/>
  <c r="G200" i="1" s="1"/>
  <c r="H200" i="1" s="1"/>
  <c r="I200" i="1" s="1"/>
  <c r="J200" i="1" s="1"/>
  <c r="K200" i="1" s="1"/>
  <c r="L200" i="1" s="1"/>
  <c r="M200" i="1" s="1"/>
  <c r="N200" i="1" s="1"/>
  <c r="O200" i="1" s="1"/>
  <c r="P200" i="1" s="1"/>
  <c r="Q200" i="1" s="1"/>
  <c r="R200" i="1" s="1"/>
  <c r="S200" i="1" s="1"/>
  <c r="D199" i="1"/>
  <c r="E199" i="1" s="1"/>
  <c r="F199" i="1" s="1"/>
  <c r="G199" i="1" s="1"/>
  <c r="H199" i="1" s="1"/>
  <c r="I199" i="1" s="1"/>
  <c r="J199" i="1" s="1"/>
  <c r="K199" i="1" s="1"/>
  <c r="L199" i="1" s="1"/>
  <c r="M199" i="1" s="1"/>
  <c r="N199" i="1" s="1"/>
  <c r="O199" i="1" s="1"/>
  <c r="P199" i="1" s="1"/>
  <c r="Q199" i="1" s="1"/>
  <c r="R199" i="1" s="1"/>
  <c r="D198" i="1"/>
  <c r="E198" i="1" s="1"/>
  <c r="F198" i="1" s="1"/>
  <c r="G198" i="1" s="1"/>
  <c r="H198" i="1" s="1"/>
  <c r="I198" i="1" s="1"/>
  <c r="J198" i="1" s="1"/>
  <c r="K198" i="1" s="1"/>
  <c r="L198" i="1" s="1"/>
  <c r="M198" i="1" s="1"/>
  <c r="N198" i="1" s="1"/>
  <c r="O198" i="1" s="1"/>
  <c r="P198" i="1" s="1"/>
  <c r="Q198" i="1" s="1"/>
  <c r="R198" i="1" s="1"/>
  <c r="S198" i="1" s="1"/>
  <c r="D197" i="1"/>
  <c r="E197" i="1" s="1"/>
  <c r="F197" i="1" s="1"/>
  <c r="G197" i="1" s="1"/>
  <c r="H197" i="1" s="1"/>
  <c r="I197" i="1" s="1"/>
  <c r="J197" i="1" s="1"/>
  <c r="K197" i="1" s="1"/>
  <c r="L197" i="1" s="1"/>
  <c r="M197" i="1" s="1"/>
  <c r="N197" i="1" s="1"/>
  <c r="O197" i="1" s="1"/>
  <c r="P197" i="1" s="1"/>
  <c r="Q197" i="1" s="1"/>
  <c r="R197" i="1" s="1"/>
  <c r="D196" i="1"/>
  <c r="E196" i="1" s="1"/>
  <c r="F196" i="1" s="1"/>
  <c r="G196" i="1" s="1"/>
  <c r="H196" i="1" s="1"/>
  <c r="I196" i="1" s="1"/>
  <c r="J196" i="1" s="1"/>
  <c r="K196" i="1" s="1"/>
  <c r="L196" i="1" s="1"/>
  <c r="M196" i="1" s="1"/>
  <c r="N196" i="1" s="1"/>
  <c r="O196" i="1" s="1"/>
  <c r="P196" i="1" s="1"/>
  <c r="Q196" i="1" s="1"/>
  <c r="R196" i="1" s="1"/>
  <c r="D195" i="1"/>
  <c r="E195" i="1" s="1"/>
  <c r="F195" i="1" s="1"/>
  <c r="G195" i="1" s="1"/>
  <c r="H195" i="1" s="1"/>
  <c r="I195" i="1" s="1"/>
  <c r="J195" i="1" s="1"/>
  <c r="K195" i="1" s="1"/>
  <c r="L195" i="1" s="1"/>
  <c r="M195" i="1" s="1"/>
  <c r="N195" i="1" s="1"/>
  <c r="O195" i="1" s="1"/>
  <c r="P195" i="1" s="1"/>
  <c r="Q195" i="1" s="1"/>
  <c r="R195" i="1" s="1"/>
  <c r="D194" i="1"/>
  <c r="E194" i="1" s="1"/>
  <c r="F194" i="1" s="1"/>
  <c r="G194" i="1" s="1"/>
  <c r="H194" i="1" s="1"/>
  <c r="I194" i="1" s="1"/>
  <c r="J194" i="1" s="1"/>
  <c r="K194" i="1" s="1"/>
  <c r="L194" i="1" s="1"/>
  <c r="M194" i="1" s="1"/>
  <c r="N194" i="1" s="1"/>
  <c r="O194" i="1" s="1"/>
  <c r="P194" i="1" s="1"/>
  <c r="Q194" i="1" s="1"/>
  <c r="R194" i="1" s="1"/>
  <c r="D193" i="1"/>
  <c r="E193" i="1" s="1"/>
  <c r="F193" i="1" s="1"/>
  <c r="G193" i="1" s="1"/>
  <c r="H193" i="1" s="1"/>
  <c r="I193" i="1" s="1"/>
  <c r="J193" i="1" s="1"/>
  <c r="K193" i="1" s="1"/>
  <c r="L193" i="1" s="1"/>
  <c r="M193" i="1" s="1"/>
  <c r="N193" i="1" s="1"/>
  <c r="O193" i="1" s="1"/>
  <c r="P193" i="1" s="1"/>
  <c r="Q193" i="1" s="1"/>
  <c r="R193" i="1" s="1"/>
  <c r="D192" i="1"/>
  <c r="E192" i="1" s="1"/>
  <c r="F192" i="1" s="1"/>
  <c r="G192" i="1" s="1"/>
  <c r="H192" i="1" s="1"/>
  <c r="I192" i="1" s="1"/>
  <c r="J192" i="1" s="1"/>
  <c r="K192" i="1" s="1"/>
  <c r="L192" i="1" s="1"/>
  <c r="M192" i="1" s="1"/>
  <c r="N192" i="1" s="1"/>
  <c r="O192" i="1" s="1"/>
  <c r="P192" i="1" s="1"/>
  <c r="Q192" i="1" s="1"/>
  <c r="R192" i="1" s="1"/>
  <c r="D191" i="1"/>
  <c r="E191" i="1" s="1"/>
  <c r="F191" i="1" s="1"/>
  <c r="G191" i="1" s="1"/>
  <c r="H191" i="1" s="1"/>
  <c r="I191" i="1" s="1"/>
  <c r="J191" i="1" s="1"/>
  <c r="K191" i="1" s="1"/>
  <c r="L191" i="1" s="1"/>
  <c r="M191" i="1" s="1"/>
  <c r="N191" i="1" s="1"/>
  <c r="O191" i="1" s="1"/>
  <c r="P191" i="1" s="1"/>
  <c r="Q191" i="1" s="1"/>
  <c r="R191" i="1" s="1"/>
  <c r="D190" i="1"/>
  <c r="E190" i="1" s="1"/>
  <c r="F190" i="1" s="1"/>
  <c r="G190" i="1" s="1"/>
  <c r="H190" i="1" s="1"/>
  <c r="I190" i="1" s="1"/>
  <c r="J190" i="1" s="1"/>
  <c r="K190" i="1" s="1"/>
  <c r="L190" i="1" s="1"/>
  <c r="M190" i="1" s="1"/>
  <c r="N190" i="1" s="1"/>
  <c r="O190" i="1" s="1"/>
  <c r="P190" i="1" s="1"/>
  <c r="Q190" i="1" s="1"/>
  <c r="R190" i="1" s="1"/>
  <c r="S190" i="1" s="1"/>
  <c r="D189" i="1"/>
  <c r="E189" i="1" s="1"/>
  <c r="F189" i="1" s="1"/>
  <c r="G189" i="1" s="1"/>
  <c r="H189" i="1" s="1"/>
  <c r="I189" i="1" s="1"/>
  <c r="J189" i="1" s="1"/>
  <c r="K189" i="1" s="1"/>
  <c r="L189" i="1" s="1"/>
  <c r="M189" i="1" s="1"/>
  <c r="N189" i="1" s="1"/>
  <c r="O189" i="1" s="1"/>
  <c r="P189" i="1" s="1"/>
  <c r="Q189" i="1" s="1"/>
  <c r="R189" i="1" s="1"/>
  <c r="D188" i="1"/>
  <c r="E188" i="1" s="1"/>
  <c r="F188" i="1" s="1"/>
  <c r="G188" i="1" s="1"/>
  <c r="H188" i="1" s="1"/>
  <c r="I188" i="1" s="1"/>
  <c r="J188" i="1" s="1"/>
  <c r="K188" i="1" s="1"/>
  <c r="L188" i="1" s="1"/>
  <c r="M188" i="1" s="1"/>
  <c r="N188" i="1" s="1"/>
  <c r="O188" i="1" s="1"/>
  <c r="P188" i="1" s="1"/>
  <c r="Q188" i="1" s="1"/>
  <c r="R188" i="1" s="1"/>
  <c r="D187" i="1"/>
  <c r="E187" i="1" s="1"/>
  <c r="F187" i="1" s="1"/>
  <c r="G187" i="1" s="1"/>
  <c r="H187" i="1" s="1"/>
  <c r="I187" i="1" s="1"/>
  <c r="J187" i="1" s="1"/>
  <c r="K187" i="1" s="1"/>
  <c r="L187" i="1" s="1"/>
  <c r="M187" i="1" s="1"/>
  <c r="N187" i="1" s="1"/>
  <c r="O187" i="1" s="1"/>
  <c r="P187" i="1" s="1"/>
  <c r="Q187" i="1" s="1"/>
  <c r="R187" i="1" s="1"/>
  <c r="D186" i="1"/>
  <c r="E186" i="1" s="1"/>
  <c r="F186" i="1" s="1"/>
  <c r="G186" i="1" s="1"/>
  <c r="H186" i="1" s="1"/>
  <c r="I186" i="1" s="1"/>
  <c r="J186" i="1" s="1"/>
  <c r="K186" i="1" s="1"/>
  <c r="L186" i="1" s="1"/>
  <c r="M186" i="1" s="1"/>
  <c r="N186" i="1" s="1"/>
  <c r="O186" i="1" s="1"/>
  <c r="P186" i="1" s="1"/>
  <c r="Q186" i="1" s="1"/>
  <c r="R186" i="1" s="1"/>
  <c r="D185" i="1"/>
  <c r="E185" i="1" s="1"/>
  <c r="F185" i="1" s="1"/>
  <c r="G185" i="1" s="1"/>
  <c r="H185" i="1" s="1"/>
  <c r="I185" i="1" s="1"/>
  <c r="J185" i="1" s="1"/>
  <c r="K185" i="1" s="1"/>
  <c r="L185" i="1" s="1"/>
  <c r="M185" i="1" s="1"/>
  <c r="N185" i="1" s="1"/>
  <c r="O185" i="1" s="1"/>
  <c r="P185" i="1" s="1"/>
  <c r="Q185" i="1" s="1"/>
  <c r="R185" i="1" s="1"/>
  <c r="D184" i="1"/>
  <c r="E184" i="1" s="1"/>
  <c r="F184" i="1" s="1"/>
  <c r="G184" i="1" s="1"/>
  <c r="H184" i="1" s="1"/>
  <c r="I184" i="1" s="1"/>
  <c r="J184" i="1" s="1"/>
  <c r="K184" i="1" s="1"/>
  <c r="L184" i="1" s="1"/>
  <c r="M184" i="1" s="1"/>
  <c r="N184" i="1" s="1"/>
  <c r="O184" i="1" s="1"/>
  <c r="P184" i="1" s="1"/>
  <c r="Q184" i="1" s="1"/>
  <c r="R184" i="1" s="1"/>
  <c r="D183" i="1"/>
  <c r="E183" i="1" s="1"/>
  <c r="F183" i="1" s="1"/>
  <c r="G183" i="1" s="1"/>
  <c r="H183" i="1" s="1"/>
  <c r="I183" i="1" s="1"/>
  <c r="J183" i="1" s="1"/>
  <c r="K183" i="1" s="1"/>
  <c r="L183" i="1" s="1"/>
  <c r="M183" i="1" s="1"/>
  <c r="N183" i="1" s="1"/>
  <c r="O183" i="1" s="1"/>
  <c r="P183" i="1" s="1"/>
  <c r="Q183" i="1" s="1"/>
  <c r="R183" i="1" s="1"/>
  <c r="D182" i="1"/>
  <c r="E182" i="1" s="1"/>
  <c r="F182" i="1" s="1"/>
  <c r="G182" i="1" s="1"/>
  <c r="H182" i="1" s="1"/>
  <c r="I182" i="1" s="1"/>
  <c r="J182" i="1" s="1"/>
  <c r="K182" i="1" s="1"/>
  <c r="L182" i="1" s="1"/>
  <c r="M182" i="1" s="1"/>
  <c r="N182" i="1" s="1"/>
  <c r="O182" i="1" s="1"/>
  <c r="P182" i="1" s="1"/>
  <c r="Q182" i="1" s="1"/>
  <c r="R182" i="1" s="1"/>
  <c r="S182" i="1" s="1"/>
  <c r="D181" i="1"/>
  <c r="E181" i="1" s="1"/>
  <c r="F181" i="1" s="1"/>
  <c r="G181" i="1" s="1"/>
  <c r="H181" i="1" s="1"/>
  <c r="I181" i="1" s="1"/>
  <c r="J181" i="1" s="1"/>
  <c r="K181" i="1" s="1"/>
  <c r="L181" i="1" s="1"/>
  <c r="M181" i="1" s="1"/>
  <c r="N181" i="1" s="1"/>
  <c r="O181" i="1" s="1"/>
  <c r="P181" i="1" s="1"/>
  <c r="Q181" i="1" s="1"/>
  <c r="R181" i="1" s="1"/>
  <c r="S181" i="1" s="1"/>
  <c r="D180" i="1"/>
  <c r="E180" i="1" s="1"/>
  <c r="F180" i="1" s="1"/>
  <c r="G180" i="1" s="1"/>
  <c r="H180" i="1" s="1"/>
  <c r="I180" i="1" s="1"/>
  <c r="J180" i="1" s="1"/>
  <c r="K180" i="1" s="1"/>
  <c r="L180" i="1" s="1"/>
  <c r="M180" i="1" s="1"/>
  <c r="N180" i="1" s="1"/>
  <c r="O180" i="1" s="1"/>
  <c r="P180" i="1" s="1"/>
  <c r="Q180" i="1" s="1"/>
  <c r="R180" i="1" s="1"/>
  <c r="D179" i="1"/>
  <c r="E179" i="1" s="1"/>
  <c r="F179" i="1" s="1"/>
  <c r="G179" i="1" s="1"/>
  <c r="H179" i="1" s="1"/>
  <c r="I179" i="1" s="1"/>
  <c r="J179" i="1" s="1"/>
  <c r="K179" i="1" s="1"/>
  <c r="L179" i="1" s="1"/>
  <c r="M179" i="1" s="1"/>
  <c r="N179" i="1" s="1"/>
  <c r="O179" i="1" s="1"/>
  <c r="P179" i="1" s="1"/>
  <c r="Q179" i="1" s="1"/>
  <c r="R179" i="1" s="1"/>
  <c r="S179" i="1" s="1"/>
  <c r="D178" i="1"/>
  <c r="E178" i="1" s="1"/>
  <c r="F178" i="1" s="1"/>
  <c r="G178" i="1" s="1"/>
  <c r="H178" i="1" s="1"/>
  <c r="I178" i="1" s="1"/>
  <c r="J178" i="1" s="1"/>
  <c r="K178" i="1" s="1"/>
  <c r="L178" i="1" s="1"/>
  <c r="M178" i="1" s="1"/>
  <c r="N178" i="1" s="1"/>
  <c r="O178" i="1" s="1"/>
  <c r="P178" i="1" s="1"/>
  <c r="Q178" i="1" s="1"/>
  <c r="R178" i="1" s="1"/>
  <c r="D177" i="1"/>
  <c r="E177" i="1" s="1"/>
  <c r="F177" i="1" s="1"/>
  <c r="G177" i="1" s="1"/>
  <c r="H177" i="1" s="1"/>
  <c r="I177" i="1" s="1"/>
  <c r="J177" i="1" s="1"/>
  <c r="K177" i="1" s="1"/>
  <c r="L177" i="1" s="1"/>
  <c r="M177" i="1" s="1"/>
  <c r="N177" i="1" s="1"/>
  <c r="O177" i="1" s="1"/>
  <c r="P177" i="1" s="1"/>
  <c r="Q177" i="1" s="1"/>
  <c r="R177" i="1" s="1"/>
  <c r="D176" i="1"/>
  <c r="E176" i="1" s="1"/>
  <c r="F176" i="1" s="1"/>
  <c r="G176" i="1" s="1"/>
  <c r="H176" i="1" s="1"/>
  <c r="I176" i="1" s="1"/>
  <c r="J176" i="1" s="1"/>
  <c r="K176" i="1" s="1"/>
  <c r="L176" i="1" s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X176" i="1" s="1"/>
  <c r="Y176" i="1" s="1"/>
  <c r="Z176" i="1" s="1"/>
  <c r="AA176" i="1" s="1"/>
  <c r="AB176" i="1" s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M176" i="1" s="1"/>
  <c r="AN176" i="1" s="1"/>
  <c r="AO176" i="1" s="1"/>
  <c r="AP176" i="1" s="1"/>
  <c r="AQ176" i="1" s="1"/>
  <c r="AR176" i="1" s="1"/>
  <c r="AS176" i="1" s="1"/>
  <c r="AT176" i="1" s="1"/>
  <c r="AU176" i="1" s="1"/>
  <c r="AV176" i="1" s="1"/>
  <c r="AW176" i="1" s="1"/>
  <c r="D175" i="1"/>
  <c r="E175" i="1" s="1"/>
  <c r="F175" i="1" s="1"/>
  <c r="G175" i="1" s="1"/>
  <c r="H175" i="1" s="1"/>
  <c r="I175" i="1" s="1"/>
  <c r="J175" i="1" s="1"/>
  <c r="K175" i="1" s="1"/>
  <c r="L175" i="1" s="1"/>
  <c r="M175" i="1" s="1"/>
  <c r="N175" i="1" s="1"/>
  <c r="O175" i="1" s="1"/>
  <c r="P175" i="1" s="1"/>
  <c r="Q175" i="1" s="1"/>
  <c r="R175" i="1" s="1"/>
  <c r="D174" i="1"/>
  <c r="E174" i="1" s="1"/>
  <c r="F174" i="1" s="1"/>
  <c r="G174" i="1" s="1"/>
  <c r="H174" i="1" s="1"/>
  <c r="I174" i="1" s="1"/>
  <c r="J174" i="1" s="1"/>
  <c r="K174" i="1" s="1"/>
  <c r="L174" i="1" s="1"/>
  <c r="M174" i="1" s="1"/>
  <c r="N174" i="1" s="1"/>
  <c r="O174" i="1" s="1"/>
  <c r="P174" i="1" s="1"/>
  <c r="Q174" i="1" s="1"/>
  <c r="R174" i="1" s="1"/>
  <c r="D173" i="1"/>
  <c r="E173" i="1" s="1"/>
  <c r="F173" i="1" s="1"/>
  <c r="G173" i="1" s="1"/>
  <c r="H173" i="1" s="1"/>
  <c r="I173" i="1" s="1"/>
  <c r="J173" i="1" s="1"/>
  <c r="K173" i="1" s="1"/>
  <c r="L173" i="1" s="1"/>
  <c r="M173" i="1" s="1"/>
  <c r="N173" i="1" s="1"/>
  <c r="O173" i="1" s="1"/>
  <c r="P173" i="1" s="1"/>
  <c r="Q173" i="1" s="1"/>
  <c r="R173" i="1" s="1"/>
  <c r="S173" i="1" s="1"/>
  <c r="D172" i="1"/>
  <c r="E172" i="1" s="1"/>
  <c r="F172" i="1" s="1"/>
  <c r="G172" i="1" s="1"/>
  <c r="H172" i="1" s="1"/>
  <c r="I172" i="1" s="1"/>
  <c r="J172" i="1" s="1"/>
  <c r="K172" i="1" s="1"/>
  <c r="L172" i="1" s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X172" i="1" s="1"/>
  <c r="Y172" i="1" s="1"/>
  <c r="Z172" i="1" s="1"/>
  <c r="AA172" i="1" s="1"/>
  <c r="AB172" i="1" s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N172" i="1" s="1"/>
  <c r="AO172" i="1" s="1"/>
  <c r="AP172" i="1" s="1"/>
  <c r="AQ172" i="1" s="1"/>
  <c r="AR172" i="1" s="1"/>
  <c r="AS172" i="1" s="1"/>
  <c r="AT172" i="1" s="1"/>
  <c r="AU172" i="1" s="1"/>
  <c r="AV172" i="1" s="1"/>
  <c r="AW172" i="1" s="1"/>
  <c r="D171" i="1"/>
  <c r="E171" i="1" s="1"/>
  <c r="F171" i="1" s="1"/>
  <c r="G171" i="1" s="1"/>
  <c r="H171" i="1" s="1"/>
  <c r="I171" i="1" s="1"/>
  <c r="J171" i="1" s="1"/>
  <c r="K171" i="1" s="1"/>
  <c r="L171" i="1" s="1"/>
  <c r="M171" i="1" s="1"/>
  <c r="N171" i="1" s="1"/>
  <c r="O171" i="1" s="1"/>
  <c r="P171" i="1" s="1"/>
  <c r="Q171" i="1" s="1"/>
  <c r="R171" i="1" s="1"/>
  <c r="S171" i="1" s="1"/>
  <c r="D170" i="1"/>
  <c r="E170" i="1" s="1"/>
  <c r="F170" i="1" s="1"/>
  <c r="G170" i="1" s="1"/>
  <c r="H170" i="1" s="1"/>
  <c r="I170" i="1" s="1"/>
  <c r="J170" i="1" s="1"/>
  <c r="K170" i="1" s="1"/>
  <c r="L170" i="1" s="1"/>
  <c r="M170" i="1" s="1"/>
  <c r="N170" i="1" s="1"/>
  <c r="O170" i="1" s="1"/>
  <c r="P170" i="1" s="1"/>
  <c r="Q170" i="1" s="1"/>
  <c r="R170" i="1" s="1"/>
  <c r="D169" i="1"/>
  <c r="E169" i="1" s="1"/>
  <c r="F169" i="1" s="1"/>
  <c r="G169" i="1" s="1"/>
  <c r="H169" i="1" s="1"/>
  <c r="I169" i="1" s="1"/>
  <c r="J169" i="1" s="1"/>
  <c r="K169" i="1" s="1"/>
  <c r="L169" i="1" s="1"/>
  <c r="M169" i="1" s="1"/>
  <c r="N169" i="1" s="1"/>
  <c r="O169" i="1" s="1"/>
  <c r="P169" i="1" s="1"/>
  <c r="Q169" i="1" s="1"/>
  <c r="R169" i="1" s="1"/>
  <c r="S169" i="1" s="1"/>
  <c r="D168" i="1"/>
  <c r="E168" i="1" s="1"/>
  <c r="F168" i="1" s="1"/>
  <c r="G168" i="1" s="1"/>
  <c r="H168" i="1" s="1"/>
  <c r="I168" i="1" s="1"/>
  <c r="J168" i="1" s="1"/>
  <c r="K168" i="1" s="1"/>
  <c r="L168" i="1" s="1"/>
  <c r="M168" i="1" s="1"/>
  <c r="N168" i="1" s="1"/>
  <c r="O168" i="1" s="1"/>
  <c r="P168" i="1" s="1"/>
  <c r="Q168" i="1" s="1"/>
  <c r="R168" i="1" s="1"/>
  <c r="D167" i="1"/>
  <c r="E167" i="1" s="1"/>
  <c r="F167" i="1" s="1"/>
  <c r="G167" i="1" s="1"/>
  <c r="H167" i="1" s="1"/>
  <c r="I167" i="1" s="1"/>
  <c r="J167" i="1" s="1"/>
  <c r="K167" i="1" s="1"/>
  <c r="L167" i="1" s="1"/>
  <c r="M167" i="1" s="1"/>
  <c r="N167" i="1" s="1"/>
  <c r="O167" i="1" s="1"/>
  <c r="P167" i="1" s="1"/>
  <c r="Q167" i="1" s="1"/>
  <c r="R167" i="1" s="1"/>
  <c r="S167" i="1" s="1"/>
  <c r="D166" i="1"/>
  <c r="E166" i="1" s="1"/>
  <c r="F166" i="1" s="1"/>
  <c r="G166" i="1" s="1"/>
  <c r="H166" i="1" s="1"/>
  <c r="I166" i="1" s="1"/>
  <c r="J166" i="1" s="1"/>
  <c r="K166" i="1" s="1"/>
  <c r="L166" i="1" s="1"/>
  <c r="M166" i="1" s="1"/>
  <c r="N166" i="1" s="1"/>
  <c r="O166" i="1" s="1"/>
  <c r="P166" i="1" s="1"/>
  <c r="Q166" i="1" s="1"/>
  <c r="R166" i="1" s="1"/>
  <c r="D165" i="1"/>
  <c r="E165" i="1" s="1"/>
  <c r="F165" i="1" s="1"/>
  <c r="G165" i="1" s="1"/>
  <c r="H165" i="1" s="1"/>
  <c r="I165" i="1" s="1"/>
  <c r="J165" i="1" s="1"/>
  <c r="K165" i="1" s="1"/>
  <c r="L165" i="1" s="1"/>
  <c r="M165" i="1" s="1"/>
  <c r="N165" i="1" s="1"/>
  <c r="O165" i="1" s="1"/>
  <c r="P165" i="1" s="1"/>
  <c r="Q165" i="1" s="1"/>
  <c r="R165" i="1" s="1"/>
  <c r="S165" i="1" s="1"/>
  <c r="D164" i="1"/>
  <c r="E164" i="1" s="1"/>
  <c r="F164" i="1" s="1"/>
  <c r="G164" i="1" s="1"/>
  <c r="H164" i="1" s="1"/>
  <c r="I164" i="1" s="1"/>
  <c r="J164" i="1" s="1"/>
  <c r="K164" i="1" s="1"/>
  <c r="L164" i="1" s="1"/>
  <c r="M164" i="1" s="1"/>
  <c r="N164" i="1" s="1"/>
  <c r="O164" i="1" s="1"/>
  <c r="P164" i="1" s="1"/>
  <c r="Q164" i="1" s="1"/>
  <c r="R164" i="1" s="1"/>
  <c r="D163" i="1"/>
  <c r="E163" i="1" s="1"/>
  <c r="F163" i="1" s="1"/>
  <c r="G163" i="1" s="1"/>
  <c r="H163" i="1" s="1"/>
  <c r="I163" i="1" s="1"/>
  <c r="J163" i="1" s="1"/>
  <c r="K163" i="1" s="1"/>
  <c r="L163" i="1" s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X163" i="1" s="1"/>
  <c r="Y163" i="1" s="1"/>
  <c r="Z163" i="1" s="1"/>
  <c r="AA163" i="1" s="1"/>
  <c r="AB163" i="1" s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M163" i="1" s="1"/>
  <c r="AN163" i="1" s="1"/>
  <c r="AO163" i="1" s="1"/>
  <c r="AP163" i="1" s="1"/>
  <c r="AQ163" i="1" s="1"/>
  <c r="AR163" i="1" s="1"/>
  <c r="AS163" i="1" s="1"/>
  <c r="AT163" i="1" s="1"/>
  <c r="AU163" i="1" s="1"/>
  <c r="AV163" i="1" s="1"/>
  <c r="AW163" i="1" s="1"/>
  <c r="D162" i="1"/>
  <c r="E162" i="1" s="1"/>
  <c r="F162" i="1" s="1"/>
  <c r="G162" i="1" s="1"/>
  <c r="H162" i="1" s="1"/>
  <c r="I162" i="1" s="1"/>
  <c r="J162" i="1" s="1"/>
  <c r="K162" i="1" s="1"/>
  <c r="L162" i="1" s="1"/>
  <c r="M162" i="1" s="1"/>
  <c r="N162" i="1" s="1"/>
  <c r="O162" i="1" s="1"/>
  <c r="P162" i="1" s="1"/>
  <c r="Q162" i="1" s="1"/>
  <c r="R162" i="1" s="1"/>
  <c r="D161" i="1"/>
  <c r="E161" i="1" s="1"/>
  <c r="F161" i="1" s="1"/>
  <c r="G161" i="1" s="1"/>
  <c r="H161" i="1" s="1"/>
  <c r="I161" i="1" s="1"/>
  <c r="J161" i="1" s="1"/>
  <c r="K161" i="1" s="1"/>
  <c r="L161" i="1" s="1"/>
  <c r="M161" i="1" s="1"/>
  <c r="N161" i="1" s="1"/>
  <c r="O161" i="1" s="1"/>
  <c r="P161" i="1" s="1"/>
  <c r="Q161" i="1" s="1"/>
  <c r="R161" i="1" s="1"/>
  <c r="S161" i="1" s="1"/>
  <c r="D160" i="1"/>
  <c r="E160" i="1" s="1"/>
  <c r="F160" i="1" s="1"/>
  <c r="G160" i="1" s="1"/>
  <c r="H160" i="1" s="1"/>
  <c r="I160" i="1" s="1"/>
  <c r="J160" i="1" s="1"/>
  <c r="K160" i="1" s="1"/>
  <c r="L160" i="1" s="1"/>
  <c r="M160" i="1" s="1"/>
  <c r="N160" i="1" s="1"/>
  <c r="O160" i="1" s="1"/>
  <c r="P160" i="1" s="1"/>
  <c r="Q160" i="1" s="1"/>
  <c r="R160" i="1" s="1"/>
  <c r="S160" i="1" s="1"/>
  <c r="D159" i="1"/>
  <c r="E159" i="1" s="1"/>
  <c r="F159" i="1" s="1"/>
  <c r="G159" i="1" s="1"/>
  <c r="H159" i="1" s="1"/>
  <c r="I159" i="1" s="1"/>
  <c r="J159" i="1" s="1"/>
  <c r="K159" i="1" s="1"/>
  <c r="L159" i="1" s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X159" i="1" s="1"/>
  <c r="Y159" i="1" s="1"/>
  <c r="Z159" i="1" s="1"/>
  <c r="AA159" i="1" s="1"/>
  <c r="AB159" i="1" s="1"/>
  <c r="AC159" i="1" s="1"/>
  <c r="AD159" i="1" s="1"/>
  <c r="AE159" i="1" s="1"/>
  <c r="AF159" i="1" s="1"/>
  <c r="AG159" i="1" s="1"/>
  <c r="AH159" i="1" s="1"/>
  <c r="AI159" i="1" s="1"/>
  <c r="AJ159" i="1" s="1"/>
  <c r="AK159" i="1" s="1"/>
  <c r="AL159" i="1" s="1"/>
  <c r="AM159" i="1" s="1"/>
  <c r="AN159" i="1" s="1"/>
  <c r="AO159" i="1" s="1"/>
  <c r="AP159" i="1" s="1"/>
  <c r="AQ159" i="1" s="1"/>
  <c r="AR159" i="1" s="1"/>
  <c r="AS159" i="1" s="1"/>
  <c r="AT159" i="1" s="1"/>
  <c r="AU159" i="1" s="1"/>
  <c r="AV159" i="1" s="1"/>
  <c r="AW159" i="1" s="1"/>
  <c r="D158" i="1"/>
  <c r="E158" i="1" s="1"/>
  <c r="F158" i="1" s="1"/>
  <c r="G158" i="1" s="1"/>
  <c r="H158" i="1" s="1"/>
  <c r="I158" i="1" s="1"/>
  <c r="J158" i="1" s="1"/>
  <c r="K158" i="1" s="1"/>
  <c r="L158" i="1" s="1"/>
  <c r="M158" i="1" s="1"/>
  <c r="N158" i="1" s="1"/>
  <c r="O158" i="1" s="1"/>
  <c r="P158" i="1" s="1"/>
  <c r="Q158" i="1" s="1"/>
  <c r="R158" i="1" s="1"/>
  <c r="D157" i="1"/>
  <c r="E157" i="1" s="1"/>
  <c r="F157" i="1" s="1"/>
  <c r="G157" i="1" s="1"/>
  <c r="H157" i="1" s="1"/>
  <c r="I157" i="1" s="1"/>
  <c r="J157" i="1" s="1"/>
  <c r="K157" i="1" s="1"/>
  <c r="L157" i="1" s="1"/>
  <c r="M157" i="1" s="1"/>
  <c r="N157" i="1" s="1"/>
  <c r="O157" i="1" s="1"/>
  <c r="P157" i="1" s="1"/>
  <c r="Q157" i="1" s="1"/>
  <c r="R157" i="1" s="1"/>
  <c r="D156" i="1"/>
  <c r="E156" i="1" s="1"/>
  <c r="F156" i="1" s="1"/>
  <c r="G156" i="1" s="1"/>
  <c r="H156" i="1" s="1"/>
  <c r="I156" i="1" s="1"/>
  <c r="J156" i="1" s="1"/>
  <c r="K156" i="1" s="1"/>
  <c r="L156" i="1" s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X156" i="1" s="1"/>
  <c r="Y156" i="1" s="1"/>
  <c r="Z156" i="1" s="1"/>
  <c r="AA156" i="1" s="1"/>
  <c r="AB156" i="1" s="1"/>
  <c r="AC156" i="1" s="1"/>
  <c r="AD156" i="1" s="1"/>
  <c r="AE156" i="1" s="1"/>
  <c r="AF156" i="1" s="1"/>
  <c r="AG156" i="1" s="1"/>
  <c r="AH156" i="1" s="1"/>
  <c r="AI156" i="1" s="1"/>
  <c r="AJ156" i="1" s="1"/>
  <c r="AK156" i="1" s="1"/>
  <c r="AL156" i="1" s="1"/>
  <c r="AM156" i="1" s="1"/>
  <c r="AN156" i="1" s="1"/>
  <c r="AO156" i="1" s="1"/>
  <c r="AP156" i="1" s="1"/>
  <c r="AQ156" i="1" s="1"/>
  <c r="AR156" i="1" s="1"/>
  <c r="AS156" i="1" s="1"/>
  <c r="AT156" i="1" s="1"/>
  <c r="AU156" i="1" s="1"/>
  <c r="AV156" i="1" s="1"/>
  <c r="AW156" i="1" s="1"/>
  <c r="D155" i="1"/>
  <c r="E155" i="1" s="1"/>
  <c r="F155" i="1" s="1"/>
  <c r="G155" i="1" s="1"/>
  <c r="H155" i="1" s="1"/>
  <c r="I155" i="1" s="1"/>
  <c r="J155" i="1" s="1"/>
  <c r="K155" i="1" s="1"/>
  <c r="L155" i="1" s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X155" i="1" s="1"/>
  <c r="Y155" i="1" s="1"/>
  <c r="Z155" i="1" s="1"/>
  <c r="AA155" i="1" s="1"/>
  <c r="AB155" i="1" s="1"/>
  <c r="AC155" i="1" s="1"/>
  <c r="AD155" i="1" s="1"/>
  <c r="AE155" i="1" s="1"/>
  <c r="AF155" i="1" s="1"/>
  <c r="AG155" i="1" s="1"/>
  <c r="AH155" i="1" s="1"/>
  <c r="AI155" i="1" s="1"/>
  <c r="AJ155" i="1" s="1"/>
  <c r="AK155" i="1" s="1"/>
  <c r="AL155" i="1" s="1"/>
  <c r="AM155" i="1" s="1"/>
  <c r="AN155" i="1" s="1"/>
  <c r="AO155" i="1" s="1"/>
  <c r="AP155" i="1" s="1"/>
  <c r="AQ155" i="1" s="1"/>
  <c r="AR155" i="1" s="1"/>
  <c r="AS155" i="1" s="1"/>
  <c r="AT155" i="1" s="1"/>
  <c r="AU155" i="1" s="1"/>
  <c r="AV155" i="1" s="1"/>
  <c r="AW155" i="1" s="1"/>
  <c r="D154" i="1"/>
  <c r="E154" i="1" s="1"/>
  <c r="F154" i="1" s="1"/>
  <c r="G154" i="1" s="1"/>
  <c r="H154" i="1" s="1"/>
  <c r="I154" i="1" s="1"/>
  <c r="J154" i="1" s="1"/>
  <c r="K154" i="1" s="1"/>
  <c r="L154" i="1" s="1"/>
  <c r="M154" i="1" s="1"/>
  <c r="N154" i="1" s="1"/>
  <c r="O154" i="1" s="1"/>
  <c r="P154" i="1" s="1"/>
  <c r="Q154" i="1" s="1"/>
  <c r="R154" i="1" s="1"/>
  <c r="S154" i="1" s="1"/>
  <c r="D153" i="1"/>
  <c r="E153" i="1" s="1"/>
  <c r="F153" i="1" s="1"/>
  <c r="G153" i="1" s="1"/>
  <c r="H153" i="1" s="1"/>
  <c r="I153" i="1" s="1"/>
  <c r="J153" i="1" s="1"/>
  <c r="K153" i="1" s="1"/>
  <c r="L153" i="1" s="1"/>
  <c r="M153" i="1" s="1"/>
  <c r="N153" i="1" s="1"/>
  <c r="O153" i="1" s="1"/>
  <c r="P153" i="1" s="1"/>
  <c r="Q153" i="1" s="1"/>
  <c r="R153" i="1" s="1"/>
  <c r="S153" i="1" s="1"/>
  <c r="D152" i="1"/>
  <c r="E152" i="1" s="1"/>
  <c r="F152" i="1" s="1"/>
  <c r="G152" i="1" s="1"/>
  <c r="H152" i="1" s="1"/>
  <c r="I152" i="1" s="1"/>
  <c r="J152" i="1" s="1"/>
  <c r="K152" i="1" s="1"/>
  <c r="L152" i="1" s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X152" i="1" s="1"/>
  <c r="Y152" i="1" s="1"/>
  <c r="Z152" i="1" s="1"/>
  <c r="AA152" i="1" s="1"/>
  <c r="AB152" i="1" s="1"/>
  <c r="AC152" i="1" s="1"/>
  <c r="AD152" i="1" s="1"/>
  <c r="AE152" i="1" s="1"/>
  <c r="AF152" i="1" s="1"/>
  <c r="AG152" i="1" s="1"/>
  <c r="AH152" i="1" s="1"/>
  <c r="AI152" i="1" s="1"/>
  <c r="AJ152" i="1" s="1"/>
  <c r="AK152" i="1" s="1"/>
  <c r="AL152" i="1" s="1"/>
  <c r="AM152" i="1" s="1"/>
  <c r="AN152" i="1" s="1"/>
  <c r="AO152" i="1" s="1"/>
  <c r="AP152" i="1" s="1"/>
  <c r="AQ152" i="1" s="1"/>
  <c r="AR152" i="1" s="1"/>
  <c r="AS152" i="1" s="1"/>
  <c r="AT152" i="1" s="1"/>
  <c r="AU152" i="1" s="1"/>
  <c r="AV152" i="1" s="1"/>
  <c r="AW152" i="1" s="1"/>
  <c r="D151" i="1"/>
  <c r="E151" i="1" s="1"/>
  <c r="F151" i="1" s="1"/>
  <c r="G151" i="1" s="1"/>
  <c r="H151" i="1" s="1"/>
  <c r="I151" i="1" s="1"/>
  <c r="J151" i="1" s="1"/>
  <c r="K151" i="1" s="1"/>
  <c r="L151" i="1" s="1"/>
  <c r="M151" i="1" s="1"/>
  <c r="N151" i="1" s="1"/>
  <c r="O151" i="1" s="1"/>
  <c r="P151" i="1" s="1"/>
  <c r="Q151" i="1" s="1"/>
  <c r="R151" i="1" s="1"/>
  <c r="D150" i="1"/>
  <c r="E150" i="1" s="1"/>
  <c r="F150" i="1" s="1"/>
  <c r="G150" i="1" s="1"/>
  <c r="H150" i="1" s="1"/>
  <c r="I150" i="1" s="1"/>
  <c r="J150" i="1" s="1"/>
  <c r="K150" i="1" s="1"/>
  <c r="L150" i="1" s="1"/>
  <c r="M150" i="1" s="1"/>
  <c r="N150" i="1" s="1"/>
  <c r="O150" i="1" s="1"/>
  <c r="P150" i="1" s="1"/>
  <c r="Q150" i="1" s="1"/>
  <c r="R150" i="1" s="1"/>
  <c r="S150" i="1" s="1"/>
  <c r="D149" i="1"/>
  <c r="E149" i="1" s="1"/>
  <c r="F149" i="1" s="1"/>
  <c r="G149" i="1" s="1"/>
  <c r="H149" i="1" s="1"/>
  <c r="I149" i="1" s="1"/>
  <c r="J149" i="1" s="1"/>
  <c r="K149" i="1" s="1"/>
  <c r="L149" i="1" s="1"/>
  <c r="M149" i="1" s="1"/>
  <c r="N149" i="1" s="1"/>
  <c r="O149" i="1" s="1"/>
  <c r="P149" i="1" s="1"/>
  <c r="Q149" i="1" s="1"/>
  <c r="R149" i="1" s="1"/>
  <c r="S149" i="1" s="1"/>
  <c r="D148" i="1"/>
  <c r="E148" i="1" s="1"/>
  <c r="F148" i="1" s="1"/>
  <c r="G148" i="1" s="1"/>
  <c r="H148" i="1" s="1"/>
  <c r="I148" i="1" s="1"/>
  <c r="J148" i="1" s="1"/>
  <c r="K148" i="1" s="1"/>
  <c r="L148" i="1" s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X148" i="1" s="1"/>
  <c r="Y148" i="1" s="1"/>
  <c r="Z148" i="1" s="1"/>
  <c r="AA148" i="1" s="1"/>
  <c r="AB148" i="1" s="1"/>
  <c r="AC148" i="1" s="1"/>
  <c r="AD148" i="1" s="1"/>
  <c r="AE148" i="1" s="1"/>
  <c r="AF148" i="1" s="1"/>
  <c r="AG148" i="1" s="1"/>
  <c r="AH148" i="1" s="1"/>
  <c r="AI148" i="1" s="1"/>
  <c r="AJ148" i="1" s="1"/>
  <c r="AK148" i="1" s="1"/>
  <c r="AL148" i="1" s="1"/>
  <c r="AM148" i="1" s="1"/>
  <c r="AN148" i="1" s="1"/>
  <c r="AO148" i="1" s="1"/>
  <c r="AP148" i="1" s="1"/>
  <c r="AQ148" i="1" s="1"/>
  <c r="AR148" i="1" s="1"/>
  <c r="AS148" i="1" s="1"/>
  <c r="AT148" i="1" s="1"/>
  <c r="AU148" i="1" s="1"/>
  <c r="AV148" i="1" s="1"/>
  <c r="AW148" i="1" s="1"/>
  <c r="D147" i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D146" i="1"/>
  <c r="E146" i="1" s="1"/>
  <c r="F146" i="1" s="1"/>
  <c r="G146" i="1" s="1"/>
  <c r="H146" i="1" s="1"/>
  <c r="I146" i="1" s="1"/>
  <c r="J146" i="1" s="1"/>
  <c r="K146" i="1" s="1"/>
  <c r="L146" i="1" s="1"/>
  <c r="M146" i="1" s="1"/>
  <c r="N146" i="1" s="1"/>
  <c r="O146" i="1" s="1"/>
  <c r="P146" i="1" s="1"/>
  <c r="Q146" i="1" s="1"/>
  <c r="R146" i="1" s="1"/>
  <c r="D145" i="1"/>
  <c r="E145" i="1" s="1"/>
  <c r="F145" i="1" s="1"/>
  <c r="G145" i="1" s="1"/>
  <c r="H145" i="1" s="1"/>
  <c r="I145" i="1" s="1"/>
  <c r="J145" i="1" s="1"/>
  <c r="K145" i="1" s="1"/>
  <c r="L145" i="1" s="1"/>
  <c r="M145" i="1" s="1"/>
  <c r="N145" i="1" s="1"/>
  <c r="O145" i="1" s="1"/>
  <c r="P145" i="1" s="1"/>
  <c r="Q145" i="1" s="1"/>
  <c r="R145" i="1" s="1"/>
  <c r="D144" i="1"/>
  <c r="E144" i="1" s="1"/>
  <c r="F144" i="1" s="1"/>
  <c r="G144" i="1" s="1"/>
  <c r="H144" i="1" s="1"/>
  <c r="I144" i="1" s="1"/>
  <c r="J144" i="1" s="1"/>
  <c r="K144" i="1" s="1"/>
  <c r="L144" i="1" s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X144" i="1" s="1"/>
  <c r="Y144" i="1" s="1"/>
  <c r="Z144" i="1" s="1"/>
  <c r="AA144" i="1" s="1"/>
  <c r="AB144" i="1" s="1"/>
  <c r="AC144" i="1" s="1"/>
  <c r="AD144" i="1" s="1"/>
  <c r="AE144" i="1" s="1"/>
  <c r="AF144" i="1" s="1"/>
  <c r="AG144" i="1" s="1"/>
  <c r="AH144" i="1" s="1"/>
  <c r="AI144" i="1" s="1"/>
  <c r="AJ144" i="1" s="1"/>
  <c r="AK144" i="1" s="1"/>
  <c r="AL144" i="1" s="1"/>
  <c r="AM144" i="1" s="1"/>
  <c r="AN144" i="1" s="1"/>
  <c r="AO144" i="1" s="1"/>
  <c r="AP144" i="1" s="1"/>
  <c r="AQ144" i="1" s="1"/>
  <c r="AR144" i="1" s="1"/>
  <c r="AS144" i="1" s="1"/>
  <c r="AT144" i="1" s="1"/>
  <c r="AU144" i="1" s="1"/>
  <c r="AV144" i="1" s="1"/>
  <c r="AW144" i="1" s="1"/>
  <c r="D143" i="1"/>
  <c r="E143" i="1" s="1"/>
  <c r="F143" i="1" s="1"/>
  <c r="G143" i="1" s="1"/>
  <c r="H143" i="1" s="1"/>
  <c r="I143" i="1" s="1"/>
  <c r="J143" i="1" s="1"/>
  <c r="K143" i="1" s="1"/>
  <c r="L143" i="1" s="1"/>
  <c r="M143" i="1" s="1"/>
  <c r="N143" i="1" s="1"/>
  <c r="O143" i="1" s="1"/>
  <c r="P143" i="1" s="1"/>
  <c r="Q143" i="1" s="1"/>
  <c r="R143" i="1" s="1"/>
  <c r="S143" i="1" s="1"/>
  <c r="D142" i="1"/>
  <c r="E142" i="1" s="1"/>
  <c r="F142" i="1" s="1"/>
  <c r="G142" i="1" s="1"/>
  <c r="H142" i="1" s="1"/>
  <c r="I142" i="1" s="1"/>
  <c r="J142" i="1" s="1"/>
  <c r="K142" i="1" s="1"/>
  <c r="L142" i="1" s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X142" i="1" s="1"/>
  <c r="Y142" i="1" s="1"/>
  <c r="Z142" i="1" s="1"/>
  <c r="AA142" i="1" s="1"/>
  <c r="AB142" i="1" s="1"/>
  <c r="AC142" i="1" s="1"/>
  <c r="AD142" i="1" s="1"/>
  <c r="AE142" i="1" s="1"/>
  <c r="AF142" i="1" s="1"/>
  <c r="AG142" i="1" s="1"/>
  <c r="AH142" i="1" s="1"/>
  <c r="AI142" i="1" s="1"/>
  <c r="AJ142" i="1" s="1"/>
  <c r="AK142" i="1" s="1"/>
  <c r="AL142" i="1" s="1"/>
  <c r="AM142" i="1" s="1"/>
  <c r="AN142" i="1" s="1"/>
  <c r="AO142" i="1" s="1"/>
  <c r="AP142" i="1" s="1"/>
  <c r="AQ142" i="1" s="1"/>
  <c r="AR142" i="1" s="1"/>
  <c r="AS142" i="1" s="1"/>
  <c r="AT142" i="1" s="1"/>
  <c r="AU142" i="1" s="1"/>
  <c r="AV142" i="1" s="1"/>
  <c r="AW142" i="1" s="1"/>
  <c r="D141" i="1"/>
  <c r="E141" i="1" s="1"/>
  <c r="F141" i="1" s="1"/>
  <c r="G141" i="1" s="1"/>
  <c r="H141" i="1" s="1"/>
  <c r="I141" i="1" s="1"/>
  <c r="J141" i="1" s="1"/>
  <c r="K141" i="1" s="1"/>
  <c r="L141" i="1" s="1"/>
  <c r="M141" i="1" s="1"/>
  <c r="N141" i="1" s="1"/>
  <c r="O141" i="1" s="1"/>
  <c r="P141" i="1" s="1"/>
  <c r="Q141" i="1" s="1"/>
  <c r="R141" i="1" s="1"/>
  <c r="S141" i="1" s="1"/>
  <c r="D140" i="1"/>
  <c r="E140" i="1" s="1"/>
  <c r="F140" i="1" s="1"/>
  <c r="G140" i="1" s="1"/>
  <c r="H140" i="1" s="1"/>
  <c r="I140" i="1" s="1"/>
  <c r="J140" i="1" s="1"/>
  <c r="K140" i="1" s="1"/>
  <c r="L140" i="1" s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X140" i="1" s="1"/>
  <c r="Y140" i="1" s="1"/>
  <c r="Z140" i="1" s="1"/>
  <c r="AA140" i="1" s="1"/>
  <c r="AB140" i="1" s="1"/>
  <c r="AC140" i="1" s="1"/>
  <c r="AD140" i="1" s="1"/>
  <c r="AE140" i="1" s="1"/>
  <c r="AF140" i="1" s="1"/>
  <c r="AG140" i="1" s="1"/>
  <c r="AH140" i="1" s="1"/>
  <c r="AI140" i="1" s="1"/>
  <c r="AJ140" i="1" s="1"/>
  <c r="AK140" i="1" s="1"/>
  <c r="AL140" i="1" s="1"/>
  <c r="AM140" i="1" s="1"/>
  <c r="AN140" i="1" s="1"/>
  <c r="AO140" i="1" s="1"/>
  <c r="AP140" i="1" s="1"/>
  <c r="AQ140" i="1" s="1"/>
  <c r="AR140" i="1" s="1"/>
  <c r="AS140" i="1" s="1"/>
  <c r="AT140" i="1" s="1"/>
  <c r="AU140" i="1" s="1"/>
  <c r="AV140" i="1" s="1"/>
  <c r="AW140" i="1" s="1"/>
  <c r="D139" i="1"/>
  <c r="E139" i="1" s="1"/>
  <c r="F139" i="1" s="1"/>
  <c r="G139" i="1" s="1"/>
  <c r="H139" i="1" s="1"/>
  <c r="I139" i="1" s="1"/>
  <c r="J139" i="1" s="1"/>
  <c r="K139" i="1" s="1"/>
  <c r="L139" i="1" s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X139" i="1" s="1"/>
  <c r="Y139" i="1" s="1"/>
  <c r="Z139" i="1" s="1"/>
  <c r="AA139" i="1" s="1"/>
  <c r="AB139" i="1" s="1"/>
  <c r="AC139" i="1" s="1"/>
  <c r="AD139" i="1" s="1"/>
  <c r="AE139" i="1" s="1"/>
  <c r="AF139" i="1" s="1"/>
  <c r="AG139" i="1" s="1"/>
  <c r="AH139" i="1" s="1"/>
  <c r="AI139" i="1" s="1"/>
  <c r="AJ139" i="1" s="1"/>
  <c r="AK139" i="1" s="1"/>
  <c r="AL139" i="1" s="1"/>
  <c r="AM139" i="1" s="1"/>
  <c r="AN139" i="1" s="1"/>
  <c r="AO139" i="1" s="1"/>
  <c r="AP139" i="1" s="1"/>
  <c r="AQ139" i="1" s="1"/>
  <c r="AR139" i="1" s="1"/>
  <c r="AS139" i="1" s="1"/>
  <c r="AT139" i="1" s="1"/>
  <c r="AU139" i="1" s="1"/>
  <c r="AV139" i="1" s="1"/>
  <c r="AW139" i="1" s="1"/>
  <c r="D138" i="1"/>
  <c r="E138" i="1" s="1"/>
  <c r="F138" i="1" s="1"/>
  <c r="G138" i="1" s="1"/>
  <c r="H138" i="1" s="1"/>
  <c r="I138" i="1" s="1"/>
  <c r="J138" i="1" s="1"/>
  <c r="K138" i="1" s="1"/>
  <c r="L138" i="1" s="1"/>
  <c r="M138" i="1" s="1"/>
  <c r="N138" i="1" s="1"/>
  <c r="O138" i="1" s="1"/>
  <c r="P138" i="1" s="1"/>
  <c r="Q138" i="1" s="1"/>
  <c r="R138" i="1" s="1"/>
  <c r="S138" i="1" s="1"/>
  <c r="D137" i="1"/>
  <c r="E137" i="1" s="1"/>
  <c r="F137" i="1" s="1"/>
  <c r="G137" i="1" s="1"/>
  <c r="H137" i="1" s="1"/>
  <c r="I137" i="1" s="1"/>
  <c r="J137" i="1" s="1"/>
  <c r="K137" i="1" s="1"/>
  <c r="L137" i="1" s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X137" i="1" s="1"/>
  <c r="Y137" i="1" s="1"/>
  <c r="Z137" i="1" s="1"/>
  <c r="AA137" i="1" s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N137" i="1" s="1"/>
  <c r="AO137" i="1" s="1"/>
  <c r="AP137" i="1" s="1"/>
  <c r="AQ137" i="1" s="1"/>
  <c r="AR137" i="1" s="1"/>
  <c r="AS137" i="1" s="1"/>
  <c r="AT137" i="1" s="1"/>
  <c r="AU137" i="1" s="1"/>
  <c r="AV137" i="1" s="1"/>
  <c r="AW137" i="1" s="1"/>
  <c r="D136" i="1"/>
  <c r="E136" i="1" s="1"/>
  <c r="F136" i="1" s="1"/>
  <c r="G136" i="1" s="1"/>
  <c r="H136" i="1" s="1"/>
  <c r="I136" i="1" s="1"/>
  <c r="J136" i="1" s="1"/>
  <c r="K136" i="1" s="1"/>
  <c r="L136" i="1" s="1"/>
  <c r="M136" i="1" s="1"/>
  <c r="N136" i="1" s="1"/>
  <c r="O136" i="1" s="1"/>
  <c r="P136" i="1" s="1"/>
  <c r="Q136" i="1" s="1"/>
  <c r="R136" i="1" s="1"/>
  <c r="D135" i="1"/>
  <c r="E135" i="1" s="1"/>
  <c r="F135" i="1" s="1"/>
  <c r="G135" i="1" s="1"/>
  <c r="H135" i="1" s="1"/>
  <c r="I135" i="1" s="1"/>
  <c r="J135" i="1" s="1"/>
  <c r="K135" i="1" s="1"/>
  <c r="L135" i="1" s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X135" i="1" s="1"/>
  <c r="Y135" i="1" s="1"/>
  <c r="Z135" i="1" s="1"/>
  <c r="AA135" i="1" s="1"/>
  <c r="AB135" i="1" s="1"/>
  <c r="AC135" i="1" s="1"/>
  <c r="AD135" i="1" s="1"/>
  <c r="AE135" i="1" s="1"/>
  <c r="AF135" i="1" s="1"/>
  <c r="AG135" i="1" s="1"/>
  <c r="AH135" i="1" s="1"/>
  <c r="AI135" i="1" s="1"/>
  <c r="AJ135" i="1" s="1"/>
  <c r="AK135" i="1" s="1"/>
  <c r="AL135" i="1" s="1"/>
  <c r="AM135" i="1" s="1"/>
  <c r="AN135" i="1" s="1"/>
  <c r="AO135" i="1" s="1"/>
  <c r="AP135" i="1" s="1"/>
  <c r="AQ135" i="1" s="1"/>
  <c r="AR135" i="1" s="1"/>
  <c r="AS135" i="1" s="1"/>
  <c r="AT135" i="1" s="1"/>
  <c r="AU135" i="1" s="1"/>
  <c r="AV135" i="1" s="1"/>
  <c r="AW135" i="1" s="1"/>
  <c r="D134" i="1"/>
  <c r="E134" i="1" s="1"/>
  <c r="F134" i="1" s="1"/>
  <c r="G134" i="1" s="1"/>
  <c r="H134" i="1" s="1"/>
  <c r="I134" i="1" s="1"/>
  <c r="J134" i="1" s="1"/>
  <c r="K134" i="1" s="1"/>
  <c r="L134" i="1" s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N134" i="1" s="1"/>
  <c r="AO134" i="1" s="1"/>
  <c r="AP134" i="1" s="1"/>
  <c r="AQ134" i="1" s="1"/>
  <c r="AR134" i="1" s="1"/>
  <c r="AS134" i="1" s="1"/>
  <c r="AT134" i="1" s="1"/>
  <c r="AU134" i="1" s="1"/>
  <c r="AV134" i="1" s="1"/>
  <c r="AW134" i="1" s="1"/>
  <c r="D133" i="1"/>
  <c r="E133" i="1" s="1"/>
  <c r="F133" i="1" s="1"/>
  <c r="G133" i="1" s="1"/>
  <c r="H133" i="1" s="1"/>
  <c r="I133" i="1" s="1"/>
  <c r="J133" i="1" s="1"/>
  <c r="K133" i="1" s="1"/>
  <c r="L133" i="1" s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X133" i="1" s="1"/>
  <c r="Y133" i="1" s="1"/>
  <c r="Z133" i="1" s="1"/>
  <c r="AA133" i="1" s="1"/>
  <c r="AB133" i="1" s="1"/>
  <c r="AC133" i="1" s="1"/>
  <c r="AD133" i="1" s="1"/>
  <c r="AE133" i="1" s="1"/>
  <c r="AF133" i="1" s="1"/>
  <c r="AG133" i="1" s="1"/>
  <c r="AH133" i="1" s="1"/>
  <c r="AI133" i="1" s="1"/>
  <c r="AJ133" i="1" s="1"/>
  <c r="AK133" i="1" s="1"/>
  <c r="AL133" i="1" s="1"/>
  <c r="AM133" i="1" s="1"/>
  <c r="AN133" i="1" s="1"/>
  <c r="AO133" i="1" s="1"/>
  <c r="AP133" i="1" s="1"/>
  <c r="AQ133" i="1" s="1"/>
  <c r="AR133" i="1" s="1"/>
  <c r="AS133" i="1" s="1"/>
  <c r="AT133" i="1" s="1"/>
  <c r="AU133" i="1" s="1"/>
  <c r="AV133" i="1" s="1"/>
  <c r="AW133" i="1" s="1"/>
  <c r="D132" i="1"/>
  <c r="E132" i="1" s="1"/>
  <c r="F132" i="1" s="1"/>
  <c r="G132" i="1" s="1"/>
  <c r="H132" i="1" s="1"/>
  <c r="I132" i="1" s="1"/>
  <c r="J132" i="1" s="1"/>
  <c r="K132" i="1" s="1"/>
  <c r="L132" i="1" s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X132" i="1" s="1"/>
  <c r="Y132" i="1" s="1"/>
  <c r="Z132" i="1" s="1"/>
  <c r="AA132" i="1" s="1"/>
  <c r="AB132" i="1" s="1"/>
  <c r="AC132" i="1" s="1"/>
  <c r="AD132" i="1" s="1"/>
  <c r="AE132" i="1" s="1"/>
  <c r="AF132" i="1" s="1"/>
  <c r="AG132" i="1" s="1"/>
  <c r="AH132" i="1" s="1"/>
  <c r="AI132" i="1" s="1"/>
  <c r="AJ132" i="1" s="1"/>
  <c r="AK132" i="1" s="1"/>
  <c r="AL132" i="1" s="1"/>
  <c r="AM132" i="1" s="1"/>
  <c r="AN132" i="1" s="1"/>
  <c r="AO132" i="1" s="1"/>
  <c r="AP132" i="1" s="1"/>
  <c r="AQ132" i="1" s="1"/>
  <c r="AR132" i="1" s="1"/>
  <c r="AS132" i="1" s="1"/>
  <c r="AT132" i="1" s="1"/>
  <c r="AU132" i="1" s="1"/>
  <c r="AV132" i="1" s="1"/>
  <c r="AW132" i="1" s="1"/>
  <c r="D131" i="1"/>
  <c r="E131" i="1" s="1"/>
  <c r="F131" i="1" s="1"/>
  <c r="G131" i="1" s="1"/>
  <c r="H131" i="1" s="1"/>
  <c r="I131" i="1" s="1"/>
  <c r="J131" i="1" s="1"/>
  <c r="K131" i="1" s="1"/>
  <c r="L131" i="1" s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X131" i="1" s="1"/>
  <c r="Y131" i="1" s="1"/>
  <c r="Z131" i="1" s="1"/>
  <c r="AA131" i="1" s="1"/>
  <c r="AB131" i="1" s="1"/>
  <c r="AC131" i="1" s="1"/>
  <c r="AD131" i="1" s="1"/>
  <c r="AE131" i="1" s="1"/>
  <c r="AF131" i="1" s="1"/>
  <c r="AG131" i="1" s="1"/>
  <c r="AH131" i="1" s="1"/>
  <c r="AI131" i="1" s="1"/>
  <c r="AJ131" i="1" s="1"/>
  <c r="AK131" i="1" s="1"/>
  <c r="AL131" i="1" s="1"/>
  <c r="AM131" i="1" s="1"/>
  <c r="AN131" i="1" s="1"/>
  <c r="AO131" i="1" s="1"/>
  <c r="AP131" i="1" s="1"/>
  <c r="AQ131" i="1" s="1"/>
  <c r="AR131" i="1" s="1"/>
  <c r="AS131" i="1" s="1"/>
  <c r="AT131" i="1" s="1"/>
  <c r="AU131" i="1" s="1"/>
  <c r="AV131" i="1" s="1"/>
  <c r="AW131" i="1" s="1"/>
  <c r="D130" i="1"/>
  <c r="E130" i="1" s="1"/>
  <c r="F130" i="1" s="1"/>
  <c r="G130" i="1" s="1"/>
  <c r="H130" i="1" s="1"/>
  <c r="I130" i="1" s="1"/>
  <c r="J130" i="1" s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X130" i="1" s="1"/>
  <c r="Y130" i="1" s="1"/>
  <c r="Z130" i="1" s="1"/>
  <c r="AA130" i="1" s="1"/>
  <c r="AB130" i="1" s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M130" i="1" s="1"/>
  <c r="AN130" i="1" s="1"/>
  <c r="AO130" i="1" s="1"/>
  <c r="AP130" i="1" s="1"/>
  <c r="AQ130" i="1" s="1"/>
  <c r="AR130" i="1" s="1"/>
  <c r="AS130" i="1" s="1"/>
  <c r="AT130" i="1" s="1"/>
  <c r="AU130" i="1" s="1"/>
  <c r="AV130" i="1" s="1"/>
  <c r="AW130" i="1" s="1"/>
  <c r="D129" i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N129" i="1" s="1"/>
  <c r="AO129" i="1" s="1"/>
  <c r="AP129" i="1" s="1"/>
  <c r="AQ129" i="1" s="1"/>
  <c r="AR129" i="1" s="1"/>
  <c r="AS129" i="1" s="1"/>
  <c r="AT129" i="1" s="1"/>
  <c r="AU129" i="1" s="1"/>
  <c r="AV129" i="1" s="1"/>
  <c r="AW129" i="1" s="1"/>
  <c r="D128" i="1"/>
  <c r="E128" i="1" s="1"/>
  <c r="F128" i="1" s="1"/>
  <c r="G128" i="1" s="1"/>
  <c r="H128" i="1" s="1"/>
  <c r="I128" i="1" s="1"/>
  <c r="J128" i="1" s="1"/>
  <c r="K128" i="1" s="1"/>
  <c r="L128" i="1" s="1"/>
  <c r="M128" i="1" s="1"/>
  <c r="N128" i="1" s="1"/>
  <c r="O128" i="1" s="1"/>
  <c r="P128" i="1" s="1"/>
  <c r="Q128" i="1" s="1"/>
  <c r="R128" i="1" s="1"/>
  <c r="S128" i="1" s="1"/>
  <c r="D127" i="1"/>
  <c r="E127" i="1" s="1"/>
  <c r="F127" i="1" s="1"/>
  <c r="G127" i="1" s="1"/>
  <c r="H127" i="1" s="1"/>
  <c r="I127" i="1" s="1"/>
  <c r="J127" i="1" s="1"/>
  <c r="K127" i="1" s="1"/>
  <c r="L127" i="1" s="1"/>
  <c r="M127" i="1" s="1"/>
  <c r="N127" i="1" s="1"/>
  <c r="O127" i="1" s="1"/>
  <c r="P127" i="1" s="1"/>
  <c r="Q127" i="1" s="1"/>
  <c r="R127" i="1" s="1"/>
  <c r="D126" i="1"/>
  <c r="E126" i="1" s="1"/>
  <c r="F126" i="1" s="1"/>
  <c r="G126" i="1" s="1"/>
  <c r="H126" i="1" s="1"/>
  <c r="I126" i="1" s="1"/>
  <c r="J126" i="1" s="1"/>
  <c r="K126" i="1" s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N126" i="1" s="1"/>
  <c r="AO126" i="1" s="1"/>
  <c r="AP126" i="1" s="1"/>
  <c r="AQ126" i="1" s="1"/>
  <c r="AR126" i="1" s="1"/>
  <c r="AS126" i="1" s="1"/>
  <c r="AT126" i="1" s="1"/>
  <c r="AU126" i="1" s="1"/>
  <c r="AV126" i="1" s="1"/>
  <c r="AW126" i="1" s="1"/>
  <c r="D125" i="1"/>
  <c r="E125" i="1" s="1"/>
  <c r="F125" i="1" s="1"/>
  <c r="G125" i="1" s="1"/>
  <c r="H125" i="1" s="1"/>
  <c r="I125" i="1" s="1"/>
  <c r="J125" i="1" s="1"/>
  <c r="K125" i="1" s="1"/>
  <c r="L125" i="1" s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N125" i="1" s="1"/>
  <c r="AO125" i="1" s="1"/>
  <c r="AP125" i="1" s="1"/>
  <c r="AQ125" i="1" s="1"/>
  <c r="AR125" i="1" s="1"/>
  <c r="AS125" i="1" s="1"/>
  <c r="AT125" i="1" s="1"/>
  <c r="AU125" i="1" s="1"/>
  <c r="AV125" i="1" s="1"/>
  <c r="AW125" i="1" s="1"/>
  <c r="D124" i="1"/>
  <c r="E124" i="1" s="1"/>
  <c r="F124" i="1" s="1"/>
  <c r="G124" i="1" s="1"/>
  <c r="H124" i="1" s="1"/>
  <c r="I124" i="1" s="1"/>
  <c r="J124" i="1" s="1"/>
  <c r="K124" i="1" s="1"/>
  <c r="L124" i="1" s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X124" i="1" s="1"/>
  <c r="Y124" i="1" s="1"/>
  <c r="Z124" i="1" s="1"/>
  <c r="AA124" i="1" s="1"/>
  <c r="AB124" i="1" s="1"/>
  <c r="AC124" i="1" s="1"/>
  <c r="AD124" i="1" s="1"/>
  <c r="AE124" i="1" s="1"/>
  <c r="AF124" i="1" s="1"/>
  <c r="AG124" i="1" s="1"/>
  <c r="AH124" i="1" s="1"/>
  <c r="AI124" i="1" s="1"/>
  <c r="AJ124" i="1" s="1"/>
  <c r="AK124" i="1" s="1"/>
  <c r="AL124" i="1" s="1"/>
  <c r="AM124" i="1" s="1"/>
  <c r="AN124" i="1" s="1"/>
  <c r="AO124" i="1" s="1"/>
  <c r="AP124" i="1" s="1"/>
  <c r="AQ124" i="1" s="1"/>
  <c r="AR124" i="1" s="1"/>
  <c r="AS124" i="1" s="1"/>
  <c r="AT124" i="1" s="1"/>
  <c r="AU124" i="1" s="1"/>
  <c r="AV124" i="1" s="1"/>
  <c r="AW124" i="1" s="1"/>
  <c r="D123" i="1"/>
  <c r="E123" i="1" s="1"/>
  <c r="F123" i="1" s="1"/>
  <c r="G123" i="1" s="1"/>
  <c r="H123" i="1" s="1"/>
  <c r="I123" i="1" s="1"/>
  <c r="J123" i="1" s="1"/>
  <c r="K123" i="1" s="1"/>
  <c r="L123" i="1" s="1"/>
  <c r="M123" i="1" s="1"/>
  <c r="N123" i="1" s="1"/>
  <c r="O123" i="1" s="1"/>
  <c r="P123" i="1" s="1"/>
  <c r="Q123" i="1" s="1"/>
  <c r="R123" i="1" s="1"/>
  <c r="S123" i="1" s="1"/>
  <c r="D122" i="1"/>
  <c r="E122" i="1" s="1"/>
  <c r="F122" i="1" s="1"/>
  <c r="G122" i="1" s="1"/>
  <c r="H122" i="1" s="1"/>
  <c r="I122" i="1" s="1"/>
  <c r="J122" i="1" s="1"/>
  <c r="K122" i="1" s="1"/>
  <c r="L122" i="1" s="1"/>
  <c r="M122" i="1" s="1"/>
  <c r="N122" i="1" s="1"/>
  <c r="O122" i="1" s="1"/>
  <c r="P122" i="1" s="1"/>
  <c r="Q122" i="1" s="1"/>
  <c r="R122" i="1" s="1"/>
  <c r="D121" i="1"/>
  <c r="E121" i="1" s="1"/>
  <c r="F121" i="1" s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X121" i="1" s="1"/>
  <c r="Y121" i="1" s="1"/>
  <c r="Z121" i="1" s="1"/>
  <c r="AA121" i="1" s="1"/>
  <c r="AB121" i="1" s="1"/>
  <c r="AC121" i="1" s="1"/>
  <c r="AD121" i="1" s="1"/>
  <c r="AE121" i="1" s="1"/>
  <c r="AF121" i="1" s="1"/>
  <c r="AG121" i="1" s="1"/>
  <c r="AH121" i="1" s="1"/>
  <c r="AI121" i="1" s="1"/>
  <c r="AJ121" i="1" s="1"/>
  <c r="AK121" i="1" s="1"/>
  <c r="AL121" i="1" s="1"/>
  <c r="AM121" i="1" s="1"/>
  <c r="AN121" i="1" s="1"/>
  <c r="AO121" i="1" s="1"/>
  <c r="AP121" i="1" s="1"/>
  <c r="AQ121" i="1" s="1"/>
  <c r="AR121" i="1" s="1"/>
  <c r="AS121" i="1" s="1"/>
  <c r="AT121" i="1" s="1"/>
  <c r="AU121" i="1" s="1"/>
  <c r="AV121" i="1" s="1"/>
  <c r="AW121" i="1" s="1"/>
  <c r="D120" i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X120" i="1" s="1"/>
  <c r="Y120" i="1" s="1"/>
  <c r="Z120" i="1" s="1"/>
  <c r="AA120" i="1" s="1"/>
  <c r="AB120" i="1" s="1"/>
  <c r="AC120" i="1" s="1"/>
  <c r="AD120" i="1" s="1"/>
  <c r="AE120" i="1" s="1"/>
  <c r="AF120" i="1" s="1"/>
  <c r="AG120" i="1" s="1"/>
  <c r="AH120" i="1" s="1"/>
  <c r="AI120" i="1" s="1"/>
  <c r="AJ120" i="1" s="1"/>
  <c r="AK120" i="1" s="1"/>
  <c r="AL120" i="1" s="1"/>
  <c r="AM120" i="1" s="1"/>
  <c r="AN120" i="1" s="1"/>
  <c r="AO120" i="1" s="1"/>
  <c r="AP120" i="1" s="1"/>
  <c r="AQ120" i="1" s="1"/>
  <c r="AR120" i="1" s="1"/>
  <c r="AS120" i="1" s="1"/>
  <c r="AT120" i="1" s="1"/>
  <c r="AU120" i="1" s="1"/>
  <c r="AV120" i="1" s="1"/>
  <c r="AW120" i="1" s="1"/>
  <c r="D119" i="1"/>
  <c r="E119" i="1" s="1"/>
  <c r="F119" i="1" s="1"/>
  <c r="G119" i="1" s="1"/>
  <c r="H119" i="1" s="1"/>
  <c r="I119" i="1" s="1"/>
  <c r="J119" i="1" s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X119" i="1" s="1"/>
  <c r="Y119" i="1" s="1"/>
  <c r="Z119" i="1" s="1"/>
  <c r="AA119" i="1" s="1"/>
  <c r="AB119" i="1" s="1"/>
  <c r="AC119" i="1" s="1"/>
  <c r="AD119" i="1" s="1"/>
  <c r="AE119" i="1" s="1"/>
  <c r="AF119" i="1" s="1"/>
  <c r="AG119" i="1" s="1"/>
  <c r="AH119" i="1" s="1"/>
  <c r="AI119" i="1" s="1"/>
  <c r="AJ119" i="1" s="1"/>
  <c r="AK119" i="1" s="1"/>
  <c r="AL119" i="1" s="1"/>
  <c r="AM119" i="1" s="1"/>
  <c r="AN119" i="1" s="1"/>
  <c r="AO119" i="1" s="1"/>
  <c r="AP119" i="1" s="1"/>
  <c r="AQ119" i="1" s="1"/>
  <c r="AR119" i="1" s="1"/>
  <c r="AS119" i="1" s="1"/>
  <c r="AT119" i="1" s="1"/>
  <c r="AU119" i="1" s="1"/>
  <c r="AV119" i="1" s="1"/>
  <c r="AW119" i="1" s="1"/>
  <c r="D118" i="1"/>
  <c r="E118" i="1" s="1"/>
  <c r="F118" i="1" s="1"/>
  <c r="G118" i="1" s="1"/>
  <c r="H118" i="1" s="1"/>
  <c r="I118" i="1" s="1"/>
  <c r="J118" i="1" s="1"/>
  <c r="K118" i="1" s="1"/>
  <c r="L118" i="1" s="1"/>
  <c r="M118" i="1" s="1"/>
  <c r="N118" i="1" s="1"/>
  <c r="O118" i="1" s="1"/>
  <c r="P118" i="1" s="1"/>
  <c r="Q118" i="1" s="1"/>
  <c r="R118" i="1" s="1"/>
  <c r="S118" i="1" s="1"/>
  <c r="D117" i="1"/>
  <c r="E117" i="1" s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D116" i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N116" i="1" s="1"/>
  <c r="AO116" i="1" s="1"/>
  <c r="AP116" i="1" s="1"/>
  <c r="AQ116" i="1" s="1"/>
  <c r="AR116" i="1" s="1"/>
  <c r="AS116" i="1" s="1"/>
  <c r="AT116" i="1" s="1"/>
  <c r="AU116" i="1" s="1"/>
  <c r="AV116" i="1" s="1"/>
  <c r="AW116" i="1" s="1"/>
  <c r="D115" i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X115" i="1" s="1"/>
  <c r="Y115" i="1" s="1"/>
  <c r="Z115" i="1" s="1"/>
  <c r="AA115" i="1" s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N115" i="1" s="1"/>
  <c r="AO115" i="1" s="1"/>
  <c r="AP115" i="1" s="1"/>
  <c r="AQ115" i="1" s="1"/>
  <c r="AR115" i="1" s="1"/>
  <c r="AS115" i="1" s="1"/>
  <c r="AT115" i="1" s="1"/>
  <c r="AU115" i="1" s="1"/>
  <c r="AV115" i="1" s="1"/>
  <c r="AW115" i="1" s="1"/>
  <c r="D114" i="1"/>
  <c r="E114" i="1" s="1"/>
  <c r="F114" i="1" s="1"/>
  <c r="G114" i="1" s="1"/>
  <c r="H114" i="1" s="1"/>
  <c r="I114" i="1" s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X114" i="1" s="1"/>
  <c r="Y114" i="1" s="1"/>
  <c r="Z114" i="1" s="1"/>
  <c r="AA114" i="1" s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N114" i="1" s="1"/>
  <c r="AO114" i="1" s="1"/>
  <c r="AP114" i="1" s="1"/>
  <c r="AQ114" i="1" s="1"/>
  <c r="AR114" i="1" s="1"/>
  <c r="AS114" i="1" s="1"/>
  <c r="AT114" i="1" s="1"/>
  <c r="AU114" i="1" s="1"/>
  <c r="AV114" i="1" s="1"/>
  <c r="AW114" i="1" s="1"/>
  <c r="D113" i="1"/>
  <c r="E113" i="1" s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D112" i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Z112" i="1" s="1"/>
  <c r="AA112" i="1" s="1"/>
  <c r="AB112" i="1" s="1"/>
  <c r="AC112" i="1" s="1"/>
  <c r="AD112" i="1" s="1"/>
  <c r="AE112" i="1" s="1"/>
  <c r="AF112" i="1" s="1"/>
  <c r="AG112" i="1" s="1"/>
  <c r="AH112" i="1" s="1"/>
  <c r="AI112" i="1" s="1"/>
  <c r="AJ112" i="1" s="1"/>
  <c r="AK112" i="1" s="1"/>
  <c r="AL112" i="1" s="1"/>
  <c r="AM112" i="1" s="1"/>
  <c r="AN112" i="1" s="1"/>
  <c r="AO112" i="1" s="1"/>
  <c r="AP112" i="1" s="1"/>
  <c r="AQ112" i="1" s="1"/>
  <c r="AR112" i="1" s="1"/>
  <c r="AS112" i="1" s="1"/>
  <c r="AT112" i="1" s="1"/>
  <c r="AU112" i="1" s="1"/>
  <c r="AV112" i="1" s="1"/>
  <c r="AW112" i="1" s="1"/>
  <c r="D111" i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X111" i="1" s="1"/>
  <c r="Y111" i="1" s="1"/>
  <c r="Z111" i="1" s="1"/>
  <c r="AA111" i="1" s="1"/>
  <c r="AB111" i="1" s="1"/>
  <c r="AC111" i="1" s="1"/>
  <c r="AD111" i="1" s="1"/>
  <c r="AE111" i="1" s="1"/>
  <c r="AF111" i="1" s="1"/>
  <c r="AG111" i="1" s="1"/>
  <c r="AH111" i="1" s="1"/>
  <c r="AI111" i="1" s="1"/>
  <c r="AJ111" i="1" s="1"/>
  <c r="AK111" i="1" s="1"/>
  <c r="AL111" i="1" s="1"/>
  <c r="AM111" i="1" s="1"/>
  <c r="AN111" i="1" s="1"/>
  <c r="AO111" i="1" s="1"/>
  <c r="AP111" i="1" s="1"/>
  <c r="AQ111" i="1" s="1"/>
  <c r="AR111" i="1" s="1"/>
  <c r="AS111" i="1" s="1"/>
  <c r="AT111" i="1" s="1"/>
  <c r="AU111" i="1" s="1"/>
  <c r="AV111" i="1" s="1"/>
  <c r="AW111" i="1" s="1"/>
  <c r="D110" i="1"/>
  <c r="E110" i="1" s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AO110" i="1" s="1"/>
  <c r="AP110" i="1" s="1"/>
  <c r="AQ110" i="1" s="1"/>
  <c r="AR110" i="1" s="1"/>
  <c r="AS110" i="1" s="1"/>
  <c r="AT110" i="1" s="1"/>
  <c r="AU110" i="1" s="1"/>
  <c r="AV110" i="1" s="1"/>
  <c r="AW110" i="1" s="1"/>
  <c r="D109" i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Z109" i="1" s="1"/>
  <c r="AA109" i="1" s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N109" i="1" s="1"/>
  <c r="AO109" i="1" s="1"/>
  <c r="AP109" i="1" s="1"/>
  <c r="AQ109" i="1" s="1"/>
  <c r="AR109" i="1" s="1"/>
  <c r="AS109" i="1" s="1"/>
  <c r="AT109" i="1" s="1"/>
  <c r="AU109" i="1" s="1"/>
  <c r="AV109" i="1" s="1"/>
  <c r="AW109" i="1" s="1"/>
  <c r="D108" i="1"/>
  <c r="E108" i="1" s="1"/>
  <c r="F108" i="1" s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Y108" i="1" s="1"/>
  <c r="Z108" i="1" s="1"/>
  <c r="AA108" i="1" s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N108" i="1" s="1"/>
  <c r="AO108" i="1" s="1"/>
  <c r="AP108" i="1" s="1"/>
  <c r="AQ108" i="1" s="1"/>
  <c r="AR108" i="1" s="1"/>
  <c r="AS108" i="1" s="1"/>
  <c r="AT108" i="1" s="1"/>
  <c r="AU108" i="1" s="1"/>
  <c r="AV108" i="1" s="1"/>
  <c r="AW108" i="1" s="1"/>
  <c r="D107" i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Z107" i="1" s="1"/>
  <c r="AA107" i="1" s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N107" i="1" s="1"/>
  <c r="AO107" i="1" s="1"/>
  <c r="AP107" i="1" s="1"/>
  <c r="AQ107" i="1" s="1"/>
  <c r="AR107" i="1" s="1"/>
  <c r="AS107" i="1" s="1"/>
  <c r="AT107" i="1" s="1"/>
  <c r="AU107" i="1" s="1"/>
  <c r="AV107" i="1" s="1"/>
  <c r="AW107" i="1" s="1"/>
  <c r="D106" i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X106" i="1" s="1"/>
  <c r="Y106" i="1" s="1"/>
  <c r="Z106" i="1" s="1"/>
  <c r="AA106" i="1" s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N106" i="1" s="1"/>
  <c r="AO106" i="1" s="1"/>
  <c r="AP106" i="1" s="1"/>
  <c r="AQ106" i="1" s="1"/>
  <c r="AR106" i="1" s="1"/>
  <c r="AS106" i="1" s="1"/>
  <c r="AT106" i="1" s="1"/>
  <c r="AU106" i="1" s="1"/>
  <c r="AV106" i="1" s="1"/>
  <c r="AW106" i="1" s="1"/>
  <c r="D105" i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Y105" i="1" s="1"/>
  <c r="Z105" i="1" s="1"/>
  <c r="AA105" i="1" s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N105" i="1" s="1"/>
  <c r="AO105" i="1" s="1"/>
  <c r="AP105" i="1" s="1"/>
  <c r="AQ105" i="1" s="1"/>
  <c r="AR105" i="1" s="1"/>
  <c r="AS105" i="1" s="1"/>
  <c r="AT105" i="1" s="1"/>
  <c r="AU105" i="1" s="1"/>
  <c r="AV105" i="1" s="1"/>
  <c r="AW105" i="1" s="1"/>
  <c r="D104" i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D103" i="1"/>
  <c r="E103" i="1" s="1"/>
  <c r="F103" i="1" s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N103" i="1" s="1"/>
  <c r="AO103" i="1" s="1"/>
  <c r="AP103" i="1" s="1"/>
  <c r="AQ103" i="1" s="1"/>
  <c r="AR103" i="1" s="1"/>
  <c r="AS103" i="1" s="1"/>
  <c r="AT103" i="1" s="1"/>
  <c r="AU103" i="1" s="1"/>
  <c r="AV103" i="1" s="1"/>
  <c r="AW103" i="1" s="1"/>
  <c r="D102" i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N102" i="1" s="1"/>
  <c r="AO102" i="1" s="1"/>
  <c r="AP102" i="1" s="1"/>
  <c r="AQ102" i="1" s="1"/>
  <c r="AR102" i="1" s="1"/>
  <c r="AS102" i="1" s="1"/>
  <c r="AT102" i="1" s="1"/>
  <c r="AU102" i="1" s="1"/>
  <c r="AV102" i="1" s="1"/>
  <c r="AW102" i="1" s="1"/>
  <c r="D101" i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N101" i="1" s="1"/>
  <c r="AO101" i="1" s="1"/>
  <c r="AP101" i="1" s="1"/>
  <c r="AQ101" i="1" s="1"/>
  <c r="AR101" i="1" s="1"/>
  <c r="AS101" i="1" s="1"/>
  <c r="AT101" i="1" s="1"/>
  <c r="AU101" i="1" s="1"/>
  <c r="AV101" i="1" s="1"/>
  <c r="AW101" i="1" s="1"/>
  <c r="D100" i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AR100" i="1" s="1"/>
  <c r="AS100" i="1" s="1"/>
  <c r="AT100" i="1" s="1"/>
  <c r="AU100" i="1" s="1"/>
  <c r="AV100" i="1" s="1"/>
  <c r="AW100" i="1" s="1"/>
  <c r="D99" i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D98" i="1"/>
  <c r="E98" i="1" s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N98" i="1" s="1"/>
  <c r="AO98" i="1" s="1"/>
  <c r="AP98" i="1" s="1"/>
  <c r="AQ98" i="1" s="1"/>
  <c r="AR98" i="1" s="1"/>
  <c r="AS98" i="1" s="1"/>
  <c r="AT98" i="1" s="1"/>
  <c r="AU98" i="1" s="1"/>
  <c r="AV98" i="1" s="1"/>
  <c r="AW98" i="1" s="1"/>
  <c r="D97" i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AQ97" i="1" s="1"/>
  <c r="AR97" i="1" s="1"/>
  <c r="AS97" i="1" s="1"/>
  <c r="AT97" i="1" s="1"/>
  <c r="AU97" i="1" s="1"/>
  <c r="AV97" i="1" s="1"/>
  <c r="AW97" i="1" s="1"/>
  <c r="D96" i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Z96" i="1" s="1"/>
  <c r="AA96" i="1" s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N96" i="1" s="1"/>
  <c r="AO96" i="1" s="1"/>
  <c r="AP96" i="1" s="1"/>
  <c r="AQ96" i="1" s="1"/>
  <c r="AR96" i="1" s="1"/>
  <c r="AS96" i="1" s="1"/>
  <c r="AT96" i="1" s="1"/>
  <c r="AU96" i="1" s="1"/>
  <c r="AV96" i="1" s="1"/>
  <c r="AW96" i="1" s="1"/>
  <c r="D95" i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X95" i="1" s="1"/>
  <c r="Y95" i="1" s="1"/>
  <c r="Z95" i="1" s="1"/>
  <c r="AA95" i="1" s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AR95" i="1" s="1"/>
  <c r="AS95" i="1" s="1"/>
  <c r="AT95" i="1" s="1"/>
  <c r="AU95" i="1" s="1"/>
  <c r="AV95" i="1" s="1"/>
  <c r="AW95" i="1" s="1"/>
  <c r="D94" i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N94" i="1" s="1"/>
  <c r="AO94" i="1" s="1"/>
  <c r="AP94" i="1" s="1"/>
  <c r="AQ94" i="1" s="1"/>
  <c r="AR94" i="1" s="1"/>
  <c r="AS94" i="1" s="1"/>
  <c r="AT94" i="1" s="1"/>
  <c r="AU94" i="1" s="1"/>
  <c r="AV94" i="1" s="1"/>
  <c r="AW94" i="1" s="1"/>
  <c r="D93" i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N93" i="1" s="1"/>
  <c r="AO93" i="1" s="1"/>
  <c r="AP93" i="1" s="1"/>
  <c r="AQ93" i="1" s="1"/>
  <c r="AR93" i="1" s="1"/>
  <c r="AS93" i="1" s="1"/>
  <c r="AT93" i="1" s="1"/>
  <c r="AU93" i="1" s="1"/>
  <c r="AV93" i="1" s="1"/>
  <c r="AW93" i="1" s="1"/>
  <c r="D92" i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D91" i="1"/>
  <c r="E91" i="1" s="1"/>
  <c r="F91" i="1" s="1"/>
  <c r="G91" i="1" s="1"/>
  <c r="H91" i="1" s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N91" i="1" s="1"/>
  <c r="AO91" i="1" s="1"/>
  <c r="AP91" i="1" s="1"/>
  <c r="AQ91" i="1" s="1"/>
  <c r="AR91" i="1" s="1"/>
  <c r="AS91" i="1" s="1"/>
  <c r="AT91" i="1" s="1"/>
  <c r="AU91" i="1" s="1"/>
  <c r="AV91" i="1" s="1"/>
  <c r="AW91" i="1" s="1"/>
  <c r="D90" i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 s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N90" i="1" s="1"/>
  <c r="AO90" i="1" s="1"/>
  <c r="AP90" i="1" s="1"/>
  <c r="AQ90" i="1" s="1"/>
  <c r="AR90" i="1" s="1"/>
  <c r="AS90" i="1" s="1"/>
  <c r="AT90" i="1" s="1"/>
  <c r="AU90" i="1" s="1"/>
  <c r="AV90" i="1" s="1"/>
  <c r="AW90" i="1" s="1"/>
  <c r="D89" i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N89" i="1" s="1"/>
  <c r="AO89" i="1" s="1"/>
  <c r="AP89" i="1" s="1"/>
  <c r="AQ89" i="1" s="1"/>
  <c r="AR89" i="1" s="1"/>
  <c r="AS89" i="1" s="1"/>
  <c r="AT89" i="1" s="1"/>
  <c r="AU89" i="1" s="1"/>
  <c r="AV89" i="1" s="1"/>
  <c r="AW89" i="1" s="1"/>
  <c r="D88" i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D87" i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D86" i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N86" i="1" s="1"/>
  <c r="AO86" i="1" s="1"/>
  <c r="AP86" i="1" s="1"/>
  <c r="AQ86" i="1" s="1"/>
  <c r="AR86" i="1" s="1"/>
  <c r="AS86" i="1" s="1"/>
  <c r="AT86" i="1" s="1"/>
  <c r="AU86" i="1" s="1"/>
  <c r="AV86" i="1" s="1"/>
  <c r="AW86" i="1" s="1"/>
  <c r="D85" i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X85" i="1" s="1"/>
  <c r="Y85" i="1" s="1"/>
  <c r="Z85" i="1" s="1"/>
  <c r="AA85" i="1" s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N85" i="1" s="1"/>
  <c r="AO85" i="1" s="1"/>
  <c r="AP85" i="1" s="1"/>
  <c r="AQ85" i="1" s="1"/>
  <c r="AR85" i="1" s="1"/>
  <c r="AS85" i="1" s="1"/>
  <c r="AT85" i="1" s="1"/>
  <c r="AU85" i="1" s="1"/>
  <c r="AV85" i="1" s="1"/>
  <c r="AW85" i="1" s="1"/>
  <c r="D84" i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N84" i="1" s="1"/>
  <c r="AO84" i="1" s="1"/>
  <c r="AP84" i="1" s="1"/>
  <c r="AQ84" i="1" s="1"/>
  <c r="AR84" i="1" s="1"/>
  <c r="AS84" i="1" s="1"/>
  <c r="AT84" i="1" s="1"/>
  <c r="AU84" i="1" s="1"/>
  <c r="AV84" i="1" s="1"/>
  <c r="AW84" i="1" s="1"/>
  <c r="D83" i="1"/>
  <c r="E83" i="1" s="1"/>
  <c r="F83" i="1" s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D82" i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N82" i="1" s="1"/>
  <c r="AO82" i="1" s="1"/>
  <c r="AP82" i="1" s="1"/>
  <c r="AQ82" i="1" s="1"/>
  <c r="AR82" i="1" s="1"/>
  <c r="AS82" i="1" s="1"/>
  <c r="AT82" i="1" s="1"/>
  <c r="AU82" i="1" s="1"/>
  <c r="AV82" i="1" s="1"/>
  <c r="AW82" i="1" s="1"/>
  <c r="D81" i="1"/>
  <c r="E81" i="1" s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AV81" i="1" s="1"/>
  <c r="AW81" i="1" s="1"/>
  <c r="D80" i="1"/>
  <c r="E80" i="1" s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AV80" i="1" s="1"/>
  <c r="AW80" i="1" s="1"/>
  <c r="D79" i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N79" i="1" s="1"/>
  <c r="AO79" i="1" s="1"/>
  <c r="AP79" i="1" s="1"/>
  <c r="AQ79" i="1" s="1"/>
  <c r="AR79" i="1" s="1"/>
  <c r="AS79" i="1" s="1"/>
  <c r="AT79" i="1" s="1"/>
  <c r="AU79" i="1" s="1"/>
  <c r="AV79" i="1" s="1"/>
  <c r="AW79" i="1" s="1"/>
  <c r="D78" i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N78" i="1" s="1"/>
  <c r="AO78" i="1" s="1"/>
  <c r="AP78" i="1" s="1"/>
  <c r="AQ78" i="1" s="1"/>
  <c r="AR78" i="1" s="1"/>
  <c r="AS78" i="1" s="1"/>
  <c r="AT78" i="1" s="1"/>
  <c r="AU78" i="1" s="1"/>
  <c r="AV78" i="1" s="1"/>
  <c r="AW78" i="1" s="1"/>
  <c r="D77" i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N77" i="1" s="1"/>
  <c r="AO77" i="1" s="1"/>
  <c r="AP77" i="1" s="1"/>
  <c r="AQ77" i="1" s="1"/>
  <c r="AR77" i="1" s="1"/>
  <c r="AS77" i="1" s="1"/>
  <c r="AT77" i="1" s="1"/>
  <c r="AU77" i="1" s="1"/>
  <c r="AV77" i="1" s="1"/>
  <c r="AW77" i="1" s="1"/>
  <c r="D76" i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D75" i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N75" i="1" s="1"/>
  <c r="AO75" i="1" s="1"/>
  <c r="AP75" i="1" s="1"/>
  <c r="AQ75" i="1" s="1"/>
  <c r="AR75" i="1" s="1"/>
  <c r="AS75" i="1" s="1"/>
  <c r="AT75" i="1" s="1"/>
  <c r="AU75" i="1" s="1"/>
  <c r="AV75" i="1" s="1"/>
  <c r="AW75" i="1" s="1"/>
  <c r="D74" i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N74" i="1" s="1"/>
  <c r="AO74" i="1" s="1"/>
  <c r="AP74" i="1" s="1"/>
  <c r="AQ74" i="1" s="1"/>
  <c r="AR74" i="1" s="1"/>
  <c r="AS74" i="1" s="1"/>
  <c r="AT74" i="1" s="1"/>
  <c r="AU74" i="1" s="1"/>
  <c r="AV74" i="1" s="1"/>
  <c r="AW74" i="1" s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D72" i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D71" i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D70" i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AA70" i="1" s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N70" i="1" s="1"/>
  <c r="AO70" i="1" s="1"/>
  <c r="AP70" i="1" s="1"/>
  <c r="AQ70" i="1" s="1"/>
  <c r="AR70" i="1" s="1"/>
  <c r="AS70" i="1" s="1"/>
  <c r="AT70" i="1" s="1"/>
  <c r="AU70" i="1" s="1"/>
  <c r="AV70" i="1" s="1"/>
  <c r="AW70" i="1" s="1"/>
  <c r="D69" i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D68" i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N68" i="1" s="1"/>
  <c r="AO68" i="1" s="1"/>
  <c r="AP68" i="1" s="1"/>
  <c r="AQ68" i="1" s="1"/>
  <c r="AR68" i="1" s="1"/>
  <c r="AS68" i="1" s="1"/>
  <c r="AT68" i="1" s="1"/>
  <c r="AU68" i="1" s="1"/>
  <c r="AV68" i="1" s="1"/>
  <c r="AW68" i="1" s="1"/>
  <c r="D67" i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D66" i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N66" i="1" s="1"/>
  <c r="AO66" i="1" s="1"/>
  <c r="AP66" i="1" s="1"/>
  <c r="AQ66" i="1" s="1"/>
  <c r="AR66" i="1" s="1"/>
  <c r="AS66" i="1" s="1"/>
  <c r="AT66" i="1" s="1"/>
  <c r="AU66" i="1" s="1"/>
  <c r="AV66" i="1" s="1"/>
  <c r="AW66" i="1" s="1"/>
  <c r="D65" i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N65" i="1" s="1"/>
  <c r="AO65" i="1" s="1"/>
  <c r="AP65" i="1" s="1"/>
  <c r="AQ65" i="1" s="1"/>
  <c r="AR65" i="1" s="1"/>
  <c r="AS65" i="1" s="1"/>
  <c r="AT65" i="1" s="1"/>
  <c r="AU65" i="1" s="1"/>
  <c r="AV65" i="1" s="1"/>
  <c r="AW65" i="1" s="1"/>
  <c r="D64" i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D63" i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AC63" i="1" s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V63" i="1" s="1"/>
  <c r="AW63" i="1" s="1"/>
  <c r="D62" i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AQ62" i="1" s="1"/>
  <c r="AR62" i="1" s="1"/>
  <c r="AS62" i="1" s="1"/>
  <c r="AT62" i="1" s="1"/>
  <c r="AU62" i="1" s="1"/>
  <c r="AV62" i="1" s="1"/>
  <c r="AW62" i="1" s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D60" i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D59" i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D58" i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D57" i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D56" i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W56" i="1" s="1"/>
  <c r="D55" i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D54" i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D53" i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D52" i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D51" i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D50" i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W50" i="1" s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D48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D47" i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D45" i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AV45" i="1" s="1"/>
  <c r="AW45" i="1" s="1"/>
  <c r="D44" i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D43" i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D42" i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D41" i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D40" i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D39" i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D38" i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D36" i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D35" i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D34" i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D33" i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D32" i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D31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D30" i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D29" i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D27" i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D26" i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D18" i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D15" i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9" i="7"/>
  <c r="L10" i="7" s="1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CW5" i="1"/>
  <c r="CW4" i="1"/>
  <c r="CW3" i="1"/>
  <c r="CW2" i="1"/>
  <c r="B27" i="8"/>
  <c r="K56" i="5"/>
  <c r="F57" i="5"/>
  <c r="G57" i="5" s="1"/>
  <c r="F56" i="5"/>
  <c r="E56" i="5"/>
  <c r="F55" i="5"/>
  <c r="H55" i="5" s="1"/>
  <c r="F54" i="5"/>
  <c r="I54" i="5" s="1"/>
  <c r="F53" i="5"/>
  <c r="K53" i="5" s="1"/>
  <c r="F52" i="5"/>
  <c r="I52" i="5" s="1"/>
  <c r="F51" i="5"/>
  <c r="E51" i="5" s="1"/>
  <c r="F50" i="5"/>
  <c r="K50" i="5" s="1"/>
  <c r="F49" i="5"/>
  <c r="K49" i="5" s="1"/>
  <c r="F48" i="5"/>
  <c r="I48" i="5" s="1"/>
  <c r="F47" i="5"/>
  <c r="K47" i="5" s="1"/>
  <c r="F46" i="5"/>
  <c r="G46" i="5" s="1"/>
  <c r="F45" i="5"/>
  <c r="K45" i="5" s="1"/>
  <c r="F44" i="5"/>
  <c r="E44" i="5" s="1"/>
  <c r="F43" i="5"/>
  <c r="G43" i="5" s="1"/>
  <c r="F42" i="5"/>
  <c r="K42" i="5" s="1"/>
  <c r="F41" i="5"/>
  <c r="I41" i="5" s="1"/>
  <c r="F40" i="5"/>
  <c r="E40" i="5" s="1"/>
  <c r="F39" i="5"/>
  <c r="H39" i="5" s="1"/>
  <c r="F38" i="5"/>
  <c r="H38" i="5" s="1"/>
  <c r="F37" i="5"/>
  <c r="I37" i="5" s="1"/>
  <c r="F36" i="5"/>
  <c r="I36" i="5" s="1"/>
  <c r="G35" i="5"/>
  <c r="F35" i="5"/>
  <c r="K35" i="5" s="1"/>
  <c r="F34" i="5"/>
  <c r="K34" i="5" s="1"/>
  <c r="F33" i="5"/>
  <c r="K33" i="5" s="1"/>
  <c r="F32" i="5"/>
  <c r="I32" i="5" s="1"/>
  <c r="F31" i="5"/>
  <c r="K31" i="5" s="1"/>
  <c r="F30" i="5"/>
  <c r="F29" i="5"/>
  <c r="F28" i="5"/>
  <c r="E28" i="5" s="1"/>
  <c r="F27" i="5"/>
  <c r="K27" i="5" s="1"/>
  <c r="F26" i="5"/>
  <c r="K26" i="5" s="1"/>
  <c r="F25" i="5"/>
  <c r="K25" i="5" s="1"/>
  <c r="F24" i="5"/>
  <c r="K24" i="5" s="1"/>
  <c r="F23" i="5"/>
  <c r="H23" i="5" s="1"/>
  <c r="F22" i="5"/>
  <c r="F21" i="5"/>
  <c r="H21" i="5" s="1"/>
  <c r="F20" i="5"/>
  <c r="K20" i="5" s="1"/>
  <c r="F19" i="5"/>
  <c r="F18" i="5"/>
  <c r="E18" i="5" s="1"/>
  <c r="F17" i="5"/>
  <c r="F16" i="5"/>
  <c r="F15" i="5"/>
  <c r="F14" i="5"/>
  <c r="F13" i="5"/>
  <c r="K13" i="5" s="1"/>
  <c r="F12" i="5"/>
  <c r="F11" i="5"/>
  <c r="F10" i="5"/>
  <c r="F9" i="5"/>
  <c r="F8" i="5"/>
  <c r="E7" i="5"/>
  <c r="O6" i="7"/>
  <c r="B6" i="7"/>
  <c r="B6" i="3"/>
  <c r="BI11" i="1" l="1"/>
  <c r="BJ11" i="1" s="1"/>
  <c r="BK11" i="1" s="1" a="1"/>
  <c r="BK11" i="1" s="1"/>
  <c r="BH18" i="1"/>
  <c r="BI21" i="1"/>
  <c r="BJ21" i="1" s="1"/>
  <c r="BK21" i="1" s="1" a="1"/>
  <c r="BK21" i="1" s="1"/>
  <c r="BH34" i="1"/>
  <c r="BI37" i="1"/>
  <c r="BJ37" i="1" s="1"/>
  <c r="BK37" i="1" s="1" a="1"/>
  <c r="BK37" i="1" s="1"/>
  <c r="BH47" i="1"/>
  <c r="BI58" i="1"/>
  <c r="BJ58" i="1" s="1"/>
  <c r="BK58" i="1" s="1" a="1"/>
  <c r="BK58" i="1" s="1"/>
  <c r="BI63" i="1"/>
  <c r="BJ63" i="1" s="1"/>
  <c r="BK63" i="1" s="1" a="1"/>
  <c r="BK63" i="1" s="1"/>
  <c r="BI69" i="1"/>
  <c r="BJ69" i="1" s="1"/>
  <c r="BK69" i="1" s="1" a="1"/>
  <c r="BK69" i="1" s="1"/>
  <c r="BI75" i="1"/>
  <c r="BJ75" i="1" s="1"/>
  <c r="BK75" i="1" s="1" a="1"/>
  <c r="BK75" i="1" s="1"/>
  <c r="BI81" i="1"/>
  <c r="BJ81" i="1" s="1"/>
  <c r="BK81" i="1" s="1" a="1"/>
  <c r="BK81" i="1" s="1"/>
  <c r="BH94" i="1"/>
  <c r="BH100" i="1"/>
  <c r="BH111" i="1"/>
  <c r="BI116" i="1"/>
  <c r="BJ116" i="1" s="1"/>
  <c r="BK116" i="1" s="1" a="1"/>
  <c r="BK116" i="1" s="1"/>
  <c r="BH133" i="1"/>
  <c r="BI139" i="1"/>
  <c r="BJ139" i="1" s="1"/>
  <c r="BK139" i="1" s="1" a="1"/>
  <c r="BK139" i="1" s="1"/>
  <c r="BI156" i="1"/>
  <c r="BJ156" i="1" s="1"/>
  <c r="BK156" i="1" s="1" a="1"/>
  <c r="BK156" i="1" s="1"/>
  <c r="S221" i="1"/>
  <c r="BH221" i="1" s="1"/>
  <c r="S237" i="1"/>
  <c r="BH237" i="1" s="1"/>
  <c r="BH15" i="1"/>
  <c r="BJ18" i="1"/>
  <c r="BK18" i="1" s="1" a="1"/>
  <c r="BK18" i="1" s="1"/>
  <c r="BH31" i="1"/>
  <c r="BI34" i="1"/>
  <c r="BJ34" i="1" s="1"/>
  <c r="BK34" i="1" s="1" a="1"/>
  <c r="BK34" i="1" s="1"/>
  <c r="BH51" i="1"/>
  <c r="BH82" i="1"/>
  <c r="BH88" i="1"/>
  <c r="BI94" i="1"/>
  <c r="BJ94" i="1" s="1"/>
  <c r="BK94" i="1" s="1" a="1"/>
  <c r="BK94" i="1" s="1"/>
  <c r="BI100" i="1"/>
  <c r="BJ100" i="1" s="1"/>
  <c r="BK100" i="1" s="1" a="1"/>
  <c r="BK100" i="1" s="1"/>
  <c r="BI111" i="1"/>
  <c r="BJ111" i="1" s="1"/>
  <c r="BK111" i="1" s="1" a="1"/>
  <c r="BK111" i="1" s="1"/>
  <c r="BH128" i="1"/>
  <c r="BI133" i="1"/>
  <c r="BJ133" i="1" s="1"/>
  <c r="BK133" i="1" s="1" a="1"/>
  <c r="BK133" i="1" s="1"/>
  <c r="BH176" i="1"/>
  <c r="BH213" i="1"/>
  <c r="T173" i="1"/>
  <c r="U173" i="1" s="1"/>
  <c r="V173" i="1" s="1"/>
  <c r="W173" i="1" s="1"/>
  <c r="X173" i="1" s="1"/>
  <c r="Y173" i="1" s="1"/>
  <c r="Z173" i="1" s="1"/>
  <c r="AA173" i="1" s="1"/>
  <c r="AB173" i="1" s="1"/>
  <c r="AC173" i="1" s="1"/>
  <c r="AD173" i="1" s="1"/>
  <c r="AE173" i="1" s="1"/>
  <c r="AF173" i="1" s="1"/>
  <c r="AG173" i="1" s="1"/>
  <c r="AH173" i="1" s="1"/>
  <c r="AI173" i="1" s="1"/>
  <c r="AJ173" i="1" s="1"/>
  <c r="AK173" i="1" s="1"/>
  <c r="AL173" i="1" s="1"/>
  <c r="AM173" i="1" s="1"/>
  <c r="AN173" i="1" s="1"/>
  <c r="AO173" i="1" s="1"/>
  <c r="AP173" i="1" s="1"/>
  <c r="AQ173" i="1" s="1"/>
  <c r="AR173" i="1" s="1"/>
  <c r="AS173" i="1" s="1"/>
  <c r="AT173" i="1" s="1"/>
  <c r="AU173" i="1" s="1"/>
  <c r="AV173" i="1" s="1"/>
  <c r="AW173" i="1" s="1"/>
  <c r="S158" i="1"/>
  <c r="BH158" i="1" s="1"/>
  <c r="S174" i="1"/>
  <c r="BH174" i="1" s="1"/>
  <c r="T190" i="1"/>
  <c r="U190" i="1" s="1"/>
  <c r="V190" i="1" s="1"/>
  <c r="W190" i="1" s="1"/>
  <c r="X190" i="1" s="1"/>
  <c r="Y190" i="1" s="1"/>
  <c r="Z190" i="1" s="1"/>
  <c r="AA190" i="1" s="1"/>
  <c r="AB190" i="1" s="1"/>
  <c r="AC190" i="1" s="1"/>
  <c r="AD190" i="1" s="1"/>
  <c r="AE190" i="1" s="1"/>
  <c r="AF190" i="1" s="1"/>
  <c r="AG190" i="1" s="1"/>
  <c r="AH190" i="1" s="1"/>
  <c r="AI190" i="1" s="1"/>
  <c r="AJ190" i="1" s="1"/>
  <c r="AK190" i="1" s="1"/>
  <c r="AL190" i="1" s="1"/>
  <c r="AM190" i="1" s="1"/>
  <c r="AN190" i="1" s="1"/>
  <c r="AO190" i="1" s="1"/>
  <c r="AP190" i="1" s="1"/>
  <c r="AQ190" i="1" s="1"/>
  <c r="AR190" i="1" s="1"/>
  <c r="AS190" i="1" s="1"/>
  <c r="AT190" i="1" s="1"/>
  <c r="AU190" i="1" s="1"/>
  <c r="AV190" i="1" s="1"/>
  <c r="AW190" i="1" s="1"/>
  <c r="S206" i="1"/>
  <c r="S222" i="1"/>
  <c r="BH222" i="1" s="1"/>
  <c r="T238" i="1"/>
  <c r="U238" i="1" s="1"/>
  <c r="V238" i="1" s="1"/>
  <c r="W238" i="1" s="1"/>
  <c r="X238" i="1" s="1"/>
  <c r="Y238" i="1" s="1"/>
  <c r="Z238" i="1" s="1"/>
  <c r="AA238" i="1" s="1"/>
  <c r="AB238" i="1" s="1"/>
  <c r="AC238" i="1" s="1"/>
  <c r="AD238" i="1" s="1"/>
  <c r="AE238" i="1" s="1"/>
  <c r="AF238" i="1" s="1"/>
  <c r="AG238" i="1" s="1"/>
  <c r="AH238" i="1" s="1"/>
  <c r="AI238" i="1" s="1"/>
  <c r="AJ238" i="1" s="1"/>
  <c r="AK238" i="1" s="1"/>
  <c r="AL238" i="1" s="1"/>
  <c r="AM238" i="1" s="1"/>
  <c r="AN238" i="1" s="1"/>
  <c r="AO238" i="1" s="1"/>
  <c r="AP238" i="1" s="1"/>
  <c r="AQ238" i="1" s="1"/>
  <c r="AR238" i="1" s="1"/>
  <c r="AS238" i="1" s="1"/>
  <c r="AT238" i="1" s="1"/>
  <c r="AU238" i="1" s="1"/>
  <c r="AV238" i="1" s="1"/>
  <c r="AW238" i="1" s="1"/>
  <c r="BH12" i="1"/>
  <c r="BJ15" i="1"/>
  <c r="BK15" i="1" s="1" a="1"/>
  <c r="BK15" i="1" s="1"/>
  <c r="BH28" i="1"/>
  <c r="BI31" i="1"/>
  <c r="BJ31" i="1" s="1"/>
  <c r="BK31" i="1" s="1" a="1"/>
  <c r="BK31" i="1" s="1"/>
  <c r="BH55" i="1"/>
  <c r="BH64" i="1"/>
  <c r="BH70" i="1"/>
  <c r="BH76" i="1"/>
  <c r="BI82" i="1"/>
  <c r="BJ82" i="1" s="1"/>
  <c r="BK82" i="1" s="1" a="1"/>
  <c r="BK82" i="1" s="1"/>
  <c r="BH106" i="1"/>
  <c r="BH152" i="1"/>
  <c r="BI176" i="1"/>
  <c r="BJ176" i="1" s="1"/>
  <c r="BK176" i="1" s="1" a="1"/>
  <c r="BK176" i="1" s="1"/>
  <c r="S44" i="1"/>
  <c r="BH44" i="1" s="1"/>
  <c r="S189" i="1"/>
  <c r="BH189" i="1" s="1"/>
  <c r="T47" i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S127" i="1"/>
  <c r="BH127" i="1" s="1"/>
  <c r="T143" i="1"/>
  <c r="U143" i="1" s="1"/>
  <c r="V143" i="1" s="1"/>
  <c r="W143" i="1" s="1"/>
  <c r="X143" i="1" s="1"/>
  <c r="Y143" i="1" s="1"/>
  <c r="Z143" i="1" s="1"/>
  <c r="AA143" i="1" s="1"/>
  <c r="AB143" i="1" s="1"/>
  <c r="AC143" i="1" s="1"/>
  <c r="AD143" i="1" s="1"/>
  <c r="AE143" i="1" s="1"/>
  <c r="AF143" i="1" s="1"/>
  <c r="AG143" i="1" s="1"/>
  <c r="AH143" i="1" s="1"/>
  <c r="AI143" i="1" s="1"/>
  <c r="AJ143" i="1" s="1"/>
  <c r="AK143" i="1" s="1"/>
  <c r="AL143" i="1" s="1"/>
  <c r="AM143" i="1" s="1"/>
  <c r="AN143" i="1" s="1"/>
  <c r="AO143" i="1" s="1"/>
  <c r="AP143" i="1" s="1"/>
  <c r="AQ143" i="1" s="1"/>
  <c r="AR143" i="1" s="1"/>
  <c r="AS143" i="1" s="1"/>
  <c r="AT143" i="1" s="1"/>
  <c r="AU143" i="1" s="1"/>
  <c r="AV143" i="1" s="1"/>
  <c r="AW143" i="1" s="1"/>
  <c r="S175" i="1"/>
  <c r="BH175" i="1" s="1"/>
  <c r="S191" i="1"/>
  <c r="BH191" i="1" s="1"/>
  <c r="S207" i="1"/>
  <c r="BH207" i="1" s="1"/>
  <c r="S223" i="1"/>
  <c r="BH223" i="1" s="1"/>
  <c r="S239" i="1"/>
  <c r="BH239" i="1" s="1"/>
  <c r="BI12" i="1"/>
  <c r="BJ12" i="1" s="1"/>
  <c r="BK12" i="1" s="1" a="1"/>
  <c r="BK12" i="1" s="1"/>
  <c r="BH25" i="1"/>
  <c r="BI28" i="1"/>
  <c r="BJ28" i="1" s="1"/>
  <c r="BK28" i="1" s="1" a="1"/>
  <c r="BK28" i="1" s="1"/>
  <c r="BH41" i="1"/>
  <c r="BI55" i="1"/>
  <c r="BJ55" i="1" s="1"/>
  <c r="BK55" i="1" s="1" a="1"/>
  <c r="BK55" i="1" s="1"/>
  <c r="BI64" i="1"/>
  <c r="BJ64" i="1" s="1"/>
  <c r="BK64" i="1" s="1" a="1"/>
  <c r="BK64" i="1" s="1"/>
  <c r="BI70" i="1"/>
  <c r="BJ70" i="1" s="1"/>
  <c r="BK70" i="1" s="1" a="1"/>
  <c r="BK70" i="1" s="1"/>
  <c r="BH89" i="1"/>
  <c r="BH95" i="1"/>
  <c r="BI106" i="1"/>
  <c r="BJ106" i="1" s="1"/>
  <c r="BK106" i="1" s="1" a="1"/>
  <c r="BK106" i="1" s="1"/>
  <c r="BH112" i="1"/>
  <c r="BH123" i="1"/>
  <c r="BH134" i="1"/>
  <c r="BH140" i="1"/>
  <c r="BI152" i="1"/>
  <c r="BJ152" i="1" s="1"/>
  <c r="BK152" i="1" s="1" a="1"/>
  <c r="BK152" i="1" s="1"/>
  <c r="BH169" i="1"/>
  <c r="S236" i="1"/>
  <c r="BH236" i="1" s="1"/>
  <c r="S157" i="1"/>
  <c r="BH157" i="1" s="1"/>
  <c r="S48" i="1"/>
  <c r="BH48" i="1" s="1"/>
  <c r="T128" i="1"/>
  <c r="U128" i="1" s="1"/>
  <c r="V128" i="1" s="1"/>
  <c r="W128" i="1" s="1"/>
  <c r="X128" i="1" s="1"/>
  <c r="Y128" i="1" s="1"/>
  <c r="Z128" i="1" s="1"/>
  <c r="AA128" i="1" s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N128" i="1" s="1"/>
  <c r="AO128" i="1" s="1"/>
  <c r="AP128" i="1" s="1"/>
  <c r="AQ128" i="1" s="1"/>
  <c r="AR128" i="1" s="1"/>
  <c r="AS128" i="1" s="1"/>
  <c r="AT128" i="1" s="1"/>
  <c r="AU128" i="1" s="1"/>
  <c r="AV128" i="1" s="1"/>
  <c r="AW128" i="1" s="1"/>
  <c r="T160" i="1"/>
  <c r="U160" i="1" s="1"/>
  <c r="V160" i="1" s="1"/>
  <c r="W160" i="1" s="1"/>
  <c r="X160" i="1" s="1"/>
  <c r="Y160" i="1" s="1"/>
  <c r="Z160" i="1" s="1"/>
  <c r="AA160" i="1" s="1"/>
  <c r="AB160" i="1" s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M160" i="1" s="1"/>
  <c r="AN160" i="1" s="1"/>
  <c r="AO160" i="1" s="1"/>
  <c r="AP160" i="1" s="1"/>
  <c r="AQ160" i="1" s="1"/>
  <c r="AR160" i="1" s="1"/>
  <c r="AS160" i="1" s="1"/>
  <c r="AT160" i="1" s="1"/>
  <c r="AU160" i="1" s="1"/>
  <c r="AV160" i="1" s="1"/>
  <c r="AW160" i="1" s="1"/>
  <c r="S192" i="1"/>
  <c r="BH192" i="1" s="1"/>
  <c r="S208" i="1"/>
  <c r="BH208" i="1" s="1"/>
  <c r="S224" i="1"/>
  <c r="BH224" i="1" s="1"/>
  <c r="S240" i="1"/>
  <c r="BH240" i="1" s="1"/>
  <c r="BH22" i="1"/>
  <c r="BI25" i="1"/>
  <c r="BJ25" i="1" s="1"/>
  <c r="BK25" i="1" s="1" a="1"/>
  <c r="BK25" i="1" s="1"/>
  <c r="BH38" i="1"/>
  <c r="BI41" i="1"/>
  <c r="BJ41" i="1" s="1"/>
  <c r="BK41" i="1" s="1" a="1"/>
  <c r="BK41" i="1" s="1"/>
  <c r="BH59" i="1"/>
  <c r="BH77" i="1"/>
  <c r="BI89" i="1"/>
  <c r="BJ89" i="1" s="1"/>
  <c r="BK89" i="1" s="1" a="1"/>
  <c r="BK89" i="1" s="1"/>
  <c r="BI95" i="1"/>
  <c r="BJ95" i="1" s="1"/>
  <c r="BK95" i="1" s="1" a="1"/>
  <c r="BK95" i="1" s="1"/>
  <c r="BH101" i="1"/>
  <c r="BI112" i="1"/>
  <c r="BJ112" i="1" s="1"/>
  <c r="BK112" i="1" s="1" a="1"/>
  <c r="BK112" i="1" s="1"/>
  <c r="BI134" i="1"/>
  <c r="BJ134" i="1" s="1"/>
  <c r="BK134" i="1" s="1" a="1"/>
  <c r="BK134" i="1" s="1"/>
  <c r="BI140" i="1"/>
  <c r="BJ140" i="1" s="1"/>
  <c r="BK140" i="1" s="1" a="1"/>
  <c r="BK140" i="1" s="1"/>
  <c r="BH163" i="1"/>
  <c r="S205" i="1"/>
  <c r="BH205" i="1" s="1"/>
  <c r="T113" i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R113" i="1" s="1"/>
  <c r="AS113" i="1" s="1"/>
  <c r="AT113" i="1" s="1"/>
  <c r="AU113" i="1" s="1"/>
  <c r="AV113" i="1" s="1"/>
  <c r="AW113" i="1" s="1"/>
  <c r="S145" i="1"/>
  <c r="BH145" i="1" s="1"/>
  <c r="T161" i="1"/>
  <c r="U161" i="1" s="1"/>
  <c r="V161" i="1" s="1"/>
  <c r="W161" i="1" s="1"/>
  <c r="X161" i="1" s="1"/>
  <c r="Y161" i="1" s="1"/>
  <c r="Z161" i="1" s="1"/>
  <c r="AA161" i="1" s="1"/>
  <c r="AB161" i="1" s="1"/>
  <c r="AC161" i="1" s="1"/>
  <c r="AD161" i="1" s="1"/>
  <c r="AE161" i="1" s="1"/>
  <c r="AF161" i="1" s="1"/>
  <c r="AG161" i="1" s="1"/>
  <c r="AH161" i="1" s="1"/>
  <c r="AI161" i="1" s="1"/>
  <c r="AJ161" i="1" s="1"/>
  <c r="AK161" i="1" s="1"/>
  <c r="AL161" i="1" s="1"/>
  <c r="AM161" i="1" s="1"/>
  <c r="AN161" i="1" s="1"/>
  <c r="AO161" i="1" s="1"/>
  <c r="AP161" i="1" s="1"/>
  <c r="AQ161" i="1" s="1"/>
  <c r="AR161" i="1" s="1"/>
  <c r="AS161" i="1" s="1"/>
  <c r="AT161" i="1" s="1"/>
  <c r="AU161" i="1" s="1"/>
  <c r="AV161" i="1" s="1"/>
  <c r="AW161" i="1" s="1"/>
  <c r="S177" i="1"/>
  <c r="BH177" i="1" s="1"/>
  <c r="S193" i="1"/>
  <c r="BH193" i="1" s="1"/>
  <c r="S209" i="1"/>
  <c r="BH209" i="1" s="1"/>
  <c r="S225" i="1"/>
  <c r="BH225" i="1" s="1"/>
  <c r="S241" i="1"/>
  <c r="BH241" i="1" s="1"/>
  <c r="BH19" i="1"/>
  <c r="BI22" i="1"/>
  <c r="BJ22" i="1" s="1"/>
  <c r="BK22" i="1" s="1" a="1"/>
  <c r="BK22" i="1" s="1"/>
  <c r="BH35" i="1"/>
  <c r="BI38" i="1"/>
  <c r="BJ38" i="1" s="1"/>
  <c r="BK38" i="1" s="1" a="1"/>
  <c r="BK38" i="1" s="1"/>
  <c r="BH52" i="1"/>
  <c r="BI59" i="1"/>
  <c r="BJ59" i="1" s="1"/>
  <c r="BK59" i="1" s="1" a="1"/>
  <c r="BK59" i="1" s="1"/>
  <c r="BH65" i="1"/>
  <c r="BI77" i="1"/>
  <c r="BJ77" i="1" s="1"/>
  <c r="BK77" i="1" s="1" a="1"/>
  <c r="BK77" i="1" s="1"/>
  <c r="BI101" i="1"/>
  <c r="BJ101" i="1" s="1"/>
  <c r="BK101" i="1" s="1" a="1"/>
  <c r="BK101" i="1" s="1"/>
  <c r="BH107" i="1"/>
  <c r="BH118" i="1"/>
  <c r="BH129" i="1"/>
  <c r="BH141" i="1"/>
  <c r="BI163" i="1"/>
  <c r="BJ163" i="1" s="1"/>
  <c r="BK163" i="1" s="1" a="1"/>
  <c r="BK163" i="1" s="1"/>
  <c r="BH198" i="1"/>
  <c r="BH218" i="1"/>
  <c r="S146" i="1"/>
  <c r="BH146" i="1" s="1"/>
  <c r="S162" i="1"/>
  <c r="BH162" i="1" s="1"/>
  <c r="S178" i="1"/>
  <c r="BH178" i="1" s="1"/>
  <c r="S194" i="1"/>
  <c r="BH194" i="1" s="1"/>
  <c r="S210" i="1"/>
  <c r="BH210" i="1" s="1"/>
  <c r="S226" i="1"/>
  <c r="BH226" i="1" s="1"/>
  <c r="S242" i="1"/>
  <c r="BH242" i="1" s="1"/>
  <c r="BB180" i="1"/>
  <c r="BH16" i="1"/>
  <c r="BJ19" i="1"/>
  <c r="BK19" i="1" s="1" a="1"/>
  <c r="BK19" i="1" s="1"/>
  <c r="BH32" i="1"/>
  <c r="BI35" i="1"/>
  <c r="BJ35" i="1" s="1"/>
  <c r="BK35" i="1" s="1" a="1"/>
  <c r="BK35" i="1" s="1"/>
  <c r="BH45" i="1"/>
  <c r="BI52" i="1"/>
  <c r="BJ52" i="1" s="1"/>
  <c r="BK52" i="1" s="1" a="1"/>
  <c r="BK52" i="1" s="1"/>
  <c r="BI65" i="1"/>
  <c r="BJ65" i="1" s="1"/>
  <c r="BK65" i="1" s="1" a="1"/>
  <c r="BK65" i="1" s="1"/>
  <c r="BH78" i="1"/>
  <c r="BH84" i="1"/>
  <c r="BH90" i="1"/>
  <c r="BH96" i="1"/>
  <c r="BI107" i="1"/>
  <c r="BJ107" i="1" s="1"/>
  <c r="BK107" i="1" s="1" a="1"/>
  <c r="BK107" i="1" s="1"/>
  <c r="BH124" i="1"/>
  <c r="BI129" i="1"/>
  <c r="BJ129" i="1" s="1"/>
  <c r="BK129" i="1" s="1" a="1"/>
  <c r="BK129" i="1" s="1"/>
  <c r="BH135" i="1"/>
  <c r="BH153" i="1"/>
  <c r="BH200" i="1"/>
  <c r="BH219" i="1"/>
  <c r="T51" i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S67" i="1"/>
  <c r="BH67" i="1" s="1"/>
  <c r="S83" i="1"/>
  <c r="BH83" i="1" s="1"/>
  <c r="S99" i="1"/>
  <c r="BH99" i="1" s="1"/>
  <c r="S147" i="1"/>
  <c r="BH147" i="1" s="1"/>
  <c r="T179" i="1"/>
  <c r="U179" i="1" s="1"/>
  <c r="V179" i="1" s="1"/>
  <c r="W179" i="1" s="1"/>
  <c r="X179" i="1" s="1"/>
  <c r="Y179" i="1" s="1"/>
  <c r="Z179" i="1" s="1"/>
  <c r="AA179" i="1" s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N179" i="1" s="1"/>
  <c r="AO179" i="1" s="1"/>
  <c r="AP179" i="1" s="1"/>
  <c r="AQ179" i="1" s="1"/>
  <c r="AR179" i="1" s="1"/>
  <c r="AS179" i="1" s="1"/>
  <c r="AT179" i="1" s="1"/>
  <c r="AU179" i="1" s="1"/>
  <c r="AV179" i="1" s="1"/>
  <c r="AW179" i="1" s="1"/>
  <c r="S195" i="1"/>
  <c r="BH195" i="1" s="1"/>
  <c r="S211" i="1"/>
  <c r="BH211" i="1" s="1"/>
  <c r="S227" i="1"/>
  <c r="S243" i="1"/>
  <c r="BH243" i="1" s="1"/>
  <c r="BB181" i="1"/>
  <c r="BH13" i="1"/>
  <c r="BI16" i="1"/>
  <c r="BJ16" i="1" s="1"/>
  <c r="BK16" i="1" s="1" a="1"/>
  <c r="BK16" i="1" s="1"/>
  <c r="BH29" i="1"/>
  <c r="BI32" i="1"/>
  <c r="BJ32" i="1" s="1"/>
  <c r="BK32" i="1" s="1" a="1"/>
  <c r="BK32" i="1" s="1"/>
  <c r="BI45" i="1"/>
  <c r="BJ45" i="1" s="1"/>
  <c r="BK45" i="1" s="1" a="1"/>
  <c r="BK45" i="1" s="1"/>
  <c r="BH56" i="1"/>
  <c r="BH66" i="1"/>
  <c r="BH72" i="1"/>
  <c r="BI78" i="1"/>
  <c r="BJ78" i="1" s="1"/>
  <c r="BK78" i="1" s="1" a="1"/>
  <c r="BK78" i="1" s="1"/>
  <c r="BI84" i="1"/>
  <c r="BJ84" i="1" s="1"/>
  <c r="BK84" i="1" s="1" a="1"/>
  <c r="BK84" i="1" s="1"/>
  <c r="BI90" i="1"/>
  <c r="BJ90" i="1" s="1"/>
  <c r="BK90" i="1" s="1" a="1"/>
  <c r="BK90" i="1" s="1"/>
  <c r="BI96" i="1"/>
  <c r="BJ96" i="1" s="1"/>
  <c r="BK96" i="1" s="1" a="1"/>
  <c r="BK96" i="1" s="1"/>
  <c r="BH102" i="1"/>
  <c r="BH113" i="1"/>
  <c r="BH119" i="1"/>
  <c r="BI124" i="1"/>
  <c r="BJ124" i="1" s="1"/>
  <c r="BK124" i="1" s="1" a="1"/>
  <c r="BK124" i="1" s="1"/>
  <c r="BI135" i="1"/>
  <c r="BJ135" i="1" s="1"/>
  <c r="BK135" i="1" s="1" a="1"/>
  <c r="BK135" i="1" s="1"/>
  <c r="BH142" i="1"/>
  <c r="BH171" i="1"/>
  <c r="BH179" i="1"/>
  <c r="S164" i="1"/>
  <c r="BH164" i="1" s="1"/>
  <c r="S180" i="1"/>
  <c r="BH180" i="1" s="1"/>
  <c r="S196" i="1"/>
  <c r="BH196" i="1" s="1"/>
  <c r="S212" i="1"/>
  <c r="BH212" i="1" s="1"/>
  <c r="S228" i="1"/>
  <c r="BH228" i="1" s="1"/>
  <c r="S244" i="1"/>
  <c r="BH244" i="1" s="1"/>
  <c r="BB182" i="1"/>
  <c r="BI13" i="1"/>
  <c r="BJ13" i="1" s="1"/>
  <c r="BK13" i="1" s="1" a="1"/>
  <c r="BK13" i="1" s="1"/>
  <c r="BH26" i="1"/>
  <c r="BI29" i="1"/>
  <c r="BJ29" i="1" s="1"/>
  <c r="BK29" i="1" s="1" a="1"/>
  <c r="BK29" i="1" s="1"/>
  <c r="BH42" i="1"/>
  <c r="BH49" i="1"/>
  <c r="BI56" i="1"/>
  <c r="BJ56" i="1" s="1"/>
  <c r="BK56" i="1" s="1" a="1"/>
  <c r="BK56" i="1" s="1"/>
  <c r="BH60" i="1"/>
  <c r="BI66" i="1"/>
  <c r="BJ66" i="1" s="1"/>
  <c r="BK66" i="1" s="1" a="1"/>
  <c r="BK66" i="1" s="1"/>
  <c r="BI102" i="1"/>
  <c r="BJ102" i="1" s="1"/>
  <c r="BK102" i="1" s="1" a="1"/>
  <c r="BK102" i="1" s="1"/>
  <c r="BH108" i="1"/>
  <c r="BI119" i="1"/>
  <c r="BJ119" i="1" s="1"/>
  <c r="BK119" i="1" s="1" a="1"/>
  <c r="BK119" i="1" s="1"/>
  <c r="BH130" i="1"/>
  <c r="BI142" i="1"/>
  <c r="BJ142" i="1" s="1"/>
  <c r="BK142" i="1" s="1" a="1"/>
  <c r="BK142" i="1" s="1"/>
  <c r="BH148" i="1"/>
  <c r="BH159" i="1"/>
  <c r="S117" i="1"/>
  <c r="BH117" i="1" s="1"/>
  <c r="T149" i="1"/>
  <c r="U149" i="1" s="1"/>
  <c r="V149" i="1" s="1"/>
  <c r="W149" i="1" s="1"/>
  <c r="X149" i="1" s="1"/>
  <c r="Y149" i="1" s="1"/>
  <c r="Z149" i="1" s="1"/>
  <c r="AA149" i="1" s="1"/>
  <c r="AB149" i="1" s="1"/>
  <c r="AC149" i="1" s="1"/>
  <c r="AD149" i="1" s="1"/>
  <c r="AE149" i="1" s="1"/>
  <c r="AF149" i="1" s="1"/>
  <c r="AG149" i="1" s="1"/>
  <c r="AH149" i="1" s="1"/>
  <c r="AI149" i="1" s="1"/>
  <c r="AJ149" i="1" s="1"/>
  <c r="AK149" i="1" s="1"/>
  <c r="AL149" i="1" s="1"/>
  <c r="AM149" i="1" s="1"/>
  <c r="AN149" i="1" s="1"/>
  <c r="AO149" i="1" s="1"/>
  <c r="AP149" i="1" s="1"/>
  <c r="AQ149" i="1" s="1"/>
  <c r="AR149" i="1" s="1"/>
  <c r="AS149" i="1" s="1"/>
  <c r="AT149" i="1" s="1"/>
  <c r="AU149" i="1" s="1"/>
  <c r="AV149" i="1" s="1"/>
  <c r="AW149" i="1" s="1"/>
  <c r="T165" i="1"/>
  <c r="U165" i="1" s="1"/>
  <c r="V165" i="1" s="1"/>
  <c r="W165" i="1" s="1"/>
  <c r="X165" i="1" s="1"/>
  <c r="Y165" i="1" s="1"/>
  <c r="Z165" i="1" s="1"/>
  <c r="AA165" i="1" s="1"/>
  <c r="AB165" i="1" s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M165" i="1" s="1"/>
  <c r="AN165" i="1" s="1"/>
  <c r="AO165" i="1" s="1"/>
  <c r="AP165" i="1" s="1"/>
  <c r="AQ165" i="1" s="1"/>
  <c r="AR165" i="1" s="1"/>
  <c r="AS165" i="1" s="1"/>
  <c r="AT165" i="1" s="1"/>
  <c r="AU165" i="1" s="1"/>
  <c r="AV165" i="1" s="1"/>
  <c r="AW165" i="1" s="1"/>
  <c r="T181" i="1"/>
  <c r="U181" i="1" s="1"/>
  <c r="V181" i="1" s="1"/>
  <c r="W181" i="1" s="1"/>
  <c r="X181" i="1" s="1"/>
  <c r="Y181" i="1" s="1"/>
  <c r="Z181" i="1" s="1"/>
  <c r="AA181" i="1" s="1"/>
  <c r="AB181" i="1" s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M181" i="1" s="1"/>
  <c r="AN181" i="1" s="1"/>
  <c r="AO181" i="1" s="1"/>
  <c r="AP181" i="1" s="1"/>
  <c r="AQ181" i="1" s="1"/>
  <c r="AR181" i="1" s="1"/>
  <c r="AS181" i="1" s="1"/>
  <c r="AT181" i="1" s="1"/>
  <c r="AU181" i="1" s="1"/>
  <c r="AV181" i="1" s="1"/>
  <c r="AW181" i="1" s="1"/>
  <c r="S197" i="1"/>
  <c r="BH197" i="1" s="1"/>
  <c r="T213" i="1"/>
  <c r="U213" i="1" s="1"/>
  <c r="V213" i="1" s="1"/>
  <c r="W213" i="1" s="1"/>
  <c r="X213" i="1" s="1"/>
  <c r="Y213" i="1" s="1"/>
  <c r="Z213" i="1" s="1"/>
  <c r="AA213" i="1" s="1"/>
  <c r="AB213" i="1" s="1"/>
  <c r="AC213" i="1" s="1"/>
  <c r="AD213" i="1" s="1"/>
  <c r="AE213" i="1" s="1"/>
  <c r="AF213" i="1" s="1"/>
  <c r="AG213" i="1" s="1"/>
  <c r="AH213" i="1" s="1"/>
  <c r="AI213" i="1" s="1"/>
  <c r="AJ213" i="1" s="1"/>
  <c r="AK213" i="1" s="1"/>
  <c r="AL213" i="1" s="1"/>
  <c r="AM213" i="1" s="1"/>
  <c r="AN213" i="1" s="1"/>
  <c r="AO213" i="1" s="1"/>
  <c r="AP213" i="1" s="1"/>
  <c r="AQ213" i="1" s="1"/>
  <c r="AR213" i="1" s="1"/>
  <c r="AS213" i="1" s="1"/>
  <c r="AT213" i="1" s="1"/>
  <c r="AU213" i="1" s="1"/>
  <c r="AV213" i="1" s="1"/>
  <c r="AW213" i="1" s="1"/>
  <c r="S229" i="1"/>
  <c r="BH229" i="1" s="1"/>
  <c r="BB183" i="1"/>
  <c r="BH23" i="1"/>
  <c r="BI26" i="1"/>
  <c r="BJ26" i="1" s="1"/>
  <c r="BK26" i="1" s="1" a="1"/>
  <c r="BK26" i="1" s="1"/>
  <c r="BH39" i="1"/>
  <c r="BI42" i="1"/>
  <c r="BJ42" i="1" s="1"/>
  <c r="BK42" i="1" s="1" a="1"/>
  <c r="BK42" i="1" s="1"/>
  <c r="BI49" i="1"/>
  <c r="BJ49" i="1" s="1"/>
  <c r="BK49" i="1" s="1" a="1"/>
  <c r="BK49" i="1" s="1"/>
  <c r="BH73" i="1"/>
  <c r="BH79" i="1"/>
  <c r="BH85" i="1"/>
  <c r="BH91" i="1"/>
  <c r="BH97" i="1"/>
  <c r="BH103" i="1"/>
  <c r="BI108" i="1"/>
  <c r="BJ108" i="1" s="1"/>
  <c r="BK108" i="1" s="1" a="1"/>
  <c r="BK108" i="1" s="1"/>
  <c r="BH114" i="1"/>
  <c r="BH125" i="1"/>
  <c r="BI130" i="1"/>
  <c r="BJ130" i="1" s="1"/>
  <c r="BK130" i="1" s="1" a="1"/>
  <c r="BK130" i="1" s="1"/>
  <c r="BH143" i="1"/>
  <c r="BI148" i="1"/>
  <c r="BJ148" i="1" s="1"/>
  <c r="BK148" i="1" s="1" a="1"/>
  <c r="BK148" i="1" s="1"/>
  <c r="BI159" i="1"/>
  <c r="BJ159" i="1" s="1"/>
  <c r="BK159" i="1" s="1" a="1"/>
  <c r="BK159" i="1" s="1"/>
  <c r="BH172" i="1"/>
  <c r="T150" i="1"/>
  <c r="U150" i="1" s="1"/>
  <c r="V150" i="1" s="1"/>
  <c r="W150" i="1" s="1"/>
  <c r="X150" i="1" s="1"/>
  <c r="Y150" i="1" s="1"/>
  <c r="Z150" i="1" s="1"/>
  <c r="AA150" i="1" s="1"/>
  <c r="AB150" i="1" s="1"/>
  <c r="AC150" i="1" s="1"/>
  <c r="AD150" i="1" s="1"/>
  <c r="AE150" i="1" s="1"/>
  <c r="AF150" i="1" s="1"/>
  <c r="AG150" i="1" s="1"/>
  <c r="AH150" i="1" s="1"/>
  <c r="AI150" i="1" s="1"/>
  <c r="AJ150" i="1" s="1"/>
  <c r="AK150" i="1" s="1"/>
  <c r="AL150" i="1" s="1"/>
  <c r="AM150" i="1" s="1"/>
  <c r="AN150" i="1" s="1"/>
  <c r="AO150" i="1" s="1"/>
  <c r="AP150" i="1" s="1"/>
  <c r="AQ150" i="1" s="1"/>
  <c r="AR150" i="1" s="1"/>
  <c r="AS150" i="1" s="1"/>
  <c r="AT150" i="1" s="1"/>
  <c r="AU150" i="1" s="1"/>
  <c r="AV150" i="1" s="1"/>
  <c r="AW150" i="1" s="1"/>
  <c r="S166" i="1"/>
  <c r="BH166" i="1" s="1"/>
  <c r="T182" i="1"/>
  <c r="U182" i="1" s="1"/>
  <c r="V182" i="1" s="1"/>
  <c r="W182" i="1" s="1"/>
  <c r="X182" i="1" s="1"/>
  <c r="Y182" i="1" s="1"/>
  <c r="Z182" i="1" s="1"/>
  <c r="AA182" i="1" s="1"/>
  <c r="AB182" i="1" s="1"/>
  <c r="AC182" i="1" s="1"/>
  <c r="AD182" i="1" s="1"/>
  <c r="AE182" i="1" s="1"/>
  <c r="AF182" i="1" s="1"/>
  <c r="AG182" i="1" s="1"/>
  <c r="AH182" i="1" s="1"/>
  <c r="AI182" i="1" s="1"/>
  <c r="AJ182" i="1" s="1"/>
  <c r="AK182" i="1" s="1"/>
  <c r="AL182" i="1" s="1"/>
  <c r="AM182" i="1" s="1"/>
  <c r="AN182" i="1" s="1"/>
  <c r="AO182" i="1" s="1"/>
  <c r="AP182" i="1" s="1"/>
  <c r="AQ182" i="1" s="1"/>
  <c r="AR182" i="1" s="1"/>
  <c r="AS182" i="1" s="1"/>
  <c r="AT182" i="1" s="1"/>
  <c r="AU182" i="1" s="1"/>
  <c r="AV182" i="1" s="1"/>
  <c r="AW182" i="1" s="1"/>
  <c r="T198" i="1"/>
  <c r="U198" i="1" s="1"/>
  <c r="V198" i="1" s="1"/>
  <c r="W198" i="1" s="1"/>
  <c r="X198" i="1" s="1"/>
  <c r="Y198" i="1" s="1"/>
  <c r="Z198" i="1" s="1"/>
  <c r="AA198" i="1" s="1"/>
  <c r="AB198" i="1" s="1"/>
  <c r="AC198" i="1" s="1"/>
  <c r="AD198" i="1" s="1"/>
  <c r="AE198" i="1" s="1"/>
  <c r="AF198" i="1" s="1"/>
  <c r="AG198" i="1" s="1"/>
  <c r="AH198" i="1" s="1"/>
  <c r="AI198" i="1" s="1"/>
  <c r="AJ198" i="1" s="1"/>
  <c r="AK198" i="1" s="1"/>
  <c r="AL198" i="1" s="1"/>
  <c r="AM198" i="1" s="1"/>
  <c r="AN198" i="1" s="1"/>
  <c r="AO198" i="1" s="1"/>
  <c r="AP198" i="1" s="1"/>
  <c r="AQ198" i="1" s="1"/>
  <c r="AR198" i="1" s="1"/>
  <c r="AS198" i="1" s="1"/>
  <c r="AT198" i="1" s="1"/>
  <c r="AU198" i="1" s="1"/>
  <c r="AV198" i="1" s="1"/>
  <c r="AW198" i="1" s="1"/>
  <c r="S214" i="1"/>
  <c r="BH214" i="1" s="1"/>
  <c r="S230" i="1"/>
  <c r="BH230" i="1" s="1"/>
  <c r="BB184" i="1"/>
  <c r="BH20" i="1"/>
  <c r="BI23" i="1"/>
  <c r="BJ23" i="1" s="1"/>
  <c r="BK23" i="1" s="1" a="1"/>
  <c r="BK23" i="1" s="1"/>
  <c r="BH36" i="1"/>
  <c r="BI39" i="1"/>
  <c r="BJ39" i="1" s="1"/>
  <c r="BK39" i="1" s="1" a="1"/>
  <c r="BK39" i="1" s="1"/>
  <c r="BH53" i="1"/>
  <c r="BH61" i="1"/>
  <c r="BI73" i="1"/>
  <c r="BJ73" i="1" s="1"/>
  <c r="BK73" i="1" s="1" a="1"/>
  <c r="BK73" i="1" s="1"/>
  <c r="BI79" i="1"/>
  <c r="BJ79" i="1" s="1"/>
  <c r="BK79" i="1" s="1" a="1"/>
  <c r="BK79" i="1" s="1"/>
  <c r="BI85" i="1"/>
  <c r="BJ85" i="1" s="1"/>
  <c r="BK85" i="1" s="1" a="1"/>
  <c r="BK85" i="1" s="1"/>
  <c r="BI91" i="1"/>
  <c r="BJ91" i="1" s="1"/>
  <c r="BK91" i="1" s="1" a="1"/>
  <c r="BK91" i="1" s="1"/>
  <c r="BI97" i="1"/>
  <c r="BJ97" i="1" s="1"/>
  <c r="BK97" i="1" s="1" a="1"/>
  <c r="BK97" i="1" s="1"/>
  <c r="BI103" i="1"/>
  <c r="BJ103" i="1" s="1"/>
  <c r="BK103" i="1" s="1" a="1"/>
  <c r="BK103" i="1" s="1"/>
  <c r="BH109" i="1"/>
  <c r="BI114" i="1"/>
  <c r="BJ114" i="1" s="1"/>
  <c r="BK114" i="1" s="1" a="1"/>
  <c r="BK114" i="1" s="1"/>
  <c r="BH120" i="1"/>
  <c r="BI125" i="1"/>
  <c r="BJ125" i="1" s="1"/>
  <c r="BK125" i="1" s="1" a="1"/>
  <c r="BK125" i="1" s="1"/>
  <c r="BH137" i="1"/>
  <c r="BH154" i="1"/>
  <c r="BI172" i="1"/>
  <c r="BJ172" i="1" s="1"/>
  <c r="BK172" i="1" s="1" a="1"/>
  <c r="BK172" i="1" s="1"/>
  <c r="BH190" i="1"/>
  <c r="T118" i="1"/>
  <c r="U118" i="1" s="1"/>
  <c r="V118" i="1" s="1"/>
  <c r="W118" i="1" s="1"/>
  <c r="X118" i="1" s="1"/>
  <c r="Y118" i="1" s="1"/>
  <c r="Z118" i="1" s="1"/>
  <c r="AA118" i="1" s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N118" i="1" s="1"/>
  <c r="AO118" i="1" s="1"/>
  <c r="AP118" i="1" s="1"/>
  <c r="AQ118" i="1" s="1"/>
  <c r="AR118" i="1" s="1"/>
  <c r="AS118" i="1" s="1"/>
  <c r="AT118" i="1" s="1"/>
  <c r="AU118" i="1" s="1"/>
  <c r="AV118" i="1" s="1"/>
  <c r="AW118" i="1" s="1"/>
  <c r="S71" i="1"/>
  <c r="BH71" i="1" s="1"/>
  <c r="S87" i="1"/>
  <c r="S151" i="1"/>
  <c r="BH151" i="1" s="1"/>
  <c r="T167" i="1"/>
  <c r="U167" i="1" s="1"/>
  <c r="V167" i="1" s="1"/>
  <c r="W167" i="1" s="1"/>
  <c r="X167" i="1" s="1"/>
  <c r="Y167" i="1" s="1"/>
  <c r="Z167" i="1" s="1"/>
  <c r="AA167" i="1" s="1"/>
  <c r="AB167" i="1" s="1"/>
  <c r="AC167" i="1" s="1"/>
  <c r="AD167" i="1" s="1"/>
  <c r="AE167" i="1" s="1"/>
  <c r="AF167" i="1" s="1"/>
  <c r="AG167" i="1" s="1"/>
  <c r="AH167" i="1" s="1"/>
  <c r="AI167" i="1" s="1"/>
  <c r="AJ167" i="1" s="1"/>
  <c r="AK167" i="1" s="1"/>
  <c r="AL167" i="1" s="1"/>
  <c r="AM167" i="1" s="1"/>
  <c r="AN167" i="1" s="1"/>
  <c r="AO167" i="1" s="1"/>
  <c r="AP167" i="1" s="1"/>
  <c r="AQ167" i="1" s="1"/>
  <c r="AR167" i="1" s="1"/>
  <c r="AS167" i="1" s="1"/>
  <c r="AT167" i="1" s="1"/>
  <c r="AU167" i="1" s="1"/>
  <c r="AV167" i="1" s="1"/>
  <c r="AW167" i="1" s="1"/>
  <c r="S183" i="1"/>
  <c r="BH183" i="1" s="1"/>
  <c r="S199" i="1"/>
  <c r="BH199" i="1" s="1"/>
  <c r="S215" i="1"/>
  <c r="BH215" i="1" s="1"/>
  <c r="S231" i="1"/>
  <c r="BH231" i="1" s="1"/>
  <c r="BB185" i="1"/>
  <c r="BH17" i="1"/>
  <c r="BI20" i="1"/>
  <c r="BJ20" i="1" s="1"/>
  <c r="BK20" i="1" s="1" a="1"/>
  <c r="BK20" i="1" s="1"/>
  <c r="BH33" i="1"/>
  <c r="BI36" i="1"/>
  <c r="BJ36" i="1" s="1"/>
  <c r="BK36" i="1" s="1" a="1"/>
  <c r="BK36" i="1" s="1"/>
  <c r="BH46" i="1"/>
  <c r="BI53" i="1"/>
  <c r="BJ53" i="1" s="1"/>
  <c r="BK53" i="1" s="1" a="1"/>
  <c r="BK53" i="1" s="1"/>
  <c r="BH57" i="1"/>
  <c r="BI61" i="1"/>
  <c r="BJ61" i="1" s="1"/>
  <c r="BK61" i="1" s="1" a="1"/>
  <c r="BK61" i="1" s="1"/>
  <c r="BH98" i="1"/>
  <c r="BI109" i="1"/>
  <c r="BJ109" i="1" s="1"/>
  <c r="BK109" i="1" s="1" a="1"/>
  <c r="BK109" i="1" s="1"/>
  <c r="BI120" i="1"/>
  <c r="BJ120" i="1" s="1"/>
  <c r="BK120" i="1" s="1" a="1"/>
  <c r="BK120" i="1" s="1"/>
  <c r="BH131" i="1"/>
  <c r="BI137" i="1"/>
  <c r="BJ137" i="1" s="1"/>
  <c r="BK137" i="1" s="1" a="1"/>
  <c r="BK137" i="1" s="1"/>
  <c r="BH144" i="1"/>
  <c r="BH149" i="1"/>
  <c r="BH155" i="1"/>
  <c r="BH165" i="1"/>
  <c r="BH173" i="1"/>
  <c r="BH234" i="1"/>
  <c r="T72" i="1"/>
  <c r="U72" i="1" s="1"/>
  <c r="V72" i="1" s="1"/>
  <c r="W72" i="1" s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AR72" i="1" s="1"/>
  <c r="AS72" i="1" s="1"/>
  <c r="AT72" i="1" s="1"/>
  <c r="AU72" i="1" s="1"/>
  <c r="AV72" i="1" s="1"/>
  <c r="AW72" i="1" s="1"/>
  <c r="T88" i="1"/>
  <c r="U88" i="1" s="1"/>
  <c r="V88" i="1" s="1"/>
  <c r="W88" i="1" s="1"/>
  <c r="X88" i="1" s="1"/>
  <c r="Y88" i="1" s="1"/>
  <c r="Z88" i="1" s="1"/>
  <c r="AA88" i="1" s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N88" i="1" s="1"/>
  <c r="AO88" i="1" s="1"/>
  <c r="AP88" i="1" s="1"/>
  <c r="AQ88" i="1" s="1"/>
  <c r="AR88" i="1" s="1"/>
  <c r="AS88" i="1" s="1"/>
  <c r="AT88" i="1" s="1"/>
  <c r="AU88" i="1" s="1"/>
  <c r="AV88" i="1" s="1"/>
  <c r="AW88" i="1" s="1"/>
  <c r="S104" i="1"/>
  <c r="BH104" i="1" s="1"/>
  <c r="S136" i="1"/>
  <c r="BH136" i="1" s="1"/>
  <c r="S168" i="1"/>
  <c r="BH168" i="1" s="1"/>
  <c r="S184" i="1"/>
  <c r="BH184" i="1" s="1"/>
  <c r="T200" i="1"/>
  <c r="U200" i="1" s="1"/>
  <c r="V200" i="1" s="1"/>
  <c r="W200" i="1" s="1"/>
  <c r="X200" i="1" s="1"/>
  <c r="Y200" i="1" s="1"/>
  <c r="Z200" i="1" s="1"/>
  <c r="AA200" i="1" s="1"/>
  <c r="AB200" i="1" s="1"/>
  <c r="AC200" i="1" s="1"/>
  <c r="AD200" i="1" s="1"/>
  <c r="AE200" i="1" s="1"/>
  <c r="AF200" i="1" s="1"/>
  <c r="AG200" i="1" s="1"/>
  <c r="AH200" i="1" s="1"/>
  <c r="AI200" i="1" s="1"/>
  <c r="AJ200" i="1" s="1"/>
  <c r="AK200" i="1" s="1"/>
  <c r="AL200" i="1" s="1"/>
  <c r="AM200" i="1" s="1"/>
  <c r="AN200" i="1" s="1"/>
  <c r="AO200" i="1" s="1"/>
  <c r="AP200" i="1" s="1"/>
  <c r="AQ200" i="1" s="1"/>
  <c r="AR200" i="1" s="1"/>
  <c r="AS200" i="1" s="1"/>
  <c r="AT200" i="1" s="1"/>
  <c r="AU200" i="1" s="1"/>
  <c r="AV200" i="1" s="1"/>
  <c r="AW200" i="1" s="1"/>
  <c r="S216" i="1"/>
  <c r="BH216" i="1" s="1"/>
  <c r="S232" i="1"/>
  <c r="BH232" i="1" s="1"/>
  <c r="BB186" i="1"/>
  <c r="BH14" i="1"/>
  <c r="BI17" i="1"/>
  <c r="BJ17" i="1" s="1"/>
  <c r="BK17" i="1" s="1" a="1"/>
  <c r="BK17" i="1" s="1"/>
  <c r="BH30" i="1"/>
  <c r="BI33" i="1"/>
  <c r="BJ33" i="1" s="1"/>
  <c r="BK33" i="1" s="1" a="1"/>
  <c r="BK33" i="1" s="1"/>
  <c r="BI46" i="1"/>
  <c r="BJ46" i="1" s="1"/>
  <c r="BK46" i="1" s="1" a="1"/>
  <c r="BK46" i="1" s="1"/>
  <c r="BI57" i="1"/>
  <c r="BJ57" i="1" s="1"/>
  <c r="BK57" i="1" s="1" a="1"/>
  <c r="BK57" i="1" s="1"/>
  <c r="BH62" i="1"/>
  <c r="BH68" i="1"/>
  <c r="BH74" i="1"/>
  <c r="BH80" i="1"/>
  <c r="BH86" i="1"/>
  <c r="BH92" i="1"/>
  <c r="BI98" i="1"/>
  <c r="BJ98" i="1" s="1"/>
  <c r="BK98" i="1" s="1" a="1"/>
  <c r="BK98" i="1" s="1"/>
  <c r="BH115" i="1"/>
  <c r="BH126" i="1"/>
  <c r="BI131" i="1"/>
  <c r="BJ131" i="1" s="1"/>
  <c r="BK131" i="1" s="1" a="1"/>
  <c r="BK131" i="1" s="1"/>
  <c r="BI144" i="1"/>
  <c r="BJ144" i="1" s="1"/>
  <c r="BK144" i="1" s="1" a="1"/>
  <c r="BK144" i="1" s="1"/>
  <c r="BI155" i="1"/>
  <c r="BJ155" i="1" s="1"/>
  <c r="BK155" i="1" s="1" a="1"/>
  <c r="BK155" i="1" s="1"/>
  <c r="BH160" i="1"/>
  <c r="BH181" i="1"/>
  <c r="BH238" i="1"/>
  <c r="T60" i="1"/>
  <c r="U60" i="1" s="1"/>
  <c r="V60" i="1" s="1"/>
  <c r="W60" i="1" s="1"/>
  <c r="X60" i="1" s="1"/>
  <c r="Y60" i="1" s="1"/>
  <c r="Z60" i="1" s="1"/>
  <c r="AA60" i="1" s="1"/>
  <c r="AB60" i="1" s="1"/>
  <c r="AC60" i="1" s="1"/>
  <c r="AD60" i="1" s="1"/>
  <c r="AE60" i="1" s="1"/>
  <c r="AF60" i="1" s="1"/>
  <c r="AG60" i="1" s="1"/>
  <c r="AH60" i="1" s="1"/>
  <c r="AI60" i="1" s="1"/>
  <c r="AJ60" i="1" s="1"/>
  <c r="AK60" i="1" s="1"/>
  <c r="AL60" i="1" s="1"/>
  <c r="AM60" i="1" s="1"/>
  <c r="AN60" i="1" s="1"/>
  <c r="AO60" i="1" s="1"/>
  <c r="AP60" i="1" s="1"/>
  <c r="AQ60" i="1" s="1"/>
  <c r="AR60" i="1" s="1"/>
  <c r="AS60" i="1" s="1"/>
  <c r="AT60" i="1" s="1"/>
  <c r="AU60" i="1" s="1"/>
  <c r="AV60" i="1" s="1"/>
  <c r="AW60" i="1" s="1"/>
  <c r="S188" i="1"/>
  <c r="BH188" i="1" s="1"/>
  <c r="T153" i="1"/>
  <c r="U153" i="1" s="1"/>
  <c r="V153" i="1" s="1"/>
  <c r="W153" i="1" s="1"/>
  <c r="X153" i="1" s="1"/>
  <c r="Y153" i="1" s="1"/>
  <c r="Z153" i="1" s="1"/>
  <c r="AA153" i="1" s="1"/>
  <c r="AB153" i="1" s="1"/>
  <c r="AC153" i="1" s="1"/>
  <c r="AD153" i="1" s="1"/>
  <c r="AE153" i="1" s="1"/>
  <c r="AF153" i="1" s="1"/>
  <c r="AG153" i="1" s="1"/>
  <c r="AH153" i="1" s="1"/>
  <c r="AI153" i="1" s="1"/>
  <c r="AJ153" i="1" s="1"/>
  <c r="AK153" i="1" s="1"/>
  <c r="AL153" i="1" s="1"/>
  <c r="AM153" i="1" s="1"/>
  <c r="AN153" i="1" s="1"/>
  <c r="AO153" i="1" s="1"/>
  <c r="AP153" i="1" s="1"/>
  <c r="AQ153" i="1" s="1"/>
  <c r="AR153" i="1" s="1"/>
  <c r="AS153" i="1" s="1"/>
  <c r="AT153" i="1" s="1"/>
  <c r="AU153" i="1" s="1"/>
  <c r="AV153" i="1" s="1"/>
  <c r="AW153" i="1" s="1"/>
  <c r="T169" i="1"/>
  <c r="U169" i="1" s="1"/>
  <c r="V169" i="1" s="1"/>
  <c r="W169" i="1" s="1"/>
  <c r="X169" i="1" s="1"/>
  <c r="Y169" i="1" s="1"/>
  <c r="Z169" i="1" s="1"/>
  <c r="AA169" i="1" s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N169" i="1" s="1"/>
  <c r="AO169" i="1" s="1"/>
  <c r="AP169" i="1" s="1"/>
  <c r="AQ169" i="1" s="1"/>
  <c r="AR169" i="1" s="1"/>
  <c r="AS169" i="1" s="1"/>
  <c r="AT169" i="1" s="1"/>
  <c r="AU169" i="1" s="1"/>
  <c r="AV169" i="1" s="1"/>
  <c r="AW169" i="1" s="1"/>
  <c r="S185" i="1"/>
  <c r="BH185" i="1" s="1"/>
  <c r="S201" i="1"/>
  <c r="BH201" i="1" s="1"/>
  <c r="S217" i="1"/>
  <c r="BH217" i="1" s="1"/>
  <c r="S233" i="1"/>
  <c r="BH233" i="1" s="1"/>
  <c r="BB187" i="1"/>
  <c r="BJ14" i="1"/>
  <c r="BK14" i="1" s="1" a="1"/>
  <c r="BK14" i="1" s="1"/>
  <c r="BH27" i="1"/>
  <c r="BI30" i="1"/>
  <c r="BJ30" i="1" s="1"/>
  <c r="BK30" i="1" s="1" a="1"/>
  <c r="BK30" i="1" s="1"/>
  <c r="BH43" i="1"/>
  <c r="BH50" i="1"/>
  <c r="BI62" i="1"/>
  <c r="BJ62" i="1" s="1"/>
  <c r="BK62" i="1" s="1" a="1"/>
  <c r="BK62" i="1" s="1"/>
  <c r="BI68" i="1"/>
  <c r="BJ68" i="1" s="1"/>
  <c r="BK68" i="1" s="1" a="1"/>
  <c r="BK68" i="1" s="1"/>
  <c r="BI74" i="1"/>
  <c r="BJ74" i="1" s="1"/>
  <c r="BK74" i="1" s="1" a="1"/>
  <c r="BK74" i="1" s="1"/>
  <c r="BI80" i="1"/>
  <c r="BJ80" i="1" s="1"/>
  <c r="BK80" i="1" s="1" a="1"/>
  <c r="BK80" i="1" s="1"/>
  <c r="BI86" i="1"/>
  <c r="BJ86" i="1" s="1"/>
  <c r="BK86" i="1" s="1" a="1"/>
  <c r="BK86" i="1" s="1"/>
  <c r="BH110" i="1"/>
  <c r="BI115" i="1"/>
  <c r="BJ115" i="1" s="1"/>
  <c r="BK115" i="1" s="1" a="1"/>
  <c r="BK115" i="1" s="1"/>
  <c r="BH121" i="1"/>
  <c r="BI126" i="1"/>
  <c r="BJ126" i="1" s="1"/>
  <c r="BK126" i="1" s="1" a="1"/>
  <c r="BK126" i="1" s="1"/>
  <c r="BH132" i="1"/>
  <c r="BH138" i="1"/>
  <c r="T76" i="1"/>
  <c r="U76" i="1" s="1"/>
  <c r="V76" i="1" s="1"/>
  <c r="W76" i="1" s="1"/>
  <c r="X76" i="1" s="1"/>
  <c r="Y76" i="1" s="1"/>
  <c r="Z76" i="1" s="1"/>
  <c r="AA76" i="1" s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N76" i="1" s="1"/>
  <c r="AO76" i="1" s="1"/>
  <c r="AP76" i="1" s="1"/>
  <c r="AQ76" i="1" s="1"/>
  <c r="AR76" i="1" s="1"/>
  <c r="AS76" i="1" s="1"/>
  <c r="AT76" i="1" s="1"/>
  <c r="AU76" i="1" s="1"/>
  <c r="AV76" i="1" s="1"/>
  <c r="AW76" i="1" s="1"/>
  <c r="S220" i="1"/>
  <c r="BH220" i="1" s="1"/>
  <c r="T141" i="1"/>
  <c r="U141" i="1" s="1"/>
  <c r="V141" i="1" s="1"/>
  <c r="W141" i="1" s="1"/>
  <c r="X141" i="1" s="1"/>
  <c r="Y141" i="1" s="1"/>
  <c r="Z141" i="1" s="1"/>
  <c r="AA141" i="1" s="1"/>
  <c r="AB141" i="1" s="1"/>
  <c r="AC141" i="1" s="1"/>
  <c r="AD141" i="1" s="1"/>
  <c r="AE141" i="1" s="1"/>
  <c r="AF141" i="1" s="1"/>
  <c r="AG141" i="1" s="1"/>
  <c r="AH141" i="1" s="1"/>
  <c r="AI141" i="1" s="1"/>
  <c r="AJ141" i="1" s="1"/>
  <c r="AK141" i="1" s="1"/>
  <c r="AL141" i="1" s="1"/>
  <c r="AM141" i="1" s="1"/>
  <c r="AN141" i="1" s="1"/>
  <c r="AO141" i="1" s="1"/>
  <c r="AP141" i="1" s="1"/>
  <c r="AQ141" i="1" s="1"/>
  <c r="AR141" i="1" s="1"/>
  <c r="AS141" i="1" s="1"/>
  <c r="AT141" i="1" s="1"/>
  <c r="AU141" i="1" s="1"/>
  <c r="AV141" i="1" s="1"/>
  <c r="AW141" i="1" s="1"/>
  <c r="S122" i="1"/>
  <c r="BH122" i="1" s="1"/>
  <c r="T138" i="1"/>
  <c r="U138" i="1" s="1"/>
  <c r="V138" i="1" s="1"/>
  <c r="W138" i="1" s="1"/>
  <c r="X138" i="1" s="1"/>
  <c r="Y138" i="1" s="1"/>
  <c r="Z138" i="1" s="1"/>
  <c r="AA138" i="1" s="1"/>
  <c r="AB138" i="1" s="1"/>
  <c r="AC138" i="1" s="1"/>
  <c r="AD138" i="1" s="1"/>
  <c r="AE138" i="1" s="1"/>
  <c r="AF138" i="1" s="1"/>
  <c r="AG138" i="1" s="1"/>
  <c r="AH138" i="1" s="1"/>
  <c r="AI138" i="1" s="1"/>
  <c r="AJ138" i="1" s="1"/>
  <c r="AK138" i="1" s="1"/>
  <c r="AL138" i="1" s="1"/>
  <c r="AM138" i="1" s="1"/>
  <c r="AN138" i="1" s="1"/>
  <c r="AO138" i="1" s="1"/>
  <c r="AP138" i="1" s="1"/>
  <c r="AQ138" i="1" s="1"/>
  <c r="AR138" i="1" s="1"/>
  <c r="AS138" i="1" s="1"/>
  <c r="AT138" i="1" s="1"/>
  <c r="AU138" i="1" s="1"/>
  <c r="AV138" i="1" s="1"/>
  <c r="AW138" i="1" s="1"/>
  <c r="T154" i="1"/>
  <c r="U154" i="1" s="1"/>
  <c r="V154" i="1" s="1"/>
  <c r="W154" i="1" s="1"/>
  <c r="X154" i="1" s="1"/>
  <c r="Y154" i="1" s="1"/>
  <c r="Z154" i="1" s="1"/>
  <c r="AA154" i="1" s="1"/>
  <c r="AB154" i="1" s="1"/>
  <c r="AC154" i="1" s="1"/>
  <c r="AD154" i="1" s="1"/>
  <c r="AE154" i="1" s="1"/>
  <c r="AF154" i="1" s="1"/>
  <c r="AG154" i="1" s="1"/>
  <c r="AH154" i="1" s="1"/>
  <c r="AI154" i="1" s="1"/>
  <c r="AJ154" i="1" s="1"/>
  <c r="AK154" i="1" s="1"/>
  <c r="AL154" i="1" s="1"/>
  <c r="AM154" i="1" s="1"/>
  <c r="AN154" i="1" s="1"/>
  <c r="AO154" i="1" s="1"/>
  <c r="AP154" i="1" s="1"/>
  <c r="AQ154" i="1" s="1"/>
  <c r="AR154" i="1" s="1"/>
  <c r="AS154" i="1" s="1"/>
  <c r="AT154" i="1" s="1"/>
  <c r="AU154" i="1" s="1"/>
  <c r="AV154" i="1" s="1"/>
  <c r="AW154" i="1" s="1"/>
  <c r="S170" i="1"/>
  <c r="BH170" i="1" s="1"/>
  <c r="S186" i="1"/>
  <c r="BH186" i="1" s="1"/>
  <c r="S202" i="1"/>
  <c r="T218" i="1"/>
  <c r="U218" i="1" s="1"/>
  <c r="V218" i="1" s="1"/>
  <c r="W218" i="1" s="1"/>
  <c r="X218" i="1" s="1"/>
  <c r="Y218" i="1" s="1"/>
  <c r="Z218" i="1" s="1"/>
  <c r="AA218" i="1" s="1"/>
  <c r="AB218" i="1" s="1"/>
  <c r="AC218" i="1" s="1"/>
  <c r="AD218" i="1" s="1"/>
  <c r="AE218" i="1" s="1"/>
  <c r="AF218" i="1" s="1"/>
  <c r="AG218" i="1" s="1"/>
  <c r="AH218" i="1" s="1"/>
  <c r="AI218" i="1" s="1"/>
  <c r="AJ218" i="1" s="1"/>
  <c r="AK218" i="1" s="1"/>
  <c r="AL218" i="1" s="1"/>
  <c r="AM218" i="1" s="1"/>
  <c r="AN218" i="1" s="1"/>
  <c r="AO218" i="1" s="1"/>
  <c r="AP218" i="1" s="1"/>
  <c r="AQ218" i="1" s="1"/>
  <c r="AR218" i="1" s="1"/>
  <c r="AS218" i="1" s="1"/>
  <c r="AT218" i="1" s="1"/>
  <c r="AU218" i="1" s="1"/>
  <c r="AV218" i="1" s="1"/>
  <c r="AW218" i="1" s="1"/>
  <c r="T234" i="1"/>
  <c r="U234" i="1" s="1"/>
  <c r="V234" i="1" s="1"/>
  <c r="W234" i="1" s="1"/>
  <c r="X234" i="1" s="1"/>
  <c r="Y234" i="1" s="1"/>
  <c r="Z234" i="1" s="1"/>
  <c r="AA234" i="1" s="1"/>
  <c r="AB234" i="1" s="1"/>
  <c r="AC234" i="1" s="1"/>
  <c r="AD234" i="1" s="1"/>
  <c r="AE234" i="1" s="1"/>
  <c r="AF234" i="1" s="1"/>
  <c r="AG234" i="1" s="1"/>
  <c r="AH234" i="1" s="1"/>
  <c r="AI234" i="1" s="1"/>
  <c r="AJ234" i="1" s="1"/>
  <c r="AK234" i="1" s="1"/>
  <c r="AL234" i="1" s="1"/>
  <c r="AM234" i="1" s="1"/>
  <c r="AN234" i="1" s="1"/>
  <c r="AO234" i="1" s="1"/>
  <c r="AP234" i="1" s="1"/>
  <c r="AQ234" i="1" s="1"/>
  <c r="AR234" i="1" s="1"/>
  <c r="AS234" i="1" s="1"/>
  <c r="AT234" i="1" s="1"/>
  <c r="AU234" i="1" s="1"/>
  <c r="AV234" i="1" s="1"/>
  <c r="AW234" i="1" s="1"/>
  <c r="BB188" i="1"/>
  <c r="BH24" i="1"/>
  <c r="BI27" i="1"/>
  <c r="BJ27" i="1" s="1"/>
  <c r="BK27" i="1" s="1" a="1"/>
  <c r="BK27" i="1" s="1"/>
  <c r="BH40" i="1"/>
  <c r="BI43" i="1"/>
  <c r="BJ43" i="1" s="1"/>
  <c r="BK43" i="1" s="1" a="1"/>
  <c r="BK43" i="1" s="1"/>
  <c r="BI50" i="1"/>
  <c r="BJ50" i="1" s="1"/>
  <c r="BK50" i="1" s="1" a="1"/>
  <c r="BK50" i="1" s="1"/>
  <c r="BH54" i="1"/>
  <c r="BH93" i="1"/>
  <c r="BH105" i="1"/>
  <c r="BI110" i="1"/>
  <c r="BJ110" i="1" s="1"/>
  <c r="BK110" i="1" s="1" a="1"/>
  <c r="BK110" i="1" s="1"/>
  <c r="BI121" i="1"/>
  <c r="BJ121" i="1" s="1"/>
  <c r="BK121" i="1" s="1" a="1"/>
  <c r="BK121" i="1" s="1"/>
  <c r="BI132" i="1"/>
  <c r="BJ132" i="1" s="1"/>
  <c r="BK132" i="1" s="1" a="1"/>
  <c r="BK132" i="1" s="1"/>
  <c r="BH150" i="1"/>
  <c r="BH182" i="1"/>
  <c r="T92" i="1"/>
  <c r="U92" i="1" s="1"/>
  <c r="V92" i="1" s="1"/>
  <c r="W92" i="1" s="1"/>
  <c r="X92" i="1" s="1"/>
  <c r="Y92" i="1" s="1"/>
  <c r="Z92" i="1" s="1"/>
  <c r="AA92" i="1" s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N92" i="1" s="1"/>
  <c r="AO92" i="1" s="1"/>
  <c r="AP92" i="1" s="1"/>
  <c r="AQ92" i="1" s="1"/>
  <c r="AR92" i="1" s="1"/>
  <c r="AS92" i="1" s="1"/>
  <c r="AT92" i="1" s="1"/>
  <c r="AU92" i="1" s="1"/>
  <c r="AV92" i="1" s="1"/>
  <c r="AW92" i="1" s="1"/>
  <c r="S204" i="1"/>
  <c r="BH204" i="1" s="1"/>
  <c r="T123" i="1"/>
  <c r="U123" i="1" s="1"/>
  <c r="V123" i="1" s="1"/>
  <c r="W123" i="1" s="1"/>
  <c r="X123" i="1" s="1"/>
  <c r="Y123" i="1" s="1"/>
  <c r="Z123" i="1" s="1"/>
  <c r="AA123" i="1" s="1"/>
  <c r="AB123" i="1" s="1"/>
  <c r="AC123" i="1" s="1"/>
  <c r="AD123" i="1" s="1"/>
  <c r="AE123" i="1" s="1"/>
  <c r="AF123" i="1" s="1"/>
  <c r="AG123" i="1" s="1"/>
  <c r="AH123" i="1" s="1"/>
  <c r="AI123" i="1" s="1"/>
  <c r="AJ123" i="1" s="1"/>
  <c r="AK123" i="1" s="1"/>
  <c r="AL123" i="1" s="1"/>
  <c r="AM123" i="1" s="1"/>
  <c r="AN123" i="1" s="1"/>
  <c r="AO123" i="1" s="1"/>
  <c r="AP123" i="1" s="1"/>
  <c r="AQ123" i="1" s="1"/>
  <c r="AR123" i="1" s="1"/>
  <c r="AS123" i="1" s="1"/>
  <c r="AT123" i="1" s="1"/>
  <c r="AU123" i="1" s="1"/>
  <c r="AV123" i="1" s="1"/>
  <c r="AW123" i="1" s="1"/>
  <c r="T171" i="1"/>
  <c r="U171" i="1" s="1"/>
  <c r="V171" i="1" s="1"/>
  <c r="W171" i="1" s="1"/>
  <c r="X171" i="1" s="1"/>
  <c r="Y171" i="1" s="1"/>
  <c r="Z171" i="1" s="1"/>
  <c r="AA171" i="1" s="1"/>
  <c r="AB171" i="1" s="1"/>
  <c r="AC171" i="1" s="1"/>
  <c r="AD171" i="1" s="1"/>
  <c r="AE171" i="1" s="1"/>
  <c r="AF171" i="1" s="1"/>
  <c r="AG171" i="1" s="1"/>
  <c r="AH171" i="1" s="1"/>
  <c r="AI171" i="1" s="1"/>
  <c r="AJ171" i="1" s="1"/>
  <c r="AK171" i="1" s="1"/>
  <c r="AL171" i="1" s="1"/>
  <c r="AM171" i="1" s="1"/>
  <c r="AN171" i="1" s="1"/>
  <c r="AO171" i="1" s="1"/>
  <c r="AP171" i="1" s="1"/>
  <c r="AQ171" i="1" s="1"/>
  <c r="AR171" i="1" s="1"/>
  <c r="AS171" i="1" s="1"/>
  <c r="AT171" i="1" s="1"/>
  <c r="AU171" i="1" s="1"/>
  <c r="AV171" i="1" s="1"/>
  <c r="AW171" i="1" s="1"/>
  <c r="S187" i="1"/>
  <c r="BH187" i="1" s="1"/>
  <c r="S203" i="1"/>
  <c r="BH203" i="1" s="1"/>
  <c r="T219" i="1"/>
  <c r="U219" i="1" s="1"/>
  <c r="V219" i="1" s="1"/>
  <c r="W219" i="1" s="1"/>
  <c r="X219" i="1" s="1"/>
  <c r="Y219" i="1" s="1"/>
  <c r="Z219" i="1" s="1"/>
  <c r="AA219" i="1" s="1"/>
  <c r="AB219" i="1" s="1"/>
  <c r="AC219" i="1" s="1"/>
  <c r="AD219" i="1" s="1"/>
  <c r="AE219" i="1" s="1"/>
  <c r="AF219" i="1" s="1"/>
  <c r="AG219" i="1" s="1"/>
  <c r="AH219" i="1" s="1"/>
  <c r="AI219" i="1" s="1"/>
  <c r="AJ219" i="1" s="1"/>
  <c r="AK219" i="1" s="1"/>
  <c r="AL219" i="1" s="1"/>
  <c r="AM219" i="1" s="1"/>
  <c r="AN219" i="1" s="1"/>
  <c r="AO219" i="1" s="1"/>
  <c r="AP219" i="1" s="1"/>
  <c r="AQ219" i="1" s="1"/>
  <c r="AR219" i="1" s="1"/>
  <c r="AS219" i="1" s="1"/>
  <c r="AT219" i="1" s="1"/>
  <c r="AU219" i="1" s="1"/>
  <c r="AV219" i="1" s="1"/>
  <c r="AW219" i="1" s="1"/>
  <c r="S235" i="1"/>
  <c r="BH235" i="1" s="1"/>
  <c r="BH11" i="1"/>
  <c r="BH21" i="1"/>
  <c r="BI24" i="1"/>
  <c r="BJ24" i="1" s="1"/>
  <c r="BK24" i="1" s="1" a="1"/>
  <c r="BK24" i="1" s="1"/>
  <c r="BH37" i="1"/>
  <c r="BI40" i="1"/>
  <c r="BJ40" i="1" s="1"/>
  <c r="BK40" i="1" s="1" a="1"/>
  <c r="BK40" i="1" s="1"/>
  <c r="BI54" i="1"/>
  <c r="BJ54" i="1" s="1"/>
  <c r="BK54" i="1" s="1" a="1"/>
  <c r="BK54" i="1" s="1"/>
  <c r="BH58" i="1"/>
  <c r="BH63" i="1"/>
  <c r="BH69" i="1"/>
  <c r="BH75" i="1"/>
  <c r="BH81" i="1"/>
  <c r="BI93" i="1"/>
  <c r="BJ93" i="1" s="1"/>
  <c r="BK93" i="1" s="1" a="1"/>
  <c r="BK93" i="1" s="1"/>
  <c r="BI105" i="1"/>
  <c r="BJ105" i="1" s="1"/>
  <c r="BK105" i="1" s="1" a="1"/>
  <c r="BK105" i="1" s="1"/>
  <c r="BH116" i="1"/>
  <c r="BH139" i="1"/>
  <c r="BH156" i="1"/>
  <c r="BH161" i="1"/>
  <c r="BH167" i="1"/>
  <c r="L11" i="7"/>
  <c r="L12" i="7" s="1"/>
  <c r="L13" i="7" s="1"/>
  <c r="K27" i="7"/>
  <c r="K28" i="7" s="1"/>
  <c r="K29" i="7" s="1"/>
  <c r="K30" i="7" s="1"/>
  <c r="K31" i="7" s="1"/>
  <c r="K32" i="7" s="1"/>
  <c r="K33" i="7" s="1"/>
  <c r="K26" i="7"/>
  <c r="E37" i="5"/>
  <c r="K48" i="5"/>
  <c r="E33" i="5"/>
  <c r="E55" i="5"/>
  <c r="I44" i="5"/>
  <c r="E24" i="5"/>
  <c r="G36" i="5"/>
  <c r="K37" i="5"/>
  <c r="H36" i="5"/>
  <c r="E49" i="5"/>
  <c r="K39" i="5"/>
  <c r="K52" i="5"/>
  <c r="E39" i="5"/>
  <c r="G53" i="5"/>
  <c r="H53" i="5"/>
  <c r="E45" i="5"/>
  <c r="G37" i="5"/>
  <c r="H45" i="5"/>
  <c r="I53" i="5"/>
  <c r="K40" i="5"/>
  <c r="H37" i="5"/>
  <c r="I45" i="5"/>
  <c r="E54" i="5"/>
  <c r="K43" i="5"/>
  <c r="H46" i="5"/>
  <c r="K54" i="5"/>
  <c r="I39" i="5"/>
  <c r="I55" i="5"/>
  <c r="K55" i="5"/>
  <c r="E35" i="5"/>
  <c r="K57" i="5"/>
  <c r="E57" i="5"/>
  <c r="H35" i="5"/>
  <c r="I43" i="5"/>
  <c r="H51" i="5"/>
  <c r="I57" i="5"/>
  <c r="G45" i="5"/>
  <c r="K23" i="5"/>
  <c r="E53" i="5"/>
  <c r="G23" i="5"/>
  <c r="I23" i="5"/>
  <c r="I38" i="5"/>
  <c r="H44" i="5"/>
  <c r="G51" i="5"/>
  <c r="K32" i="5"/>
  <c r="E20" i="5"/>
  <c r="I24" i="5"/>
  <c r="G39" i="5"/>
  <c r="H52" i="5"/>
  <c r="K51" i="5"/>
  <c r="K36" i="5"/>
  <c r="G20" i="5"/>
  <c r="I25" i="5"/>
  <c r="I20" i="5"/>
  <c r="K18" i="5"/>
  <c r="K38" i="5"/>
  <c r="E21" i="5"/>
  <c r="E41" i="5"/>
  <c r="G21" i="5"/>
  <c r="H28" i="5"/>
  <c r="G41" i="5"/>
  <c r="K41" i="5"/>
  <c r="I21" i="5"/>
  <c r="I28" i="5"/>
  <c r="K21" i="5"/>
  <c r="K44" i="5"/>
  <c r="G55" i="5"/>
  <c r="E38" i="5"/>
  <c r="K28" i="5"/>
  <c r="K46" i="5"/>
  <c r="E26" i="5"/>
  <c r="G28" i="5"/>
  <c r="E42" i="5"/>
  <c r="G44" i="5"/>
  <c r="I46" i="5"/>
  <c r="G26" i="5"/>
  <c r="G42" i="5"/>
  <c r="H26" i="5"/>
  <c r="E31" i="5"/>
  <c r="G33" i="5"/>
  <c r="I35" i="5"/>
  <c r="H42" i="5"/>
  <c r="E47" i="5"/>
  <c r="G49" i="5"/>
  <c r="I51" i="5"/>
  <c r="G24" i="5"/>
  <c r="I26" i="5"/>
  <c r="H33" i="5"/>
  <c r="G40" i="5"/>
  <c r="I42" i="5"/>
  <c r="H49" i="5"/>
  <c r="G56" i="5"/>
  <c r="E13" i="5"/>
  <c r="H24" i="5"/>
  <c r="G31" i="5"/>
  <c r="I33" i="5"/>
  <c r="H40" i="5"/>
  <c r="G47" i="5"/>
  <c r="I49" i="5"/>
  <c r="H56" i="5"/>
  <c r="H31" i="5"/>
  <c r="E36" i="5"/>
  <c r="G38" i="5"/>
  <c r="I40" i="5"/>
  <c r="H47" i="5"/>
  <c r="E52" i="5"/>
  <c r="G54" i="5"/>
  <c r="I56" i="5"/>
  <c r="G13" i="5"/>
  <c r="E27" i="5"/>
  <c r="I31" i="5"/>
  <c r="E43" i="5"/>
  <c r="I47" i="5"/>
  <c r="H54" i="5"/>
  <c r="E34" i="5"/>
  <c r="E50" i="5"/>
  <c r="G52" i="5"/>
  <c r="I13" i="5"/>
  <c r="H20" i="5"/>
  <c r="E25" i="5"/>
  <c r="G27" i="5"/>
  <c r="H13" i="5"/>
  <c r="G18" i="5"/>
  <c r="H27" i="5"/>
  <c r="E32" i="5"/>
  <c r="G34" i="5"/>
  <c r="H43" i="5"/>
  <c r="E48" i="5"/>
  <c r="G50" i="5"/>
  <c r="H18" i="5"/>
  <c r="E23" i="5"/>
  <c r="G25" i="5"/>
  <c r="I27" i="5"/>
  <c r="H34" i="5"/>
  <c r="H50" i="5"/>
  <c r="I18" i="5"/>
  <c r="H25" i="5"/>
  <c r="G32" i="5"/>
  <c r="I34" i="5"/>
  <c r="H41" i="5"/>
  <c r="E46" i="5"/>
  <c r="G48" i="5"/>
  <c r="I50" i="5"/>
  <c r="H57" i="5"/>
  <c r="H32" i="5"/>
  <c r="H48" i="5"/>
  <c r="E8" i="5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V410" i="1"/>
  <c r="BU410" i="1"/>
  <c r="BT410" i="1"/>
  <c r="BQ410" i="1"/>
  <c r="BO410" i="1"/>
  <c r="BP410" i="1" s="1"/>
  <c r="DF410" i="1" s="1"/>
  <c r="BE410" i="1"/>
  <c r="BC410" i="1"/>
  <c r="BD410" i="1" s="1"/>
  <c r="BB410" i="1"/>
  <c r="BA410" i="1"/>
  <c r="AY410" i="1"/>
  <c r="AZ410" i="1" s="1"/>
  <c r="BV409" i="1"/>
  <c r="BU409" i="1"/>
  <c r="BT409" i="1"/>
  <c r="BQ409" i="1"/>
  <c r="BO409" i="1"/>
  <c r="BP409" i="1" s="1"/>
  <c r="DF409" i="1" s="1"/>
  <c r="BE409" i="1"/>
  <c r="BC409" i="1"/>
  <c r="BD409" i="1" s="1"/>
  <c r="BB409" i="1"/>
  <c r="BA409" i="1"/>
  <c r="AY409" i="1"/>
  <c r="AZ409" i="1" s="1"/>
  <c r="BV408" i="1"/>
  <c r="BU408" i="1"/>
  <c r="BT408" i="1"/>
  <c r="BQ408" i="1"/>
  <c r="BO408" i="1"/>
  <c r="BP408" i="1" s="1"/>
  <c r="DF408" i="1" s="1"/>
  <c r="BE408" i="1"/>
  <c r="BC408" i="1"/>
  <c r="BD408" i="1" s="1"/>
  <c r="BB408" i="1"/>
  <c r="BA408" i="1"/>
  <c r="AY408" i="1"/>
  <c r="AZ408" i="1" s="1"/>
  <c r="BV407" i="1"/>
  <c r="BU407" i="1"/>
  <c r="BT407" i="1"/>
  <c r="BQ407" i="1"/>
  <c r="BO407" i="1"/>
  <c r="BP407" i="1" s="1"/>
  <c r="DF407" i="1" s="1"/>
  <c r="BE407" i="1"/>
  <c r="BC407" i="1"/>
  <c r="BD407" i="1" s="1"/>
  <c r="BB407" i="1"/>
  <c r="BA407" i="1"/>
  <c r="AY407" i="1"/>
  <c r="AZ407" i="1" s="1"/>
  <c r="BV406" i="1"/>
  <c r="BU406" i="1"/>
  <c r="BT406" i="1"/>
  <c r="BQ406" i="1"/>
  <c r="BO406" i="1"/>
  <c r="BP406" i="1" s="1"/>
  <c r="DF406" i="1" s="1"/>
  <c r="BE406" i="1"/>
  <c r="BC406" i="1"/>
  <c r="BD406" i="1" s="1"/>
  <c r="BB406" i="1"/>
  <c r="BA406" i="1"/>
  <c r="AY406" i="1"/>
  <c r="AZ406" i="1" s="1"/>
  <c r="BV405" i="1"/>
  <c r="BU405" i="1"/>
  <c r="BT405" i="1"/>
  <c r="BQ405" i="1"/>
  <c r="BO405" i="1"/>
  <c r="BP405" i="1" s="1"/>
  <c r="DF405" i="1" s="1"/>
  <c r="BE405" i="1"/>
  <c r="BC405" i="1"/>
  <c r="BD405" i="1" s="1"/>
  <c r="BB405" i="1"/>
  <c r="BA405" i="1"/>
  <c r="AY405" i="1"/>
  <c r="AZ405" i="1" s="1"/>
  <c r="BV404" i="1"/>
  <c r="BU404" i="1"/>
  <c r="BT404" i="1"/>
  <c r="BQ404" i="1"/>
  <c r="BO404" i="1"/>
  <c r="BP404" i="1" s="1"/>
  <c r="DF404" i="1" s="1"/>
  <c r="BE404" i="1"/>
  <c r="BC404" i="1"/>
  <c r="BD404" i="1" s="1"/>
  <c r="BB404" i="1"/>
  <c r="BA404" i="1"/>
  <c r="AY404" i="1"/>
  <c r="AZ404" i="1" s="1"/>
  <c r="BV403" i="1"/>
  <c r="BU403" i="1"/>
  <c r="BT403" i="1"/>
  <c r="BQ403" i="1"/>
  <c r="BO403" i="1"/>
  <c r="BP403" i="1" s="1"/>
  <c r="DF403" i="1" s="1"/>
  <c r="BE403" i="1"/>
  <c r="BC403" i="1"/>
  <c r="BD403" i="1" s="1"/>
  <c r="BB403" i="1"/>
  <c r="BA403" i="1"/>
  <c r="AY403" i="1"/>
  <c r="AZ403" i="1" s="1"/>
  <c r="BV402" i="1"/>
  <c r="BU402" i="1"/>
  <c r="BT402" i="1"/>
  <c r="BQ402" i="1"/>
  <c r="BO402" i="1"/>
  <c r="BP402" i="1" s="1"/>
  <c r="DF402" i="1" s="1"/>
  <c r="BE402" i="1"/>
  <c r="BC402" i="1"/>
  <c r="BD402" i="1" s="1"/>
  <c r="BB402" i="1"/>
  <c r="BA402" i="1"/>
  <c r="AY402" i="1"/>
  <c r="AZ402" i="1" s="1"/>
  <c r="BV401" i="1"/>
  <c r="BU401" i="1"/>
  <c r="BT401" i="1"/>
  <c r="BQ401" i="1"/>
  <c r="BO401" i="1"/>
  <c r="BP401" i="1" s="1"/>
  <c r="DF401" i="1" s="1"/>
  <c r="BE401" i="1"/>
  <c r="BC401" i="1"/>
  <c r="BD401" i="1" s="1"/>
  <c r="BB401" i="1"/>
  <c r="BA401" i="1"/>
  <c r="AY401" i="1"/>
  <c r="AZ401" i="1" s="1"/>
  <c r="BV400" i="1"/>
  <c r="BU400" i="1"/>
  <c r="BT400" i="1"/>
  <c r="BQ400" i="1"/>
  <c r="BO400" i="1"/>
  <c r="BP400" i="1" s="1"/>
  <c r="DF400" i="1" s="1"/>
  <c r="BE400" i="1"/>
  <c r="BC400" i="1"/>
  <c r="BD400" i="1" s="1"/>
  <c r="BB400" i="1"/>
  <c r="BA400" i="1"/>
  <c r="AY400" i="1"/>
  <c r="AZ400" i="1" s="1"/>
  <c r="BV399" i="1"/>
  <c r="BU399" i="1"/>
  <c r="BT399" i="1"/>
  <c r="BQ399" i="1"/>
  <c r="BO399" i="1"/>
  <c r="BP399" i="1" s="1"/>
  <c r="DF399" i="1" s="1"/>
  <c r="BE399" i="1"/>
  <c r="BC399" i="1"/>
  <c r="BD399" i="1" s="1"/>
  <c r="BB399" i="1"/>
  <c r="BA399" i="1"/>
  <c r="AY399" i="1"/>
  <c r="AZ399" i="1" s="1"/>
  <c r="BV398" i="1"/>
  <c r="BU398" i="1"/>
  <c r="BT398" i="1"/>
  <c r="BQ398" i="1"/>
  <c r="BO398" i="1"/>
  <c r="BP398" i="1" s="1"/>
  <c r="DF398" i="1" s="1"/>
  <c r="BE398" i="1"/>
  <c r="BC398" i="1"/>
  <c r="BD398" i="1" s="1"/>
  <c r="BB398" i="1"/>
  <c r="BA398" i="1"/>
  <c r="AY398" i="1"/>
  <c r="AZ398" i="1" s="1"/>
  <c r="BV397" i="1"/>
  <c r="BU397" i="1"/>
  <c r="BT397" i="1"/>
  <c r="BQ397" i="1"/>
  <c r="BO397" i="1"/>
  <c r="BP397" i="1" s="1"/>
  <c r="DF397" i="1" s="1"/>
  <c r="BE397" i="1"/>
  <c r="BC397" i="1"/>
  <c r="BD397" i="1" s="1"/>
  <c r="BB397" i="1"/>
  <c r="BA397" i="1"/>
  <c r="AY397" i="1"/>
  <c r="AZ397" i="1" s="1"/>
  <c r="BV396" i="1"/>
  <c r="BU396" i="1"/>
  <c r="BT396" i="1"/>
  <c r="BQ396" i="1"/>
  <c r="BO396" i="1"/>
  <c r="BP396" i="1" s="1"/>
  <c r="DF396" i="1" s="1"/>
  <c r="BE396" i="1"/>
  <c r="BC396" i="1"/>
  <c r="BD396" i="1" s="1"/>
  <c r="BB396" i="1"/>
  <c r="BA396" i="1"/>
  <c r="AY396" i="1"/>
  <c r="AZ396" i="1" s="1"/>
  <c r="BV395" i="1"/>
  <c r="BU395" i="1"/>
  <c r="BT395" i="1"/>
  <c r="BQ395" i="1"/>
  <c r="BO395" i="1"/>
  <c r="BP395" i="1" s="1"/>
  <c r="DF395" i="1" s="1"/>
  <c r="BE395" i="1"/>
  <c r="BC395" i="1"/>
  <c r="BD395" i="1" s="1"/>
  <c r="BB395" i="1"/>
  <c r="BA395" i="1"/>
  <c r="AY395" i="1"/>
  <c r="AZ395" i="1" s="1"/>
  <c r="BV394" i="1"/>
  <c r="BU394" i="1"/>
  <c r="BT394" i="1"/>
  <c r="BQ394" i="1"/>
  <c r="BO394" i="1"/>
  <c r="BP394" i="1" s="1"/>
  <c r="DF394" i="1" s="1"/>
  <c r="BE394" i="1"/>
  <c r="BC394" i="1"/>
  <c r="BD394" i="1" s="1"/>
  <c r="BB394" i="1"/>
  <c r="BA394" i="1"/>
  <c r="AY394" i="1"/>
  <c r="AZ394" i="1" s="1"/>
  <c r="BV393" i="1"/>
  <c r="BU393" i="1"/>
  <c r="BT393" i="1"/>
  <c r="BQ393" i="1"/>
  <c r="BO393" i="1"/>
  <c r="BP393" i="1" s="1"/>
  <c r="DF393" i="1" s="1"/>
  <c r="BE393" i="1"/>
  <c r="BC393" i="1"/>
  <c r="BD393" i="1" s="1"/>
  <c r="BB393" i="1"/>
  <c r="BA393" i="1"/>
  <c r="AY393" i="1"/>
  <c r="AZ393" i="1" s="1"/>
  <c r="BV392" i="1"/>
  <c r="BU392" i="1"/>
  <c r="BT392" i="1"/>
  <c r="BQ392" i="1"/>
  <c r="BO392" i="1"/>
  <c r="BP392" i="1" s="1"/>
  <c r="DF392" i="1" s="1"/>
  <c r="BE392" i="1"/>
  <c r="BC392" i="1"/>
  <c r="BD392" i="1" s="1"/>
  <c r="BB392" i="1"/>
  <c r="BA392" i="1"/>
  <c r="AY392" i="1"/>
  <c r="AZ392" i="1" s="1"/>
  <c r="BV391" i="1"/>
  <c r="BU391" i="1"/>
  <c r="BT391" i="1"/>
  <c r="BQ391" i="1"/>
  <c r="BO391" i="1"/>
  <c r="BP391" i="1" s="1"/>
  <c r="DF391" i="1" s="1"/>
  <c r="BE391" i="1"/>
  <c r="BC391" i="1"/>
  <c r="BD391" i="1" s="1"/>
  <c r="BB391" i="1"/>
  <c r="BA391" i="1"/>
  <c r="AY391" i="1"/>
  <c r="AZ391" i="1" s="1"/>
  <c r="BV390" i="1"/>
  <c r="BU390" i="1"/>
  <c r="BT390" i="1"/>
  <c r="BQ390" i="1"/>
  <c r="BO390" i="1"/>
  <c r="BP390" i="1" s="1"/>
  <c r="DF390" i="1" s="1"/>
  <c r="BE390" i="1"/>
  <c r="BC390" i="1"/>
  <c r="BD390" i="1" s="1"/>
  <c r="BB390" i="1"/>
  <c r="BA390" i="1"/>
  <c r="AY390" i="1"/>
  <c r="AZ390" i="1" s="1"/>
  <c r="BV389" i="1"/>
  <c r="BU389" i="1"/>
  <c r="BT389" i="1"/>
  <c r="BQ389" i="1"/>
  <c r="BO389" i="1"/>
  <c r="BP389" i="1" s="1"/>
  <c r="DF389" i="1" s="1"/>
  <c r="BE389" i="1"/>
  <c r="BC389" i="1"/>
  <c r="BD389" i="1" s="1"/>
  <c r="BB389" i="1"/>
  <c r="BA389" i="1"/>
  <c r="AY389" i="1"/>
  <c r="AZ389" i="1" s="1"/>
  <c r="BV388" i="1"/>
  <c r="BU388" i="1"/>
  <c r="BT388" i="1"/>
  <c r="BQ388" i="1"/>
  <c r="BO388" i="1"/>
  <c r="BP388" i="1" s="1"/>
  <c r="DF388" i="1" s="1"/>
  <c r="BE388" i="1"/>
  <c r="BC388" i="1"/>
  <c r="BD388" i="1" s="1"/>
  <c r="BB388" i="1"/>
  <c r="BA388" i="1"/>
  <c r="AY388" i="1"/>
  <c r="AZ388" i="1" s="1"/>
  <c r="BV387" i="1"/>
  <c r="BU387" i="1"/>
  <c r="BT387" i="1"/>
  <c r="BQ387" i="1"/>
  <c r="BO387" i="1"/>
  <c r="BP387" i="1" s="1"/>
  <c r="DF387" i="1" s="1"/>
  <c r="BE387" i="1"/>
  <c r="BC387" i="1"/>
  <c r="BD387" i="1" s="1"/>
  <c r="BB387" i="1"/>
  <c r="BA387" i="1"/>
  <c r="AY387" i="1"/>
  <c r="AZ387" i="1" s="1"/>
  <c r="BV386" i="1"/>
  <c r="BU386" i="1"/>
  <c r="BT386" i="1"/>
  <c r="BQ386" i="1"/>
  <c r="BO386" i="1"/>
  <c r="BP386" i="1" s="1"/>
  <c r="DF386" i="1" s="1"/>
  <c r="BE386" i="1"/>
  <c r="BC386" i="1"/>
  <c r="BD386" i="1" s="1"/>
  <c r="BB386" i="1"/>
  <c r="BA386" i="1"/>
  <c r="AY386" i="1"/>
  <c r="AZ386" i="1" s="1"/>
  <c r="BV385" i="1"/>
  <c r="BU385" i="1"/>
  <c r="BT385" i="1"/>
  <c r="BQ385" i="1"/>
  <c r="BO385" i="1"/>
  <c r="BP385" i="1" s="1"/>
  <c r="DF385" i="1" s="1"/>
  <c r="BE385" i="1"/>
  <c r="BC385" i="1"/>
  <c r="BD385" i="1" s="1"/>
  <c r="BB385" i="1"/>
  <c r="BA385" i="1"/>
  <c r="AY385" i="1"/>
  <c r="AZ385" i="1" s="1"/>
  <c r="BV384" i="1"/>
  <c r="BU384" i="1"/>
  <c r="BT384" i="1"/>
  <c r="BQ384" i="1"/>
  <c r="BO384" i="1"/>
  <c r="BP384" i="1" s="1"/>
  <c r="DF384" i="1" s="1"/>
  <c r="BE384" i="1"/>
  <c r="BC384" i="1"/>
  <c r="BD384" i="1" s="1"/>
  <c r="BB384" i="1"/>
  <c r="BA384" i="1"/>
  <c r="AY384" i="1"/>
  <c r="AZ384" i="1" s="1"/>
  <c r="BV383" i="1"/>
  <c r="BU383" i="1"/>
  <c r="BT383" i="1"/>
  <c r="BQ383" i="1"/>
  <c r="BO383" i="1"/>
  <c r="BP383" i="1" s="1"/>
  <c r="DF383" i="1" s="1"/>
  <c r="BE383" i="1"/>
  <c r="BC383" i="1"/>
  <c r="BD383" i="1" s="1"/>
  <c r="BB383" i="1"/>
  <c r="BA383" i="1"/>
  <c r="AY383" i="1"/>
  <c r="AZ383" i="1" s="1"/>
  <c r="BV382" i="1"/>
  <c r="BU382" i="1"/>
  <c r="BT382" i="1"/>
  <c r="BQ382" i="1"/>
  <c r="BO382" i="1"/>
  <c r="BP382" i="1" s="1"/>
  <c r="DF382" i="1" s="1"/>
  <c r="BE382" i="1"/>
  <c r="BC382" i="1"/>
  <c r="BD382" i="1" s="1"/>
  <c r="BB382" i="1"/>
  <c r="BA382" i="1"/>
  <c r="AY382" i="1"/>
  <c r="AZ382" i="1" s="1"/>
  <c r="BV381" i="1"/>
  <c r="BU381" i="1"/>
  <c r="BT381" i="1"/>
  <c r="BQ381" i="1"/>
  <c r="BO381" i="1"/>
  <c r="BP381" i="1" s="1"/>
  <c r="DF381" i="1" s="1"/>
  <c r="BE381" i="1"/>
  <c r="BC381" i="1"/>
  <c r="BD381" i="1" s="1"/>
  <c r="BB381" i="1"/>
  <c r="BA381" i="1"/>
  <c r="AY381" i="1"/>
  <c r="AZ381" i="1" s="1"/>
  <c r="BV380" i="1"/>
  <c r="BU380" i="1"/>
  <c r="BT380" i="1"/>
  <c r="BQ380" i="1"/>
  <c r="BO380" i="1"/>
  <c r="BP380" i="1" s="1"/>
  <c r="DF380" i="1" s="1"/>
  <c r="BE380" i="1"/>
  <c r="BC380" i="1"/>
  <c r="BD380" i="1" s="1"/>
  <c r="BB380" i="1"/>
  <c r="BA380" i="1"/>
  <c r="AY380" i="1"/>
  <c r="AZ380" i="1" s="1"/>
  <c r="BV379" i="1"/>
  <c r="BU379" i="1"/>
  <c r="BT379" i="1"/>
  <c r="BQ379" i="1"/>
  <c r="BO379" i="1"/>
  <c r="BP379" i="1" s="1"/>
  <c r="DF379" i="1" s="1"/>
  <c r="BE379" i="1"/>
  <c r="BC379" i="1"/>
  <c r="BD379" i="1" s="1"/>
  <c r="BB379" i="1"/>
  <c r="BA379" i="1"/>
  <c r="AY379" i="1"/>
  <c r="AZ379" i="1" s="1"/>
  <c r="BV378" i="1"/>
  <c r="BU378" i="1"/>
  <c r="BT378" i="1"/>
  <c r="BQ378" i="1"/>
  <c r="BO378" i="1"/>
  <c r="BP378" i="1" s="1"/>
  <c r="DF378" i="1" s="1"/>
  <c r="BE378" i="1"/>
  <c r="BC378" i="1"/>
  <c r="BD378" i="1" s="1"/>
  <c r="BB378" i="1"/>
  <c r="BA378" i="1"/>
  <c r="AY378" i="1"/>
  <c r="AZ378" i="1" s="1"/>
  <c r="BV377" i="1"/>
  <c r="BU377" i="1"/>
  <c r="BT377" i="1"/>
  <c r="BQ377" i="1"/>
  <c r="BO377" i="1"/>
  <c r="BP377" i="1" s="1"/>
  <c r="DF377" i="1" s="1"/>
  <c r="BE377" i="1"/>
  <c r="BC377" i="1"/>
  <c r="BD377" i="1" s="1"/>
  <c r="BB377" i="1"/>
  <c r="BA377" i="1"/>
  <c r="AY377" i="1"/>
  <c r="AZ377" i="1" s="1"/>
  <c r="BV376" i="1"/>
  <c r="BU376" i="1"/>
  <c r="BT376" i="1"/>
  <c r="BQ376" i="1"/>
  <c r="BO376" i="1"/>
  <c r="BP376" i="1" s="1"/>
  <c r="DF376" i="1" s="1"/>
  <c r="BE376" i="1"/>
  <c r="BC376" i="1"/>
  <c r="BD376" i="1" s="1"/>
  <c r="BB376" i="1"/>
  <c r="BA376" i="1"/>
  <c r="AY376" i="1"/>
  <c r="AZ376" i="1" s="1"/>
  <c r="BV375" i="1"/>
  <c r="BU375" i="1"/>
  <c r="BT375" i="1"/>
  <c r="BQ375" i="1"/>
  <c r="BO375" i="1"/>
  <c r="BP375" i="1" s="1"/>
  <c r="DF375" i="1" s="1"/>
  <c r="BE375" i="1"/>
  <c r="BC375" i="1"/>
  <c r="BD375" i="1" s="1"/>
  <c r="BB375" i="1"/>
  <c r="BA375" i="1"/>
  <c r="AY375" i="1"/>
  <c r="AZ375" i="1" s="1"/>
  <c r="BV374" i="1"/>
  <c r="BU374" i="1"/>
  <c r="BT374" i="1"/>
  <c r="BQ374" i="1"/>
  <c r="BO374" i="1"/>
  <c r="BP374" i="1" s="1"/>
  <c r="DF374" i="1" s="1"/>
  <c r="BE374" i="1"/>
  <c r="BC374" i="1"/>
  <c r="BD374" i="1" s="1"/>
  <c r="BB374" i="1"/>
  <c r="BA374" i="1"/>
  <c r="AY374" i="1"/>
  <c r="AZ374" i="1" s="1"/>
  <c r="BV373" i="1"/>
  <c r="BU373" i="1"/>
  <c r="BT373" i="1"/>
  <c r="BQ373" i="1"/>
  <c r="BO373" i="1"/>
  <c r="BP373" i="1" s="1"/>
  <c r="DF373" i="1" s="1"/>
  <c r="BE373" i="1"/>
  <c r="BC373" i="1"/>
  <c r="BD373" i="1" s="1"/>
  <c r="BB373" i="1"/>
  <c r="BA373" i="1"/>
  <c r="AY373" i="1"/>
  <c r="AZ373" i="1" s="1"/>
  <c r="BV372" i="1"/>
  <c r="BU372" i="1"/>
  <c r="BT372" i="1"/>
  <c r="BQ372" i="1"/>
  <c r="BO372" i="1"/>
  <c r="BP372" i="1" s="1"/>
  <c r="DF372" i="1" s="1"/>
  <c r="BE372" i="1"/>
  <c r="BC372" i="1"/>
  <c r="BD372" i="1" s="1"/>
  <c r="BB372" i="1"/>
  <c r="BA372" i="1"/>
  <c r="AY372" i="1"/>
  <c r="AZ372" i="1" s="1"/>
  <c r="BV371" i="1"/>
  <c r="BU371" i="1"/>
  <c r="BT371" i="1"/>
  <c r="BQ371" i="1"/>
  <c r="BO371" i="1"/>
  <c r="BP371" i="1" s="1"/>
  <c r="DF371" i="1" s="1"/>
  <c r="BE371" i="1"/>
  <c r="BC371" i="1"/>
  <c r="BD371" i="1" s="1"/>
  <c r="BB371" i="1"/>
  <c r="BA371" i="1"/>
  <c r="AY371" i="1"/>
  <c r="AZ371" i="1" s="1"/>
  <c r="BV370" i="1"/>
  <c r="BU370" i="1"/>
  <c r="BT370" i="1"/>
  <c r="BQ370" i="1"/>
  <c r="BO370" i="1"/>
  <c r="BP370" i="1" s="1"/>
  <c r="DF370" i="1" s="1"/>
  <c r="BE370" i="1"/>
  <c r="BC370" i="1"/>
  <c r="BD370" i="1" s="1"/>
  <c r="BB370" i="1"/>
  <c r="BA370" i="1"/>
  <c r="AY370" i="1"/>
  <c r="AZ370" i="1" s="1"/>
  <c r="BV369" i="1"/>
  <c r="BU369" i="1"/>
  <c r="BT369" i="1"/>
  <c r="BQ369" i="1"/>
  <c r="BO369" i="1"/>
  <c r="BP369" i="1" s="1"/>
  <c r="DF369" i="1" s="1"/>
  <c r="BE369" i="1"/>
  <c r="BC369" i="1"/>
  <c r="BD369" i="1" s="1"/>
  <c r="BB369" i="1"/>
  <c r="BA369" i="1"/>
  <c r="AY369" i="1"/>
  <c r="AZ369" i="1" s="1"/>
  <c r="BV368" i="1"/>
  <c r="BU368" i="1"/>
  <c r="BT368" i="1"/>
  <c r="BQ368" i="1"/>
  <c r="BO368" i="1"/>
  <c r="BP368" i="1" s="1"/>
  <c r="DF368" i="1" s="1"/>
  <c r="BE368" i="1"/>
  <c r="BC368" i="1"/>
  <c r="BD368" i="1" s="1"/>
  <c r="BB368" i="1"/>
  <c r="BA368" i="1"/>
  <c r="AY368" i="1"/>
  <c r="AZ368" i="1" s="1"/>
  <c r="BV367" i="1"/>
  <c r="BU367" i="1"/>
  <c r="BT367" i="1"/>
  <c r="BQ367" i="1"/>
  <c r="BO367" i="1"/>
  <c r="BP367" i="1" s="1"/>
  <c r="DF367" i="1" s="1"/>
  <c r="BE367" i="1"/>
  <c r="BC367" i="1"/>
  <c r="BD367" i="1" s="1"/>
  <c r="BB367" i="1"/>
  <c r="BA367" i="1"/>
  <c r="AY367" i="1"/>
  <c r="AZ367" i="1" s="1"/>
  <c r="BV366" i="1"/>
  <c r="BU366" i="1"/>
  <c r="BT366" i="1"/>
  <c r="BQ366" i="1"/>
  <c r="BO366" i="1"/>
  <c r="BP366" i="1" s="1"/>
  <c r="DF366" i="1" s="1"/>
  <c r="BE366" i="1"/>
  <c r="BC366" i="1"/>
  <c r="BD366" i="1" s="1"/>
  <c r="BB366" i="1"/>
  <c r="BA366" i="1"/>
  <c r="AY366" i="1"/>
  <c r="AZ366" i="1" s="1"/>
  <c r="BV365" i="1"/>
  <c r="BU365" i="1"/>
  <c r="BT365" i="1"/>
  <c r="BQ365" i="1"/>
  <c r="BO365" i="1"/>
  <c r="BP365" i="1" s="1"/>
  <c r="DF365" i="1" s="1"/>
  <c r="BE365" i="1"/>
  <c r="BC365" i="1"/>
  <c r="BD365" i="1" s="1"/>
  <c r="BB365" i="1"/>
  <c r="BA365" i="1"/>
  <c r="AY365" i="1"/>
  <c r="AZ365" i="1" s="1"/>
  <c r="BV364" i="1"/>
  <c r="BU364" i="1"/>
  <c r="BT364" i="1"/>
  <c r="BQ364" i="1"/>
  <c r="BO364" i="1"/>
  <c r="BP364" i="1" s="1"/>
  <c r="DF364" i="1" s="1"/>
  <c r="BE364" i="1"/>
  <c r="BC364" i="1"/>
  <c r="BD364" i="1" s="1"/>
  <c r="BB364" i="1"/>
  <c r="BA364" i="1"/>
  <c r="AY364" i="1"/>
  <c r="AZ364" i="1" s="1"/>
  <c r="BV363" i="1"/>
  <c r="BU363" i="1"/>
  <c r="BT363" i="1"/>
  <c r="BQ363" i="1"/>
  <c r="BO363" i="1"/>
  <c r="BP363" i="1" s="1"/>
  <c r="DF363" i="1" s="1"/>
  <c r="BE363" i="1"/>
  <c r="BC363" i="1"/>
  <c r="BD363" i="1" s="1"/>
  <c r="BB363" i="1"/>
  <c r="BA363" i="1"/>
  <c r="AY363" i="1"/>
  <c r="AZ363" i="1" s="1"/>
  <c r="BV362" i="1"/>
  <c r="BU362" i="1"/>
  <c r="BT362" i="1"/>
  <c r="BQ362" i="1"/>
  <c r="BO362" i="1"/>
  <c r="BP362" i="1" s="1"/>
  <c r="DF362" i="1" s="1"/>
  <c r="BE362" i="1"/>
  <c r="BC362" i="1"/>
  <c r="BD362" i="1" s="1"/>
  <c r="BB362" i="1"/>
  <c r="BA362" i="1"/>
  <c r="AY362" i="1"/>
  <c r="AZ362" i="1" s="1"/>
  <c r="BV361" i="1"/>
  <c r="BU361" i="1"/>
  <c r="BT361" i="1"/>
  <c r="BQ361" i="1"/>
  <c r="BO361" i="1"/>
  <c r="BP361" i="1" s="1"/>
  <c r="DF361" i="1" s="1"/>
  <c r="BE361" i="1"/>
  <c r="BC361" i="1"/>
  <c r="BD361" i="1" s="1"/>
  <c r="BB361" i="1"/>
  <c r="BA361" i="1"/>
  <c r="AY361" i="1"/>
  <c r="AZ361" i="1" s="1"/>
  <c r="BV360" i="1"/>
  <c r="BU360" i="1"/>
  <c r="BT360" i="1"/>
  <c r="BQ360" i="1"/>
  <c r="BO360" i="1"/>
  <c r="BP360" i="1" s="1"/>
  <c r="DF360" i="1" s="1"/>
  <c r="BE360" i="1"/>
  <c r="BC360" i="1"/>
  <c r="BD360" i="1" s="1"/>
  <c r="BB360" i="1"/>
  <c r="BA360" i="1"/>
  <c r="AY360" i="1"/>
  <c r="AZ360" i="1" s="1"/>
  <c r="BV359" i="1"/>
  <c r="BU359" i="1"/>
  <c r="BT359" i="1"/>
  <c r="BQ359" i="1"/>
  <c r="BO359" i="1"/>
  <c r="BP359" i="1" s="1"/>
  <c r="DF359" i="1" s="1"/>
  <c r="BE359" i="1"/>
  <c r="BC359" i="1"/>
  <c r="BD359" i="1" s="1"/>
  <c r="BB359" i="1"/>
  <c r="BA359" i="1"/>
  <c r="AY359" i="1"/>
  <c r="AZ359" i="1" s="1"/>
  <c r="BV358" i="1"/>
  <c r="BU358" i="1"/>
  <c r="BT358" i="1"/>
  <c r="BQ358" i="1"/>
  <c r="BO358" i="1"/>
  <c r="BP358" i="1" s="1"/>
  <c r="DF358" i="1" s="1"/>
  <c r="BE358" i="1"/>
  <c r="BC358" i="1"/>
  <c r="BD358" i="1" s="1"/>
  <c r="BB358" i="1"/>
  <c r="BA358" i="1"/>
  <c r="AY358" i="1"/>
  <c r="AZ358" i="1" s="1"/>
  <c r="BV357" i="1"/>
  <c r="BU357" i="1"/>
  <c r="BT357" i="1"/>
  <c r="BQ357" i="1"/>
  <c r="BO357" i="1"/>
  <c r="BP357" i="1" s="1"/>
  <c r="DF357" i="1" s="1"/>
  <c r="BE357" i="1"/>
  <c r="BC357" i="1"/>
  <c r="BD357" i="1" s="1"/>
  <c r="BB357" i="1"/>
  <c r="BA357" i="1"/>
  <c r="AY357" i="1"/>
  <c r="AZ357" i="1" s="1"/>
  <c r="BV356" i="1"/>
  <c r="BU356" i="1"/>
  <c r="BT356" i="1"/>
  <c r="BQ356" i="1"/>
  <c r="BO356" i="1"/>
  <c r="BP356" i="1" s="1"/>
  <c r="DF356" i="1" s="1"/>
  <c r="BE356" i="1"/>
  <c r="BC356" i="1"/>
  <c r="BD356" i="1" s="1"/>
  <c r="BB356" i="1"/>
  <c r="BA356" i="1"/>
  <c r="AY356" i="1"/>
  <c r="AZ356" i="1" s="1"/>
  <c r="BV355" i="1"/>
  <c r="BU355" i="1"/>
  <c r="BT355" i="1"/>
  <c r="BQ355" i="1"/>
  <c r="BO355" i="1"/>
  <c r="BP355" i="1" s="1"/>
  <c r="DF355" i="1" s="1"/>
  <c r="BE355" i="1"/>
  <c r="BC355" i="1"/>
  <c r="BD355" i="1" s="1"/>
  <c r="BB355" i="1"/>
  <c r="BA355" i="1"/>
  <c r="AY355" i="1"/>
  <c r="AZ355" i="1" s="1"/>
  <c r="BV354" i="1"/>
  <c r="BU354" i="1"/>
  <c r="BT354" i="1"/>
  <c r="BQ354" i="1"/>
  <c r="BO354" i="1"/>
  <c r="BP354" i="1" s="1"/>
  <c r="DF354" i="1" s="1"/>
  <c r="BE354" i="1"/>
  <c r="BC354" i="1"/>
  <c r="BD354" i="1" s="1"/>
  <c r="BB354" i="1"/>
  <c r="BA354" i="1"/>
  <c r="AY354" i="1"/>
  <c r="AZ354" i="1" s="1"/>
  <c r="BV353" i="1"/>
  <c r="BU353" i="1"/>
  <c r="BT353" i="1"/>
  <c r="BQ353" i="1"/>
  <c r="BO353" i="1"/>
  <c r="BP353" i="1" s="1"/>
  <c r="DF353" i="1" s="1"/>
  <c r="BE353" i="1"/>
  <c r="BC353" i="1"/>
  <c r="BD353" i="1" s="1"/>
  <c r="BB353" i="1"/>
  <c r="BA353" i="1"/>
  <c r="AY353" i="1"/>
  <c r="AZ353" i="1" s="1"/>
  <c r="BV352" i="1"/>
  <c r="BU352" i="1"/>
  <c r="BT352" i="1"/>
  <c r="BQ352" i="1"/>
  <c r="BO352" i="1"/>
  <c r="BP352" i="1" s="1"/>
  <c r="DF352" i="1" s="1"/>
  <c r="BE352" i="1"/>
  <c r="BC352" i="1"/>
  <c r="BD352" i="1" s="1"/>
  <c r="BB352" i="1"/>
  <c r="BA352" i="1"/>
  <c r="AY352" i="1"/>
  <c r="AZ352" i="1" s="1"/>
  <c r="BV351" i="1"/>
  <c r="BU351" i="1"/>
  <c r="BT351" i="1"/>
  <c r="BQ351" i="1"/>
  <c r="BO351" i="1"/>
  <c r="BP351" i="1" s="1"/>
  <c r="DF351" i="1" s="1"/>
  <c r="BE351" i="1"/>
  <c r="BC351" i="1"/>
  <c r="BD351" i="1" s="1"/>
  <c r="BB351" i="1"/>
  <c r="BA351" i="1"/>
  <c r="AY351" i="1"/>
  <c r="AZ351" i="1" s="1"/>
  <c r="BV350" i="1"/>
  <c r="BU350" i="1"/>
  <c r="BT350" i="1"/>
  <c r="BQ350" i="1"/>
  <c r="BO350" i="1"/>
  <c r="BP350" i="1" s="1"/>
  <c r="DF350" i="1" s="1"/>
  <c r="BE350" i="1"/>
  <c r="BC350" i="1"/>
  <c r="BD350" i="1" s="1"/>
  <c r="BB350" i="1"/>
  <c r="BA350" i="1"/>
  <c r="AY350" i="1"/>
  <c r="AZ350" i="1" s="1"/>
  <c r="BV349" i="1"/>
  <c r="BU349" i="1"/>
  <c r="BT349" i="1"/>
  <c r="BQ349" i="1"/>
  <c r="BO349" i="1"/>
  <c r="BP349" i="1" s="1"/>
  <c r="DF349" i="1" s="1"/>
  <c r="BE349" i="1"/>
  <c r="BC349" i="1"/>
  <c r="BD349" i="1" s="1"/>
  <c r="BB349" i="1"/>
  <c r="BA349" i="1"/>
  <c r="AY349" i="1"/>
  <c r="AZ349" i="1" s="1"/>
  <c r="BV348" i="1"/>
  <c r="BU348" i="1"/>
  <c r="BT348" i="1"/>
  <c r="BQ348" i="1"/>
  <c r="BO348" i="1"/>
  <c r="BP348" i="1" s="1"/>
  <c r="DF348" i="1" s="1"/>
  <c r="BE348" i="1"/>
  <c r="BC348" i="1"/>
  <c r="BD348" i="1" s="1"/>
  <c r="BB348" i="1"/>
  <c r="BA348" i="1"/>
  <c r="AY348" i="1"/>
  <c r="AZ348" i="1" s="1"/>
  <c r="BV347" i="1"/>
  <c r="BU347" i="1"/>
  <c r="BT347" i="1"/>
  <c r="BQ347" i="1"/>
  <c r="BO347" i="1"/>
  <c r="BP347" i="1" s="1"/>
  <c r="DF347" i="1" s="1"/>
  <c r="BE347" i="1"/>
  <c r="BC347" i="1"/>
  <c r="BD347" i="1" s="1"/>
  <c r="BB347" i="1"/>
  <c r="BA347" i="1"/>
  <c r="AY347" i="1"/>
  <c r="AZ347" i="1" s="1"/>
  <c r="BV346" i="1"/>
  <c r="BU346" i="1"/>
  <c r="BT346" i="1"/>
  <c r="BQ346" i="1"/>
  <c r="BO346" i="1"/>
  <c r="BP346" i="1" s="1"/>
  <c r="DF346" i="1" s="1"/>
  <c r="BE346" i="1"/>
  <c r="BC346" i="1"/>
  <c r="BD346" i="1" s="1"/>
  <c r="BB346" i="1"/>
  <c r="BA346" i="1"/>
  <c r="AY346" i="1"/>
  <c r="AZ346" i="1" s="1"/>
  <c r="BV345" i="1"/>
  <c r="BU345" i="1"/>
  <c r="BT345" i="1"/>
  <c r="BQ345" i="1"/>
  <c r="BO345" i="1"/>
  <c r="BP345" i="1" s="1"/>
  <c r="DF345" i="1" s="1"/>
  <c r="BE345" i="1"/>
  <c r="BC345" i="1"/>
  <c r="BD345" i="1" s="1"/>
  <c r="BB345" i="1"/>
  <c r="BA345" i="1"/>
  <c r="AY345" i="1"/>
  <c r="AZ345" i="1" s="1"/>
  <c r="BV344" i="1"/>
  <c r="BU344" i="1"/>
  <c r="BT344" i="1"/>
  <c r="BQ344" i="1"/>
  <c r="BO344" i="1"/>
  <c r="BP344" i="1" s="1"/>
  <c r="DF344" i="1" s="1"/>
  <c r="BE344" i="1"/>
  <c r="BC344" i="1"/>
  <c r="BD344" i="1" s="1"/>
  <c r="BB344" i="1"/>
  <c r="BA344" i="1"/>
  <c r="AY344" i="1"/>
  <c r="AZ344" i="1" s="1"/>
  <c r="BV343" i="1"/>
  <c r="BU343" i="1"/>
  <c r="BT343" i="1"/>
  <c r="BQ343" i="1"/>
  <c r="BO343" i="1"/>
  <c r="BP343" i="1" s="1"/>
  <c r="DF343" i="1" s="1"/>
  <c r="BE343" i="1"/>
  <c r="BC343" i="1"/>
  <c r="BD343" i="1" s="1"/>
  <c r="BB343" i="1"/>
  <c r="BA343" i="1"/>
  <c r="AY343" i="1"/>
  <c r="AZ343" i="1" s="1"/>
  <c r="BV342" i="1"/>
  <c r="BU342" i="1"/>
  <c r="BT342" i="1"/>
  <c r="BQ342" i="1"/>
  <c r="BO342" i="1"/>
  <c r="BP342" i="1" s="1"/>
  <c r="DF342" i="1" s="1"/>
  <c r="BE342" i="1"/>
  <c r="BC342" i="1"/>
  <c r="BD342" i="1" s="1"/>
  <c r="BB342" i="1"/>
  <c r="BA342" i="1"/>
  <c r="AY342" i="1"/>
  <c r="AZ342" i="1" s="1"/>
  <c r="BV341" i="1"/>
  <c r="BU341" i="1"/>
  <c r="BT341" i="1"/>
  <c r="BQ341" i="1"/>
  <c r="BO341" i="1"/>
  <c r="BP341" i="1" s="1"/>
  <c r="DF341" i="1" s="1"/>
  <c r="BE341" i="1"/>
  <c r="BC341" i="1"/>
  <c r="BD341" i="1" s="1"/>
  <c r="BB341" i="1"/>
  <c r="BA341" i="1"/>
  <c r="AY341" i="1"/>
  <c r="AZ341" i="1" s="1"/>
  <c r="BV340" i="1"/>
  <c r="BU340" i="1"/>
  <c r="BT340" i="1"/>
  <c r="BQ340" i="1"/>
  <c r="BO340" i="1"/>
  <c r="BP340" i="1" s="1"/>
  <c r="DF340" i="1" s="1"/>
  <c r="BE340" i="1"/>
  <c r="BC340" i="1"/>
  <c r="BD340" i="1" s="1"/>
  <c r="BB340" i="1"/>
  <c r="BA340" i="1"/>
  <c r="AY340" i="1"/>
  <c r="AZ340" i="1" s="1"/>
  <c r="BV339" i="1"/>
  <c r="BU339" i="1"/>
  <c r="BT339" i="1"/>
  <c r="BQ339" i="1"/>
  <c r="BO339" i="1"/>
  <c r="BP339" i="1" s="1"/>
  <c r="DF339" i="1" s="1"/>
  <c r="BE339" i="1"/>
  <c r="BC339" i="1"/>
  <c r="BD339" i="1" s="1"/>
  <c r="BB339" i="1"/>
  <c r="BA339" i="1"/>
  <c r="AY339" i="1"/>
  <c r="AZ339" i="1" s="1"/>
  <c r="BV338" i="1"/>
  <c r="BU338" i="1"/>
  <c r="BT338" i="1"/>
  <c r="BQ338" i="1"/>
  <c r="BO338" i="1"/>
  <c r="BP338" i="1" s="1"/>
  <c r="DF338" i="1" s="1"/>
  <c r="BE338" i="1"/>
  <c r="BC338" i="1"/>
  <c r="BD338" i="1" s="1"/>
  <c r="BB338" i="1"/>
  <c r="BA338" i="1"/>
  <c r="AY338" i="1"/>
  <c r="AZ338" i="1" s="1"/>
  <c r="BV337" i="1"/>
  <c r="BU337" i="1"/>
  <c r="BT337" i="1"/>
  <c r="BQ337" i="1"/>
  <c r="BO337" i="1"/>
  <c r="BP337" i="1" s="1"/>
  <c r="DF337" i="1" s="1"/>
  <c r="BE337" i="1"/>
  <c r="BC337" i="1"/>
  <c r="BD337" i="1" s="1"/>
  <c r="BB337" i="1"/>
  <c r="BA337" i="1"/>
  <c r="AY337" i="1"/>
  <c r="AZ337" i="1" s="1"/>
  <c r="BV336" i="1"/>
  <c r="BU336" i="1"/>
  <c r="BT336" i="1"/>
  <c r="BQ336" i="1"/>
  <c r="BO336" i="1"/>
  <c r="BP336" i="1" s="1"/>
  <c r="DF336" i="1" s="1"/>
  <c r="BE336" i="1"/>
  <c r="BC336" i="1"/>
  <c r="BD336" i="1" s="1"/>
  <c r="BB336" i="1"/>
  <c r="BA336" i="1"/>
  <c r="AY336" i="1"/>
  <c r="AZ336" i="1" s="1"/>
  <c r="BV335" i="1"/>
  <c r="BU335" i="1"/>
  <c r="BT335" i="1"/>
  <c r="BQ335" i="1"/>
  <c r="BO335" i="1"/>
  <c r="BP335" i="1" s="1"/>
  <c r="DF335" i="1" s="1"/>
  <c r="BE335" i="1"/>
  <c r="BC335" i="1"/>
  <c r="BD335" i="1" s="1"/>
  <c r="BB335" i="1"/>
  <c r="BA335" i="1"/>
  <c r="AY335" i="1"/>
  <c r="AZ335" i="1" s="1"/>
  <c r="BV334" i="1"/>
  <c r="BU334" i="1"/>
  <c r="BT334" i="1"/>
  <c r="BQ334" i="1"/>
  <c r="BO334" i="1"/>
  <c r="BP334" i="1" s="1"/>
  <c r="DF334" i="1" s="1"/>
  <c r="BE334" i="1"/>
  <c r="BC334" i="1"/>
  <c r="BD334" i="1" s="1"/>
  <c r="BB334" i="1"/>
  <c r="BA334" i="1"/>
  <c r="AY334" i="1"/>
  <c r="AZ334" i="1" s="1"/>
  <c r="BV333" i="1"/>
  <c r="BU333" i="1"/>
  <c r="BT333" i="1"/>
  <c r="BQ333" i="1"/>
  <c r="BO333" i="1"/>
  <c r="BP333" i="1" s="1"/>
  <c r="DF333" i="1" s="1"/>
  <c r="BE333" i="1"/>
  <c r="BC333" i="1"/>
  <c r="BD333" i="1" s="1"/>
  <c r="BB333" i="1"/>
  <c r="BA333" i="1"/>
  <c r="AY333" i="1"/>
  <c r="AZ333" i="1" s="1"/>
  <c r="BV332" i="1"/>
  <c r="BU332" i="1"/>
  <c r="BT332" i="1"/>
  <c r="BQ332" i="1"/>
  <c r="BO332" i="1"/>
  <c r="BP332" i="1" s="1"/>
  <c r="DF332" i="1" s="1"/>
  <c r="BE332" i="1"/>
  <c r="BC332" i="1"/>
  <c r="BD332" i="1" s="1"/>
  <c r="BB332" i="1"/>
  <c r="BA332" i="1"/>
  <c r="AY332" i="1"/>
  <c r="AZ332" i="1" s="1"/>
  <c r="BV331" i="1"/>
  <c r="BU331" i="1"/>
  <c r="BT331" i="1"/>
  <c r="BQ331" i="1"/>
  <c r="BO331" i="1"/>
  <c r="BP331" i="1" s="1"/>
  <c r="DF331" i="1" s="1"/>
  <c r="BE331" i="1"/>
  <c r="BC331" i="1"/>
  <c r="BD331" i="1" s="1"/>
  <c r="BB331" i="1"/>
  <c r="BA331" i="1"/>
  <c r="AY331" i="1"/>
  <c r="AZ331" i="1" s="1"/>
  <c r="BV330" i="1"/>
  <c r="BU330" i="1"/>
  <c r="BT330" i="1"/>
  <c r="BQ330" i="1"/>
  <c r="BO330" i="1"/>
  <c r="BP330" i="1" s="1"/>
  <c r="DF330" i="1" s="1"/>
  <c r="BE330" i="1"/>
  <c r="BC330" i="1"/>
  <c r="BD330" i="1" s="1"/>
  <c r="BB330" i="1"/>
  <c r="BA330" i="1"/>
  <c r="AY330" i="1"/>
  <c r="AZ330" i="1" s="1"/>
  <c r="BV329" i="1"/>
  <c r="BU329" i="1"/>
  <c r="BT329" i="1"/>
  <c r="BQ329" i="1"/>
  <c r="BO329" i="1"/>
  <c r="BP329" i="1" s="1"/>
  <c r="DF329" i="1" s="1"/>
  <c r="BE329" i="1"/>
  <c r="BC329" i="1"/>
  <c r="BD329" i="1" s="1"/>
  <c r="BB329" i="1"/>
  <c r="BA329" i="1"/>
  <c r="AY329" i="1"/>
  <c r="AZ329" i="1" s="1"/>
  <c r="BV328" i="1"/>
  <c r="BU328" i="1"/>
  <c r="BT328" i="1"/>
  <c r="BQ328" i="1"/>
  <c r="BO328" i="1"/>
  <c r="BP328" i="1" s="1"/>
  <c r="DF328" i="1" s="1"/>
  <c r="BE328" i="1"/>
  <c r="BC328" i="1"/>
  <c r="BD328" i="1" s="1"/>
  <c r="BB328" i="1"/>
  <c r="BA328" i="1"/>
  <c r="AY328" i="1"/>
  <c r="AZ328" i="1" s="1"/>
  <c r="BV327" i="1"/>
  <c r="BU327" i="1"/>
  <c r="BT327" i="1"/>
  <c r="BQ327" i="1"/>
  <c r="BO327" i="1"/>
  <c r="BP327" i="1" s="1"/>
  <c r="DF327" i="1" s="1"/>
  <c r="BE327" i="1"/>
  <c r="BC327" i="1"/>
  <c r="BD327" i="1" s="1"/>
  <c r="BB327" i="1"/>
  <c r="BA327" i="1"/>
  <c r="AY327" i="1"/>
  <c r="AZ327" i="1" s="1"/>
  <c r="BV326" i="1"/>
  <c r="BU326" i="1"/>
  <c r="BT326" i="1"/>
  <c r="BQ326" i="1"/>
  <c r="BO326" i="1"/>
  <c r="BP326" i="1" s="1"/>
  <c r="DF326" i="1" s="1"/>
  <c r="BE326" i="1"/>
  <c r="BC326" i="1"/>
  <c r="BD326" i="1" s="1"/>
  <c r="BB326" i="1"/>
  <c r="BA326" i="1"/>
  <c r="AY326" i="1"/>
  <c r="AZ326" i="1" s="1"/>
  <c r="BV325" i="1"/>
  <c r="BU325" i="1"/>
  <c r="BT325" i="1"/>
  <c r="BQ325" i="1"/>
  <c r="BO325" i="1"/>
  <c r="BP325" i="1" s="1"/>
  <c r="DF325" i="1" s="1"/>
  <c r="BE325" i="1"/>
  <c r="BC325" i="1"/>
  <c r="BD325" i="1" s="1"/>
  <c r="BB325" i="1"/>
  <c r="BA325" i="1"/>
  <c r="AY325" i="1"/>
  <c r="AZ325" i="1" s="1"/>
  <c r="BV324" i="1"/>
  <c r="BU324" i="1"/>
  <c r="BT324" i="1"/>
  <c r="BQ324" i="1"/>
  <c r="BO324" i="1"/>
  <c r="BP324" i="1" s="1"/>
  <c r="DF324" i="1" s="1"/>
  <c r="BE324" i="1"/>
  <c r="BC324" i="1"/>
  <c r="BD324" i="1" s="1"/>
  <c r="BB324" i="1"/>
  <c r="BA324" i="1"/>
  <c r="AY324" i="1"/>
  <c r="AZ324" i="1" s="1"/>
  <c r="BV323" i="1"/>
  <c r="BU323" i="1"/>
  <c r="BT323" i="1"/>
  <c r="BQ323" i="1"/>
  <c r="BO323" i="1"/>
  <c r="BP323" i="1" s="1"/>
  <c r="DF323" i="1" s="1"/>
  <c r="BE323" i="1"/>
  <c r="BC323" i="1"/>
  <c r="BD323" i="1" s="1"/>
  <c r="BB323" i="1"/>
  <c r="BA323" i="1"/>
  <c r="AY323" i="1"/>
  <c r="AZ323" i="1" s="1"/>
  <c r="BV322" i="1"/>
  <c r="BU322" i="1"/>
  <c r="BT322" i="1"/>
  <c r="BQ322" i="1"/>
  <c r="BO322" i="1"/>
  <c r="BP322" i="1" s="1"/>
  <c r="DF322" i="1" s="1"/>
  <c r="BE322" i="1"/>
  <c r="BC322" i="1"/>
  <c r="BD322" i="1" s="1"/>
  <c r="BB322" i="1"/>
  <c r="BA322" i="1"/>
  <c r="AY322" i="1"/>
  <c r="AZ322" i="1" s="1"/>
  <c r="BV321" i="1"/>
  <c r="BU321" i="1"/>
  <c r="BT321" i="1"/>
  <c r="BQ321" i="1"/>
  <c r="BO321" i="1"/>
  <c r="BP321" i="1" s="1"/>
  <c r="DF321" i="1" s="1"/>
  <c r="BE321" i="1"/>
  <c r="BC321" i="1"/>
  <c r="BD321" i="1" s="1"/>
  <c r="BB321" i="1"/>
  <c r="BA321" i="1"/>
  <c r="AY321" i="1"/>
  <c r="AZ321" i="1" s="1"/>
  <c r="BV320" i="1"/>
  <c r="BU320" i="1"/>
  <c r="BT320" i="1"/>
  <c r="BQ320" i="1"/>
  <c r="BO320" i="1"/>
  <c r="BP320" i="1" s="1"/>
  <c r="DF320" i="1" s="1"/>
  <c r="BE320" i="1"/>
  <c r="BC320" i="1"/>
  <c r="BD320" i="1" s="1"/>
  <c r="BB320" i="1"/>
  <c r="BA320" i="1"/>
  <c r="AY320" i="1"/>
  <c r="AZ320" i="1" s="1"/>
  <c r="BV319" i="1"/>
  <c r="BU319" i="1"/>
  <c r="BT319" i="1"/>
  <c r="BQ319" i="1"/>
  <c r="BO319" i="1"/>
  <c r="BP319" i="1" s="1"/>
  <c r="DF319" i="1" s="1"/>
  <c r="BE319" i="1"/>
  <c r="BC319" i="1"/>
  <c r="BD319" i="1" s="1"/>
  <c r="BB319" i="1"/>
  <c r="BA319" i="1"/>
  <c r="AY319" i="1"/>
  <c r="AZ319" i="1" s="1"/>
  <c r="BV318" i="1"/>
  <c r="BU318" i="1"/>
  <c r="BT318" i="1"/>
  <c r="BQ318" i="1"/>
  <c r="BO318" i="1"/>
  <c r="BP318" i="1" s="1"/>
  <c r="DF318" i="1" s="1"/>
  <c r="BE318" i="1"/>
  <c r="BC318" i="1"/>
  <c r="BD318" i="1" s="1"/>
  <c r="BB318" i="1"/>
  <c r="BA318" i="1"/>
  <c r="AY318" i="1"/>
  <c r="AZ318" i="1" s="1"/>
  <c r="BV317" i="1"/>
  <c r="BU317" i="1"/>
  <c r="BT317" i="1"/>
  <c r="BQ317" i="1"/>
  <c r="BO317" i="1"/>
  <c r="BP317" i="1" s="1"/>
  <c r="DF317" i="1" s="1"/>
  <c r="BE317" i="1"/>
  <c r="BC317" i="1"/>
  <c r="BD317" i="1" s="1"/>
  <c r="BB317" i="1"/>
  <c r="BA317" i="1"/>
  <c r="AY317" i="1"/>
  <c r="AZ317" i="1" s="1"/>
  <c r="BV316" i="1"/>
  <c r="BU316" i="1"/>
  <c r="BT316" i="1"/>
  <c r="BQ316" i="1"/>
  <c r="BO316" i="1"/>
  <c r="BP316" i="1" s="1"/>
  <c r="DF316" i="1" s="1"/>
  <c r="BE316" i="1"/>
  <c r="BC316" i="1"/>
  <c r="BD316" i="1" s="1"/>
  <c r="BB316" i="1"/>
  <c r="BA316" i="1"/>
  <c r="AY316" i="1"/>
  <c r="AZ316" i="1" s="1"/>
  <c r="BV315" i="1"/>
  <c r="BU315" i="1"/>
  <c r="BT315" i="1"/>
  <c r="BQ315" i="1"/>
  <c r="BO315" i="1"/>
  <c r="BP315" i="1" s="1"/>
  <c r="DF315" i="1" s="1"/>
  <c r="BE315" i="1"/>
  <c r="BC315" i="1"/>
  <c r="BD315" i="1" s="1"/>
  <c r="BB315" i="1"/>
  <c r="BA315" i="1"/>
  <c r="AY315" i="1"/>
  <c r="AZ315" i="1" s="1"/>
  <c r="BV314" i="1"/>
  <c r="BU314" i="1"/>
  <c r="BT314" i="1"/>
  <c r="BQ314" i="1"/>
  <c r="BO314" i="1"/>
  <c r="BP314" i="1" s="1"/>
  <c r="DF314" i="1" s="1"/>
  <c r="BE314" i="1"/>
  <c r="BC314" i="1"/>
  <c r="BD314" i="1" s="1"/>
  <c r="BB314" i="1"/>
  <c r="BA314" i="1"/>
  <c r="AY314" i="1"/>
  <c r="AZ314" i="1" s="1"/>
  <c r="BV313" i="1"/>
  <c r="BU313" i="1"/>
  <c r="BT313" i="1"/>
  <c r="BQ313" i="1"/>
  <c r="BO313" i="1"/>
  <c r="BP313" i="1" s="1"/>
  <c r="DF313" i="1" s="1"/>
  <c r="BE313" i="1"/>
  <c r="BC313" i="1"/>
  <c r="BD313" i="1" s="1"/>
  <c r="BB313" i="1"/>
  <c r="BA313" i="1"/>
  <c r="AY313" i="1"/>
  <c r="AZ313" i="1" s="1"/>
  <c r="BV312" i="1"/>
  <c r="BU312" i="1"/>
  <c r="BT312" i="1"/>
  <c r="BQ312" i="1"/>
  <c r="BO312" i="1"/>
  <c r="BP312" i="1" s="1"/>
  <c r="DF312" i="1" s="1"/>
  <c r="BE312" i="1"/>
  <c r="BC312" i="1"/>
  <c r="BD312" i="1" s="1"/>
  <c r="BB312" i="1"/>
  <c r="BA312" i="1"/>
  <c r="AY312" i="1"/>
  <c r="AZ312" i="1" s="1"/>
  <c r="BV311" i="1"/>
  <c r="BU311" i="1"/>
  <c r="BT311" i="1"/>
  <c r="BQ311" i="1"/>
  <c r="BO311" i="1"/>
  <c r="BP311" i="1" s="1"/>
  <c r="DF311" i="1" s="1"/>
  <c r="BE311" i="1"/>
  <c r="BC311" i="1"/>
  <c r="BD311" i="1" s="1"/>
  <c r="BB311" i="1"/>
  <c r="BA311" i="1"/>
  <c r="AY311" i="1"/>
  <c r="AZ311" i="1" s="1"/>
  <c r="BV310" i="1"/>
  <c r="BU310" i="1"/>
  <c r="BT310" i="1"/>
  <c r="BQ310" i="1"/>
  <c r="BO310" i="1"/>
  <c r="BP310" i="1" s="1"/>
  <c r="DF310" i="1" s="1"/>
  <c r="BE310" i="1"/>
  <c r="BC310" i="1"/>
  <c r="BD310" i="1" s="1"/>
  <c r="BB310" i="1"/>
  <c r="BA310" i="1"/>
  <c r="AY310" i="1"/>
  <c r="AZ310" i="1" s="1"/>
  <c r="BV309" i="1"/>
  <c r="BU309" i="1"/>
  <c r="BT309" i="1"/>
  <c r="BQ309" i="1"/>
  <c r="BO309" i="1"/>
  <c r="BP309" i="1" s="1"/>
  <c r="DF309" i="1" s="1"/>
  <c r="BE309" i="1"/>
  <c r="BC309" i="1"/>
  <c r="BD309" i="1" s="1"/>
  <c r="BB309" i="1"/>
  <c r="BA309" i="1"/>
  <c r="AY309" i="1"/>
  <c r="AZ309" i="1" s="1"/>
  <c r="BV308" i="1"/>
  <c r="BU308" i="1"/>
  <c r="BT308" i="1"/>
  <c r="BQ308" i="1"/>
  <c r="BO308" i="1"/>
  <c r="BP308" i="1" s="1"/>
  <c r="DF308" i="1" s="1"/>
  <c r="BE308" i="1"/>
  <c r="BC308" i="1"/>
  <c r="BD308" i="1" s="1"/>
  <c r="BB308" i="1"/>
  <c r="BA308" i="1"/>
  <c r="AY308" i="1"/>
  <c r="AZ308" i="1" s="1"/>
  <c r="BV307" i="1"/>
  <c r="BU307" i="1"/>
  <c r="BT307" i="1"/>
  <c r="BQ307" i="1"/>
  <c r="BO307" i="1"/>
  <c r="BP307" i="1" s="1"/>
  <c r="DF307" i="1" s="1"/>
  <c r="BE307" i="1"/>
  <c r="BC307" i="1"/>
  <c r="BD307" i="1" s="1"/>
  <c r="BB307" i="1"/>
  <c r="BA307" i="1"/>
  <c r="AY307" i="1"/>
  <c r="AZ307" i="1" s="1"/>
  <c r="BV306" i="1"/>
  <c r="BU306" i="1"/>
  <c r="BT306" i="1"/>
  <c r="BQ306" i="1"/>
  <c r="BO306" i="1"/>
  <c r="BP306" i="1" s="1"/>
  <c r="DF306" i="1" s="1"/>
  <c r="BE306" i="1"/>
  <c r="BC306" i="1"/>
  <c r="BD306" i="1" s="1"/>
  <c r="BB306" i="1"/>
  <c r="BA306" i="1"/>
  <c r="AY306" i="1"/>
  <c r="AZ306" i="1" s="1"/>
  <c r="BV305" i="1"/>
  <c r="BU305" i="1"/>
  <c r="BT305" i="1"/>
  <c r="BQ305" i="1"/>
  <c r="BO305" i="1"/>
  <c r="BP305" i="1" s="1"/>
  <c r="DF305" i="1" s="1"/>
  <c r="BE305" i="1"/>
  <c r="BC305" i="1"/>
  <c r="BD305" i="1" s="1"/>
  <c r="BB305" i="1"/>
  <c r="BA305" i="1"/>
  <c r="AY305" i="1"/>
  <c r="AZ305" i="1" s="1"/>
  <c r="BV304" i="1"/>
  <c r="BU304" i="1"/>
  <c r="BT304" i="1"/>
  <c r="BQ304" i="1"/>
  <c r="BO304" i="1"/>
  <c r="BP304" i="1" s="1"/>
  <c r="DF304" i="1" s="1"/>
  <c r="BE304" i="1"/>
  <c r="BC304" i="1"/>
  <c r="BD304" i="1" s="1"/>
  <c r="BB304" i="1"/>
  <c r="BA304" i="1"/>
  <c r="AY304" i="1"/>
  <c r="AZ304" i="1" s="1"/>
  <c r="BV303" i="1"/>
  <c r="BU303" i="1"/>
  <c r="BT303" i="1"/>
  <c r="BQ303" i="1"/>
  <c r="BO303" i="1"/>
  <c r="BP303" i="1" s="1"/>
  <c r="DF303" i="1" s="1"/>
  <c r="BE303" i="1"/>
  <c r="BC303" i="1"/>
  <c r="BD303" i="1" s="1"/>
  <c r="BB303" i="1"/>
  <c r="BA303" i="1"/>
  <c r="AY303" i="1"/>
  <c r="AZ303" i="1" s="1"/>
  <c r="BV302" i="1"/>
  <c r="BU302" i="1"/>
  <c r="BT302" i="1"/>
  <c r="BQ302" i="1"/>
  <c r="BO302" i="1"/>
  <c r="BP302" i="1" s="1"/>
  <c r="DF302" i="1" s="1"/>
  <c r="BE302" i="1"/>
  <c r="BC302" i="1"/>
  <c r="BD302" i="1" s="1"/>
  <c r="BB302" i="1"/>
  <c r="BA302" i="1"/>
  <c r="AY302" i="1"/>
  <c r="AZ302" i="1" s="1"/>
  <c r="BV301" i="1"/>
  <c r="BU301" i="1"/>
  <c r="BT301" i="1"/>
  <c r="BQ301" i="1"/>
  <c r="BO301" i="1"/>
  <c r="BP301" i="1" s="1"/>
  <c r="DF301" i="1" s="1"/>
  <c r="BE301" i="1"/>
  <c r="BC301" i="1"/>
  <c r="BD301" i="1" s="1"/>
  <c r="BB301" i="1"/>
  <c r="BA301" i="1"/>
  <c r="AY301" i="1"/>
  <c r="AZ301" i="1" s="1"/>
  <c r="BV300" i="1"/>
  <c r="BU300" i="1"/>
  <c r="BT300" i="1"/>
  <c r="BQ300" i="1"/>
  <c r="BO300" i="1"/>
  <c r="BP300" i="1" s="1"/>
  <c r="DF300" i="1" s="1"/>
  <c r="BE300" i="1"/>
  <c r="BC300" i="1"/>
  <c r="BD300" i="1" s="1"/>
  <c r="BB300" i="1"/>
  <c r="BA300" i="1"/>
  <c r="AY300" i="1"/>
  <c r="AZ300" i="1" s="1"/>
  <c r="BV299" i="1"/>
  <c r="BU299" i="1"/>
  <c r="BT299" i="1"/>
  <c r="BQ299" i="1"/>
  <c r="BO299" i="1"/>
  <c r="BP299" i="1" s="1"/>
  <c r="DF299" i="1" s="1"/>
  <c r="BE299" i="1"/>
  <c r="BC299" i="1"/>
  <c r="BD299" i="1" s="1"/>
  <c r="BB299" i="1"/>
  <c r="BA299" i="1"/>
  <c r="AY299" i="1"/>
  <c r="AZ299" i="1" s="1"/>
  <c r="BV298" i="1"/>
  <c r="BU298" i="1"/>
  <c r="BT298" i="1"/>
  <c r="BQ298" i="1"/>
  <c r="BO298" i="1"/>
  <c r="BP298" i="1" s="1"/>
  <c r="DF298" i="1" s="1"/>
  <c r="BE298" i="1"/>
  <c r="BC298" i="1"/>
  <c r="BD298" i="1" s="1"/>
  <c r="BB298" i="1"/>
  <c r="BA298" i="1"/>
  <c r="AY298" i="1"/>
  <c r="AZ298" i="1" s="1"/>
  <c r="BV297" i="1"/>
  <c r="BU297" i="1"/>
  <c r="BT297" i="1"/>
  <c r="BQ297" i="1"/>
  <c r="BO297" i="1"/>
  <c r="BP297" i="1" s="1"/>
  <c r="DF297" i="1" s="1"/>
  <c r="BE297" i="1"/>
  <c r="BC297" i="1"/>
  <c r="BD297" i="1" s="1"/>
  <c r="BB297" i="1"/>
  <c r="BA297" i="1"/>
  <c r="AY297" i="1"/>
  <c r="AZ297" i="1" s="1"/>
  <c r="BV296" i="1"/>
  <c r="BU296" i="1"/>
  <c r="BT296" i="1"/>
  <c r="BQ296" i="1"/>
  <c r="BO296" i="1"/>
  <c r="BP296" i="1" s="1"/>
  <c r="DF296" i="1" s="1"/>
  <c r="BE296" i="1"/>
  <c r="BC296" i="1"/>
  <c r="BD296" i="1" s="1"/>
  <c r="BB296" i="1"/>
  <c r="BA296" i="1"/>
  <c r="AY296" i="1"/>
  <c r="AZ296" i="1" s="1"/>
  <c r="BV295" i="1"/>
  <c r="BU295" i="1"/>
  <c r="BT295" i="1"/>
  <c r="BQ295" i="1"/>
  <c r="BO295" i="1"/>
  <c r="BP295" i="1" s="1"/>
  <c r="DF295" i="1" s="1"/>
  <c r="BE295" i="1"/>
  <c r="BC295" i="1"/>
  <c r="BD295" i="1" s="1"/>
  <c r="BB295" i="1"/>
  <c r="BA295" i="1"/>
  <c r="AY295" i="1"/>
  <c r="AZ295" i="1" s="1"/>
  <c r="BV294" i="1"/>
  <c r="BU294" i="1"/>
  <c r="BT294" i="1"/>
  <c r="BQ294" i="1"/>
  <c r="BO294" i="1"/>
  <c r="BP294" i="1" s="1"/>
  <c r="DF294" i="1" s="1"/>
  <c r="BE294" i="1"/>
  <c r="BC294" i="1"/>
  <c r="BD294" i="1" s="1"/>
  <c r="BB294" i="1"/>
  <c r="BA294" i="1"/>
  <c r="AY294" i="1"/>
  <c r="AZ294" i="1" s="1"/>
  <c r="BV293" i="1"/>
  <c r="BU293" i="1"/>
  <c r="BT293" i="1"/>
  <c r="BQ293" i="1"/>
  <c r="BO293" i="1"/>
  <c r="BP293" i="1" s="1"/>
  <c r="DF293" i="1" s="1"/>
  <c r="BE293" i="1"/>
  <c r="BC293" i="1"/>
  <c r="BD293" i="1" s="1"/>
  <c r="BB293" i="1"/>
  <c r="BA293" i="1"/>
  <c r="AY293" i="1"/>
  <c r="AZ293" i="1" s="1"/>
  <c r="BV292" i="1"/>
  <c r="BU292" i="1"/>
  <c r="BT292" i="1"/>
  <c r="BQ292" i="1"/>
  <c r="BO292" i="1"/>
  <c r="BP292" i="1" s="1"/>
  <c r="DF292" i="1" s="1"/>
  <c r="BE292" i="1"/>
  <c r="BC292" i="1"/>
  <c r="BD292" i="1" s="1"/>
  <c r="BB292" i="1"/>
  <c r="BA292" i="1"/>
  <c r="AY292" i="1"/>
  <c r="AZ292" i="1" s="1"/>
  <c r="BV291" i="1"/>
  <c r="BU291" i="1"/>
  <c r="BT291" i="1"/>
  <c r="BQ291" i="1"/>
  <c r="BO291" i="1"/>
  <c r="BP291" i="1" s="1"/>
  <c r="DF291" i="1" s="1"/>
  <c r="BE291" i="1"/>
  <c r="BC291" i="1"/>
  <c r="BD291" i="1" s="1"/>
  <c r="BB291" i="1"/>
  <c r="BA291" i="1"/>
  <c r="AY291" i="1"/>
  <c r="AZ291" i="1" s="1"/>
  <c r="BV290" i="1"/>
  <c r="BU290" i="1"/>
  <c r="BT290" i="1"/>
  <c r="BQ290" i="1"/>
  <c r="BO290" i="1"/>
  <c r="BP290" i="1" s="1"/>
  <c r="DF290" i="1" s="1"/>
  <c r="BE290" i="1"/>
  <c r="BC290" i="1"/>
  <c r="BD290" i="1" s="1"/>
  <c r="BB290" i="1"/>
  <c r="BA290" i="1"/>
  <c r="AY290" i="1"/>
  <c r="AZ290" i="1" s="1"/>
  <c r="BV289" i="1"/>
  <c r="BU289" i="1"/>
  <c r="BT289" i="1"/>
  <c r="BQ289" i="1"/>
  <c r="BO289" i="1"/>
  <c r="BP289" i="1" s="1"/>
  <c r="DF289" i="1" s="1"/>
  <c r="BE289" i="1"/>
  <c r="BC289" i="1"/>
  <c r="BD289" i="1" s="1"/>
  <c r="BB289" i="1"/>
  <c r="BA289" i="1"/>
  <c r="AY289" i="1"/>
  <c r="AZ289" i="1" s="1"/>
  <c r="BV288" i="1"/>
  <c r="BU288" i="1"/>
  <c r="BT288" i="1"/>
  <c r="BQ288" i="1"/>
  <c r="BO288" i="1"/>
  <c r="BP288" i="1" s="1"/>
  <c r="DF288" i="1" s="1"/>
  <c r="BE288" i="1"/>
  <c r="BC288" i="1"/>
  <c r="BD288" i="1" s="1"/>
  <c r="BB288" i="1"/>
  <c r="BA288" i="1"/>
  <c r="AY288" i="1"/>
  <c r="AZ288" i="1" s="1"/>
  <c r="BV287" i="1"/>
  <c r="BU287" i="1"/>
  <c r="BT287" i="1"/>
  <c r="BQ287" i="1"/>
  <c r="BO287" i="1"/>
  <c r="BP287" i="1" s="1"/>
  <c r="DF287" i="1" s="1"/>
  <c r="BE287" i="1"/>
  <c r="BC287" i="1"/>
  <c r="BD287" i="1" s="1"/>
  <c r="BB287" i="1"/>
  <c r="BA287" i="1"/>
  <c r="AY287" i="1"/>
  <c r="AZ287" i="1" s="1"/>
  <c r="BV286" i="1"/>
  <c r="BU286" i="1"/>
  <c r="BT286" i="1"/>
  <c r="BQ286" i="1"/>
  <c r="BO286" i="1"/>
  <c r="BP286" i="1" s="1"/>
  <c r="DF286" i="1" s="1"/>
  <c r="BE286" i="1"/>
  <c r="BC286" i="1"/>
  <c r="BD286" i="1" s="1"/>
  <c r="BB286" i="1"/>
  <c r="BA286" i="1"/>
  <c r="AY286" i="1"/>
  <c r="AZ286" i="1" s="1"/>
  <c r="BV285" i="1"/>
  <c r="BU285" i="1"/>
  <c r="BT285" i="1"/>
  <c r="BQ285" i="1"/>
  <c r="BO285" i="1"/>
  <c r="BP285" i="1" s="1"/>
  <c r="DF285" i="1" s="1"/>
  <c r="BE285" i="1"/>
  <c r="BC285" i="1"/>
  <c r="BD285" i="1" s="1"/>
  <c r="BB285" i="1"/>
  <c r="BA285" i="1"/>
  <c r="AY285" i="1"/>
  <c r="AZ285" i="1" s="1"/>
  <c r="BV284" i="1"/>
  <c r="BU284" i="1"/>
  <c r="BT284" i="1"/>
  <c r="BQ284" i="1"/>
  <c r="BO284" i="1"/>
  <c r="BP284" i="1" s="1"/>
  <c r="DF284" i="1" s="1"/>
  <c r="BE284" i="1"/>
  <c r="BC284" i="1"/>
  <c r="BD284" i="1" s="1"/>
  <c r="BB284" i="1"/>
  <c r="BA284" i="1"/>
  <c r="AY284" i="1"/>
  <c r="AZ284" i="1" s="1"/>
  <c r="BV283" i="1"/>
  <c r="BU283" i="1"/>
  <c r="BT283" i="1"/>
  <c r="BQ283" i="1"/>
  <c r="BO283" i="1"/>
  <c r="BP283" i="1" s="1"/>
  <c r="DF283" i="1" s="1"/>
  <c r="BE283" i="1"/>
  <c r="BC283" i="1"/>
  <c r="BD283" i="1" s="1"/>
  <c r="BB283" i="1"/>
  <c r="BA283" i="1"/>
  <c r="AY283" i="1"/>
  <c r="AZ283" i="1" s="1"/>
  <c r="BV282" i="1"/>
  <c r="BU282" i="1"/>
  <c r="BT282" i="1"/>
  <c r="BQ282" i="1"/>
  <c r="BO282" i="1"/>
  <c r="BP282" i="1" s="1"/>
  <c r="DF282" i="1" s="1"/>
  <c r="BE282" i="1"/>
  <c r="BC282" i="1"/>
  <c r="BD282" i="1" s="1"/>
  <c r="BB282" i="1"/>
  <c r="BA282" i="1"/>
  <c r="AY282" i="1"/>
  <c r="AZ282" i="1" s="1"/>
  <c r="BV281" i="1"/>
  <c r="BU281" i="1"/>
  <c r="BT281" i="1"/>
  <c r="BQ281" i="1"/>
  <c r="BO281" i="1"/>
  <c r="BP281" i="1" s="1"/>
  <c r="DF281" i="1" s="1"/>
  <c r="BE281" i="1"/>
  <c r="BC281" i="1"/>
  <c r="BD281" i="1" s="1"/>
  <c r="BB281" i="1"/>
  <c r="BA281" i="1"/>
  <c r="AY281" i="1"/>
  <c r="AZ281" i="1" s="1"/>
  <c r="BV280" i="1"/>
  <c r="BU280" i="1"/>
  <c r="BT280" i="1"/>
  <c r="BQ280" i="1"/>
  <c r="BO280" i="1"/>
  <c r="BP280" i="1" s="1"/>
  <c r="DF280" i="1" s="1"/>
  <c r="BE280" i="1"/>
  <c r="BC280" i="1"/>
  <c r="BD280" i="1" s="1"/>
  <c r="BB280" i="1"/>
  <c r="BA280" i="1"/>
  <c r="AY280" i="1"/>
  <c r="AZ280" i="1" s="1"/>
  <c r="BV279" i="1"/>
  <c r="BU279" i="1"/>
  <c r="BT279" i="1"/>
  <c r="BQ279" i="1"/>
  <c r="BO279" i="1"/>
  <c r="BP279" i="1" s="1"/>
  <c r="DF279" i="1" s="1"/>
  <c r="BE279" i="1"/>
  <c r="BC279" i="1"/>
  <c r="BD279" i="1" s="1"/>
  <c r="BB279" i="1"/>
  <c r="BA279" i="1"/>
  <c r="AY279" i="1"/>
  <c r="AZ279" i="1" s="1"/>
  <c r="BV278" i="1"/>
  <c r="BU278" i="1"/>
  <c r="BT278" i="1"/>
  <c r="BQ278" i="1"/>
  <c r="BO278" i="1"/>
  <c r="BP278" i="1" s="1"/>
  <c r="DF278" i="1" s="1"/>
  <c r="BE278" i="1"/>
  <c r="BC278" i="1"/>
  <c r="BD278" i="1" s="1"/>
  <c r="BB278" i="1"/>
  <c r="BA278" i="1"/>
  <c r="AY278" i="1"/>
  <c r="AZ278" i="1" s="1"/>
  <c r="BV277" i="1"/>
  <c r="BU277" i="1"/>
  <c r="BT277" i="1"/>
  <c r="BQ277" i="1"/>
  <c r="BO277" i="1"/>
  <c r="BP277" i="1" s="1"/>
  <c r="DF277" i="1" s="1"/>
  <c r="BE277" i="1"/>
  <c r="BC277" i="1"/>
  <c r="BD277" i="1" s="1"/>
  <c r="BB277" i="1"/>
  <c r="BA277" i="1"/>
  <c r="AY277" i="1"/>
  <c r="AZ277" i="1" s="1"/>
  <c r="BV276" i="1"/>
  <c r="BU276" i="1"/>
  <c r="BT276" i="1"/>
  <c r="BQ276" i="1"/>
  <c r="BO276" i="1"/>
  <c r="BP276" i="1" s="1"/>
  <c r="DF276" i="1" s="1"/>
  <c r="BE276" i="1"/>
  <c r="BC276" i="1"/>
  <c r="BD276" i="1" s="1"/>
  <c r="BB276" i="1"/>
  <c r="BA276" i="1"/>
  <c r="AY276" i="1"/>
  <c r="AZ276" i="1" s="1"/>
  <c r="BV275" i="1"/>
  <c r="BU275" i="1"/>
  <c r="BT275" i="1"/>
  <c r="BQ275" i="1"/>
  <c r="BO275" i="1"/>
  <c r="BP275" i="1" s="1"/>
  <c r="DF275" i="1" s="1"/>
  <c r="BE275" i="1"/>
  <c r="BC275" i="1"/>
  <c r="BD275" i="1" s="1"/>
  <c r="BB275" i="1"/>
  <c r="BA275" i="1"/>
  <c r="AY275" i="1"/>
  <c r="AZ275" i="1" s="1"/>
  <c r="BV274" i="1"/>
  <c r="BU274" i="1"/>
  <c r="BT274" i="1"/>
  <c r="BQ274" i="1"/>
  <c r="BO274" i="1"/>
  <c r="BP274" i="1" s="1"/>
  <c r="DF274" i="1" s="1"/>
  <c r="BE274" i="1"/>
  <c r="BC274" i="1"/>
  <c r="BD274" i="1" s="1"/>
  <c r="BB274" i="1"/>
  <c r="BA274" i="1"/>
  <c r="AY274" i="1"/>
  <c r="AZ274" i="1" s="1"/>
  <c r="BV273" i="1"/>
  <c r="BU273" i="1"/>
  <c r="BT273" i="1"/>
  <c r="BQ273" i="1"/>
  <c r="BO273" i="1"/>
  <c r="BP273" i="1" s="1"/>
  <c r="DF273" i="1" s="1"/>
  <c r="BE273" i="1"/>
  <c r="BC273" i="1"/>
  <c r="BD273" i="1" s="1"/>
  <c r="BB273" i="1"/>
  <c r="BA273" i="1"/>
  <c r="AY273" i="1"/>
  <c r="AZ273" i="1" s="1"/>
  <c r="BV272" i="1"/>
  <c r="BU272" i="1"/>
  <c r="BT272" i="1"/>
  <c r="BQ272" i="1"/>
  <c r="BO272" i="1"/>
  <c r="BP272" i="1" s="1"/>
  <c r="DF272" i="1" s="1"/>
  <c r="BE272" i="1"/>
  <c r="BC272" i="1"/>
  <c r="BD272" i="1" s="1"/>
  <c r="BB272" i="1"/>
  <c r="BA272" i="1"/>
  <c r="AY272" i="1"/>
  <c r="AZ272" i="1" s="1"/>
  <c r="BV271" i="1"/>
  <c r="BU271" i="1"/>
  <c r="BT271" i="1"/>
  <c r="BQ271" i="1"/>
  <c r="BO271" i="1"/>
  <c r="BP271" i="1" s="1"/>
  <c r="DF271" i="1" s="1"/>
  <c r="BE271" i="1"/>
  <c r="BC271" i="1"/>
  <c r="BD271" i="1" s="1"/>
  <c r="BB271" i="1"/>
  <c r="BA271" i="1"/>
  <c r="AY271" i="1"/>
  <c r="AZ271" i="1" s="1"/>
  <c r="BV270" i="1"/>
  <c r="BU270" i="1"/>
  <c r="BT270" i="1"/>
  <c r="BQ270" i="1"/>
  <c r="BO270" i="1"/>
  <c r="BP270" i="1" s="1"/>
  <c r="DF270" i="1" s="1"/>
  <c r="BE270" i="1"/>
  <c r="BC270" i="1"/>
  <c r="BD270" i="1" s="1"/>
  <c r="BB270" i="1"/>
  <c r="BA270" i="1"/>
  <c r="AY270" i="1"/>
  <c r="AZ270" i="1" s="1"/>
  <c r="BV269" i="1"/>
  <c r="BU269" i="1"/>
  <c r="BT269" i="1"/>
  <c r="BQ269" i="1"/>
  <c r="BO269" i="1"/>
  <c r="BP269" i="1" s="1"/>
  <c r="DF269" i="1" s="1"/>
  <c r="BE269" i="1"/>
  <c r="BC269" i="1"/>
  <c r="BD269" i="1" s="1"/>
  <c r="BB269" i="1"/>
  <c r="BA269" i="1"/>
  <c r="AY269" i="1"/>
  <c r="AZ269" i="1" s="1"/>
  <c r="BV268" i="1"/>
  <c r="BU268" i="1"/>
  <c r="BT268" i="1"/>
  <c r="BQ268" i="1"/>
  <c r="BO268" i="1"/>
  <c r="BP268" i="1" s="1"/>
  <c r="DF268" i="1" s="1"/>
  <c r="BE268" i="1"/>
  <c r="BC268" i="1"/>
  <c r="BD268" i="1" s="1"/>
  <c r="BB268" i="1"/>
  <c r="BA268" i="1"/>
  <c r="AY268" i="1"/>
  <c r="AZ268" i="1" s="1"/>
  <c r="BV267" i="1"/>
  <c r="BU267" i="1"/>
  <c r="BT267" i="1"/>
  <c r="BQ267" i="1"/>
  <c r="BO267" i="1"/>
  <c r="BP267" i="1" s="1"/>
  <c r="DF267" i="1" s="1"/>
  <c r="BE267" i="1"/>
  <c r="BC267" i="1"/>
  <c r="BD267" i="1" s="1"/>
  <c r="BB267" i="1"/>
  <c r="BA267" i="1"/>
  <c r="AY267" i="1"/>
  <c r="AZ267" i="1" s="1"/>
  <c r="BV266" i="1"/>
  <c r="BU266" i="1"/>
  <c r="BT266" i="1"/>
  <c r="BQ266" i="1"/>
  <c r="BO266" i="1"/>
  <c r="BP266" i="1" s="1"/>
  <c r="DF266" i="1" s="1"/>
  <c r="BE266" i="1"/>
  <c r="BC266" i="1"/>
  <c r="BD266" i="1" s="1"/>
  <c r="BB266" i="1"/>
  <c r="BA266" i="1"/>
  <c r="AY266" i="1"/>
  <c r="AZ266" i="1" s="1"/>
  <c r="BV265" i="1"/>
  <c r="BU265" i="1"/>
  <c r="BT265" i="1"/>
  <c r="BQ265" i="1"/>
  <c r="BO265" i="1"/>
  <c r="BP265" i="1" s="1"/>
  <c r="DF265" i="1" s="1"/>
  <c r="BE265" i="1"/>
  <c r="BC265" i="1"/>
  <c r="BD265" i="1" s="1"/>
  <c r="BB265" i="1"/>
  <c r="BA265" i="1"/>
  <c r="AY265" i="1"/>
  <c r="AZ265" i="1" s="1"/>
  <c r="BV264" i="1"/>
  <c r="BU264" i="1"/>
  <c r="BT264" i="1"/>
  <c r="BQ264" i="1"/>
  <c r="BO264" i="1"/>
  <c r="BP264" i="1" s="1"/>
  <c r="DF264" i="1" s="1"/>
  <c r="BE264" i="1"/>
  <c r="BC264" i="1"/>
  <c r="BD264" i="1" s="1"/>
  <c r="BB264" i="1"/>
  <c r="BA264" i="1"/>
  <c r="AY264" i="1"/>
  <c r="AZ264" i="1" s="1"/>
  <c r="BV263" i="1"/>
  <c r="BU263" i="1"/>
  <c r="BT263" i="1"/>
  <c r="BQ263" i="1"/>
  <c r="BO263" i="1"/>
  <c r="BP263" i="1" s="1"/>
  <c r="DF263" i="1" s="1"/>
  <c r="BE263" i="1"/>
  <c r="BC263" i="1"/>
  <c r="BD263" i="1" s="1"/>
  <c r="BB263" i="1"/>
  <c r="BA263" i="1"/>
  <c r="AY263" i="1"/>
  <c r="AZ263" i="1" s="1"/>
  <c r="BV262" i="1"/>
  <c r="BU262" i="1"/>
  <c r="BT262" i="1"/>
  <c r="BQ262" i="1"/>
  <c r="BO262" i="1"/>
  <c r="BP262" i="1" s="1"/>
  <c r="DF262" i="1" s="1"/>
  <c r="BE262" i="1"/>
  <c r="BC262" i="1"/>
  <c r="BD262" i="1" s="1"/>
  <c r="BB262" i="1"/>
  <c r="BA262" i="1"/>
  <c r="AY262" i="1"/>
  <c r="AZ262" i="1" s="1"/>
  <c r="BV261" i="1"/>
  <c r="BU261" i="1"/>
  <c r="BT261" i="1"/>
  <c r="BQ261" i="1"/>
  <c r="BO261" i="1"/>
  <c r="BP261" i="1" s="1"/>
  <c r="DF261" i="1" s="1"/>
  <c r="BE261" i="1"/>
  <c r="BC261" i="1"/>
  <c r="BD261" i="1" s="1"/>
  <c r="BB261" i="1"/>
  <c r="BA261" i="1"/>
  <c r="AY261" i="1"/>
  <c r="AZ261" i="1" s="1"/>
  <c r="BV260" i="1"/>
  <c r="BU260" i="1"/>
  <c r="BT260" i="1"/>
  <c r="BQ260" i="1"/>
  <c r="BO260" i="1"/>
  <c r="BP260" i="1" s="1"/>
  <c r="DF260" i="1" s="1"/>
  <c r="BE260" i="1"/>
  <c r="BC260" i="1"/>
  <c r="BD260" i="1" s="1"/>
  <c r="BB260" i="1"/>
  <c r="BA260" i="1"/>
  <c r="AY260" i="1"/>
  <c r="AZ260" i="1" s="1"/>
  <c r="BV259" i="1"/>
  <c r="BU259" i="1"/>
  <c r="BT259" i="1"/>
  <c r="BQ259" i="1"/>
  <c r="BO259" i="1"/>
  <c r="BP259" i="1" s="1"/>
  <c r="DF259" i="1" s="1"/>
  <c r="BE259" i="1"/>
  <c r="BC259" i="1"/>
  <c r="BD259" i="1" s="1"/>
  <c r="BB259" i="1"/>
  <c r="BA259" i="1"/>
  <c r="AY259" i="1"/>
  <c r="AZ259" i="1" s="1"/>
  <c r="BV258" i="1"/>
  <c r="BU258" i="1"/>
  <c r="BT258" i="1"/>
  <c r="BQ258" i="1"/>
  <c r="BO258" i="1"/>
  <c r="BP258" i="1" s="1"/>
  <c r="DF258" i="1" s="1"/>
  <c r="BE258" i="1"/>
  <c r="BC258" i="1"/>
  <c r="BD258" i="1" s="1"/>
  <c r="BB258" i="1"/>
  <c r="BA258" i="1"/>
  <c r="AY258" i="1"/>
  <c r="AZ258" i="1" s="1"/>
  <c r="BV257" i="1"/>
  <c r="BU257" i="1"/>
  <c r="BT257" i="1"/>
  <c r="BQ257" i="1"/>
  <c r="BO257" i="1"/>
  <c r="BP257" i="1" s="1"/>
  <c r="DF257" i="1" s="1"/>
  <c r="BE257" i="1"/>
  <c r="BC257" i="1"/>
  <c r="BD257" i="1" s="1"/>
  <c r="BB257" i="1"/>
  <c r="BA257" i="1"/>
  <c r="AY257" i="1"/>
  <c r="AZ257" i="1" s="1"/>
  <c r="BV256" i="1"/>
  <c r="BU256" i="1"/>
  <c r="BT256" i="1"/>
  <c r="BQ256" i="1"/>
  <c r="BO256" i="1"/>
  <c r="BP256" i="1" s="1"/>
  <c r="DF256" i="1" s="1"/>
  <c r="BE256" i="1"/>
  <c r="BC256" i="1"/>
  <c r="BD256" i="1" s="1"/>
  <c r="BB256" i="1"/>
  <c r="BA256" i="1"/>
  <c r="AY256" i="1"/>
  <c r="AZ256" i="1" s="1"/>
  <c r="BV255" i="1"/>
  <c r="BU255" i="1"/>
  <c r="BT255" i="1"/>
  <c r="BQ255" i="1"/>
  <c r="BO255" i="1"/>
  <c r="BP255" i="1" s="1"/>
  <c r="DF255" i="1" s="1"/>
  <c r="BE255" i="1"/>
  <c r="BC255" i="1"/>
  <c r="BD255" i="1" s="1"/>
  <c r="BB255" i="1"/>
  <c r="BA255" i="1"/>
  <c r="AY255" i="1"/>
  <c r="AZ255" i="1" s="1"/>
  <c r="BV254" i="1"/>
  <c r="BU254" i="1"/>
  <c r="BT254" i="1"/>
  <c r="BQ254" i="1"/>
  <c r="BO254" i="1"/>
  <c r="BP254" i="1" s="1"/>
  <c r="DF254" i="1" s="1"/>
  <c r="BE254" i="1"/>
  <c r="BC254" i="1"/>
  <c r="BD254" i="1" s="1"/>
  <c r="BB254" i="1"/>
  <c r="BA254" i="1"/>
  <c r="AY254" i="1"/>
  <c r="AZ254" i="1" s="1"/>
  <c r="BV253" i="1"/>
  <c r="BU253" i="1"/>
  <c r="BT253" i="1"/>
  <c r="BQ253" i="1"/>
  <c r="BO253" i="1"/>
  <c r="BP253" i="1" s="1"/>
  <c r="DF253" i="1" s="1"/>
  <c r="BE253" i="1"/>
  <c r="BC253" i="1"/>
  <c r="BD253" i="1" s="1"/>
  <c r="BB253" i="1"/>
  <c r="BA253" i="1"/>
  <c r="AY253" i="1"/>
  <c r="AZ253" i="1" s="1"/>
  <c r="BV252" i="1"/>
  <c r="BU252" i="1"/>
  <c r="BT252" i="1"/>
  <c r="BQ252" i="1"/>
  <c r="BO252" i="1"/>
  <c r="BP252" i="1" s="1"/>
  <c r="DF252" i="1" s="1"/>
  <c r="BE252" i="1"/>
  <c r="BC252" i="1"/>
  <c r="BD252" i="1" s="1"/>
  <c r="BB252" i="1"/>
  <c r="BA252" i="1"/>
  <c r="AY252" i="1"/>
  <c r="AZ252" i="1" s="1"/>
  <c r="BV251" i="1"/>
  <c r="BU251" i="1"/>
  <c r="BT251" i="1"/>
  <c r="BQ251" i="1"/>
  <c r="BO251" i="1"/>
  <c r="BP251" i="1" s="1"/>
  <c r="DF251" i="1" s="1"/>
  <c r="BE251" i="1"/>
  <c r="BC251" i="1"/>
  <c r="BD251" i="1" s="1"/>
  <c r="BB251" i="1"/>
  <c r="BA251" i="1"/>
  <c r="AY251" i="1"/>
  <c r="AZ251" i="1" s="1"/>
  <c r="BV250" i="1"/>
  <c r="BU250" i="1"/>
  <c r="BT250" i="1"/>
  <c r="BQ250" i="1"/>
  <c r="BO250" i="1"/>
  <c r="BP250" i="1" s="1"/>
  <c r="DF250" i="1" s="1"/>
  <c r="BE250" i="1"/>
  <c r="BC250" i="1"/>
  <c r="BD250" i="1" s="1"/>
  <c r="BB250" i="1"/>
  <c r="BA250" i="1"/>
  <c r="AY250" i="1"/>
  <c r="AZ250" i="1" s="1"/>
  <c r="BV249" i="1"/>
  <c r="BU249" i="1"/>
  <c r="BT249" i="1"/>
  <c r="BQ249" i="1"/>
  <c r="BO249" i="1"/>
  <c r="BP249" i="1" s="1"/>
  <c r="DF249" i="1" s="1"/>
  <c r="BE249" i="1"/>
  <c r="BC249" i="1"/>
  <c r="BD249" i="1" s="1"/>
  <c r="BB249" i="1"/>
  <c r="BA249" i="1"/>
  <c r="AY249" i="1"/>
  <c r="AZ249" i="1" s="1"/>
  <c r="BV248" i="1"/>
  <c r="BU248" i="1"/>
  <c r="BT248" i="1"/>
  <c r="BQ248" i="1"/>
  <c r="BO248" i="1"/>
  <c r="BP248" i="1" s="1"/>
  <c r="DF248" i="1" s="1"/>
  <c r="BE248" i="1"/>
  <c r="BC248" i="1"/>
  <c r="BD248" i="1" s="1"/>
  <c r="BB248" i="1"/>
  <c r="BA248" i="1"/>
  <c r="AY248" i="1"/>
  <c r="AZ248" i="1" s="1"/>
  <c r="BV247" i="1"/>
  <c r="BU247" i="1"/>
  <c r="BT247" i="1"/>
  <c r="BQ247" i="1"/>
  <c r="BO247" i="1"/>
  <c r="BP247" i="1" s="1"/>
  <c r="DF247" i="1" s="1"/>
  <c r="BE247" i="1"/>
  <c r="BC247" i="1"/>
  <c r="BD247" i="1" s="1"/>
  <c r="BB247" i="1"/>
  <c r="BA247" i="1"/>
  <c r="AY247" i="1"/>
  <c r="AZ247" i="1" s="1"/>
  <c r="BV246" i="1"/>
  <c r="BU246" i="1"/>
  <c r="BT246" i="1"/>
  <c r="BQ246" i="1"/>
  <c r="BO246" i="1"/>
  <c r="BP246" i="1" s="1"/>
  <c r="DF246" i="1" s="1"/>
  <c r="BE246" i="1"/>
  <c r="BC246" i="1"/>
  <c r="BD246" i="1" s="1"/>
  <c r="BB246" i="1"/>
  <c r="BA246" i="1"/>
  <c r="AY246" i="1"/>
  <c r="AZ246" i="1" s="1"/>
  <c r="BV245" i="1"/>
  <c r="BU245" i="1"/>
  <c r="BT245" i="1"/>
  <c r="BQ245" i="1"/>
  <c r="BO245" i="1"/>
  <c r="BP245" i="1" s="1"/>
  <c r="DF245" i="1" s="1"/>
  <c r="BE245" i="1"/>
  <c r="BC245" i="1"/>
  <c r="BD245" i="1" s="1"/>
  <c r="BB245" i="1"/>
  <c r="BA245" i="1"/>
  <c r="AY245" i="1"/>
  <c r="AZ245" i="1" s="1"/>
  <c r="CW10" i="1"/>
  <c r="E7" i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E6" i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DG277" i="1" l="1"/>
  <c r="DK277" i="1"/>
  <c r="DG293" i="1"/>
  <c r="DK293" i="1"/>
  <c r="DG301" i="1"/>
  <c r="DK301" i="1"/>
  <c r="DG309" i="1"/>
  <c r="DK309" i="1"/>
  <c r="DG317" i="1"/>
  <c r="DK317" i="1"/>
  <c r="DG325" i="1"/>
  <c r="DK325" i="1"/>
  <c r="DG333" i="1"/>
  <c r="DK333" i="1"/>
  <c r="DG341" i="1"/>
  <c r="DK341" i="1"/>
  <c r="DG349" i="1"/>
  <c r="DK349" i="1"/>
  <c r="DG357" i="1"/>
  <c r="DK357" i="1"/>
  <c r="DG365" i="1"/>
  <c r="DK365" i="1"/>
  <c r="DG373" i="1"/>
  <c r="DK373" i="1"/>
  <c r="DG381" i="1"/>
  <c r="DK381" i="1"/>
  <c r="DG389" i="1"/>
  <c r="DK389" i="1"/>
  <c r="DG397" i="1"/>
  <c r="DK397" i="1"/>
  <c r="DG405" i="1"/>
  <c r="DK405" i="1"/>
  <c r="DG253" i="1"/>
  <c r="DK253" i="1"/>
  <c r="DG269" i="1"/>
  <c r="DK269" i="1"/>
  <c r="DG261" i="1"/>
  <c r="DK261" i="1"/>
  <c r="DG285" i="1"/>
  <c r="DK285" i="1"/>
  <c r="DK258" i="1"/>
  <c r="DG258" i="1"/>
  <c r="DK274" i="1"/>
  <c r="DG274" i="1"/>
  <c r="DK282" i="1"/>
  <c r="DG282" i="1"/>
  <c r="DG290" i="1"/>
  <c r="DK290" i="1"/>
  <c r="DG298" i="1"/>
  <c r="DK298" i="1"/>
  <c r="DK306" i="1"/>
  <c r="DG306" i="1"/>
  <c r="DG314" i="1"/>
  <c r="DK314" i="1"/>
  <c r="DK322" i="1"/>
  <c r="DG322" i="1"/>
  <c r="DK330" i="1"/>
  <c r="DG330" i="1"/>
  <c r="DK338" i="1"/>
  <c r="DG338" i="1"/>
  <c r="DK346" i="1"/>
  <c r="DG346" i="1"/>
  <c r="DG354" i="1"/>
  <c r="DK354" i="1"/>
  <c r="DG362" i="1"/>
  <c r="DK362" i="1"/>
  <c r="DK370" i="1"/>
  <c r="DG370" i="1"/>
  <c r="DG378" i="1"/>
  <c r="DK378" i="1"/>
  <c r="DK386" i="1"/>
  <c r="DG386" i="1"/>
  <c r="DK394" i="1"/>
  <c r="DG394" i="1"/>
  <c r="DK402" i="1"/>
  <c r="DG402" i="1"/>
  <c r="DK410" i="1"/>
  <c r="DG410" i="1"/>
  <c r="DG245" i="1"/>
  <c r="DK245" i="1"/>
  <c r="DG250" i="1"/>
  <c r="DK250" i="1"/>
  <c r="DK266" i="1"/>
  <c r="DG266" i="1"/>
  <c r="DG287" i="1"/>
  <c r="DK287" i="1"/>
  <c r="DG295" i="1"/>
  <c r="DK295" i="1"/>
  <c r="DG303" i="1"/>
  <c r="DK303" i="1"/>
  <c r="DG311" i="1"/>
  <c r="DK311" i="1"/>
  <c r="DG319" i="1"/>
  <c r="DK319" i="1"/>
  <c r="DG327" i="1"/>
  <c r="DK327" i="1"/>
  <c r="DG335" i="1"/>
  <c r="DK335" i="1"/>
  <c r="DG343" i="1"/>
  <c r="DK343" i="1"/>
  <c r="DG351" i="1"/>
  <c r="DK351" i="1"/>
  <c r="DG359" i="1"/>
  <c r="DK359" i="1"/>
  <c r="DG367" i="1"/>
  <c r="DK367" i="1"/>
  <c r="DG375" i="1"/>
  <c r="DK375" i="1"/>
  <c r="DG383" i="1"/>
  <c r="DK383" i="1"/>
  <c r="DG391" i="1"/>
  <c r="DK391" i="1"/>
  <c r="DG399" i="1"/>
  <c r="DK399" i="1"/>
  <c r="DG407" i="1"/>
  <c r="DK407" i="1"/>
  <c r="DG279" i="1"/>
  <c r="DK279" i="1"/>
  <c r="DG300" i="1"/>
  <c r="DK300" i="1"/>
  <c r="DG308" i="1"/>
  <c r="DK308" i="1"/>
  <c r="DG316" i="1"/>
  <c r="DK316" i="1"/>
  <c r="DG324" i="1"/>
  <c r="DK324" i="1"/>
  <c r="DG332" i="1"/>
  <c r="DK332" i="1"/>
  <c r="DG340" i="1"/>
  <c r="DK340" i="1"/>
  <c r="DG348" i="1"/>
  <c r="DK348" i="1"/>
  <c r="DG356" i="1"/>
  <c r="DK356" i="1"/>
  <c r="DG364" i="1"/>
  <c r="DK364" i="1"/>
  <c r="DG372" i="1"/>
  <c r="DK372" i="1"/>
  <c r="DG380" i="1"/>
  <c r="DK380" i="1"/>
  <c r="DG388" i="1"/>
  <c r="DK388" i="1"/>
  <c r="DG396" i="1"/>
  <c r="DK396" i="1"/>
  <c r="DG404" i="1"/>
  <c r="DK404" i="1"/>
  <c r="DG255" i="1"/>
  <c r="DK255" i="1"/>
  <c r="DG276" i="1"/>
  <c r="DK276" i="1"/>
  <c r="DG260" i="1"/>
  <c r="DK260" i="1"/>
  <c r="DG284" i="1"/>
  <c r="DK284" i="1"/>
  <c r="DG257" i="1"/>
  <c r="DK257" i="1"/>
  <c r="DG265" i="1"/>
  <c r="DK265" i="1"/>
  <c r="DG273" i="1"/>
  <c r="DK273" i="1"/>
  <c r="DG281" i="1"/>
  <c r="DK281" i="1"/>
  <c r="DG289" i="1"/>
  <c r="DK289" i="1"/>
  <c r="DG297" i="1"/>
  <c r="DK297" i="1"/>
  <c r="DG305" i="1"/>
  <c r="DK305" i="1"/>
  <c r="DG313" i="1"/>
  <c r="DK313" i="1"/>
  <c r="DG321" i="1"/>
  <c r="DK321" i="1"/>
  <c r="DG329" i="1"/>
  <c r="DK329" i="1"/>
  <c r="DG337" i="1"/>
  <c r="DK337" i="1"/>
  <c r="DG345" i="1"/>
  <c r="DK345" i="1"/>
  <c r="DG353" i="1"/>
  <c r="DK353" i="1"/>
  <c r="DG361" i="1"/>
  <c r="DK361" i="1"/>
  <c r="DG369" i="1"/>
  <c r="DK369" i="1"/>
  <c r="DG377" i="1"/>
  <c r="DK377" i="1"/>
  <c r="DG385" i="1"/>
  <c r="DK385" i="1"/>
  <c r="DG393" i="1"/>
  <c r="DK393" i="1"/>
  <c r="DG401" i="1"/>
  <c r="DK401" i="1"/>
  <c r="DG409" i="1"/>
  <c r="DK409" i="1"/>
  <c r="DG268" i="1"/>
  <c r="DK268" i="1"/>
  <c r="DG247" i="1"/>
  <c r="DK247" i="1"/>
  <c r="DG292" i="1"/>
  <c r="DK292" i="1"/>
  <c r="DG262" i="1"/>
  <c r="DK262" i="1"/>
  <c r="DG278" i="1"/>
  <c r="DK278" i="1"/>
  <c r="DG286" i="1"/>
  <c r="DK286" i="1"/>
  <c r="DG294" i="1"/>
  <c r="DK294" i="1"/>
  <c r="DG302" i="1"/>
  <c r="DK302" i="1"/>
  <c r="DG310" i="1"/>
  <c r="DK310" i="1"/>
  <c r="DG318" i="1"/>
  <c r="DK318" i="1"/>
  <c r="DG326" i="1"/>
  <c r="DK326" i="1"/>
  <c r="DK334" i="1"/>
  <c r="DG334" i="1"/>
  <c r="DG342" i="1"/>
  <c r="DK342" i="1"/>
  <c r="DG350" i="1"/>
  <c r="DK350" i="1"/>
  <c r="DG358" i="1"/>
  <c r="DK358" i="1"/>
  <c r="DG366" i="1"/>
  <c r="DK366" i="1"/>
  <c r="DG374" i="1"/>
  <c r="DK374" i="1"/>
  <c r="DK382" i="1"/>
  <c r="DG382" i="1"/>
  <c r="DG390" i="1"/>
  <c r="DK390" i="1"/>
  <c r="DK398" i="1"/>
  <c r="DG398" i="1"/>
  <c r="DG406" i="1"/>
  <c r="DK406" i="1"/>
  <c r="DG246" i="1"/>
  <c r="DK246" i="1"/>
  <c r="DK270" i="1"/>
  <c r="DG270" i="1"/>
  <c r="DG271" i="1"/>
  <c r="DK271" i="1"/>
  <c r="DG249" i="1"/>
  <c r="DK249" i="1"/>
  <c r="DK254" i="1"/>
  <c r="DG254" i="1"/>
  <c r="DG251" i="1"/>
  <c r="DK251" i="1"/>
  <c r="DG259" i="1"/>
  <c r="DK259" i="1"/>
  <c r="DG267" i="1"/>
  <c r="DK267" i="1"/>
  <c r="DG275" i="1"/>
  <c r="DK275" i="1"/>
  <c r="DG283" i="1"/>
  <c r="DK283" i="1"/>
  <c r="DG291" i="1"/>
  <c r="DK291" i="1"/>
  <c r="DG299" i="1"/>
  <c r="DK299" i="1"/>
  <c r="DG307" i="1"/>
  <c r="DK307" i="1"/>
  <c r="DG315" i="1"/>
  <c r="DK315" i="1"/>
  <c r="DG323" i="1"/>
  <c r="DK323" i="1"/>
  <c r="DG331" i="1"/>
  <c r="DK331" i="1"/>
  <c r="DG339" i="1"/>
  <c r="DK339" i="1"/>
  <c r="DG347" i="1"/>
  <c r="DK347" i="1"/>
  <c r="DG355" i="1"/>
  <c r="DK355" i="1"/>
  <c r="DG363" i="1"/>
  <c r="DK363" i="1"/>
  <c r="DG371" i="1"/>
  <c r="DK371" i="1"/>
  <c r="DG379" i="1"/>
  <c r="DK379" i="1"/>
  <c r="DG387" i="1"/>
  <c r="DK387" i="1"/>
  <c r="DG395" i="1"/>
  <c r="DK395" i="1"/>
  <c r="DG403" i="1"/>
  <c r="DK403" i="1"/>
  <c r="DG263" i="1"/>
  <c r="DK263" i="1"/>
  <c r="DG252" i="1"/>
  <c r="DK252" i="1"/>
  <c r="DG248" i="1"/>
  <c r="DK248" i="1"/>
  <c r="DG256" i="1"/>
  <c r="DK256" i="1"/>
  <c r="DG264" i="1"/>
  <c r="DK264" i="1"/>
  <c r="DG272" i="1"/>
  <c r="DK272" i="1"/>
  <c r="DG280" i="1"/>
  <c r="DK280" i="1"/>
  <c r="DG288" i="1"/>
  <c r="DK288" i="1"/>
  <c r="DG296" i="1"/>
  <c r="DK296" i="1"/>
  <c r="DG304" i="1"/>
  <c r="DK304" i="1"/>
  <c r="DG312" i="1"/>
  <c r="DK312" i="1"/>
  <c r="DG320" i="1"/>
  <c r="DK320" i="1"/>
  <c r="DG328" i="1"/>
  <c r="DK328" i="1"/>
  <c r="DG336" i="1"/>
  <c r="DK336" i="1"/>
  <c r="DG344" i="1"/>
  <c r="DK344" i="1"/>
  <c r="DG352" i="1"/>
  <c r="DK352" i="1"/>
  <c r="DG360" i="1"/>
  <c r="DK360" i="1"/>
  <c r="DG368" i="1"/>
  <c r="DK368" i="1"/>
  <c r="DG376" i="1"/>
  <c r="DK376" i="1"/>
  <c r="DG384" i="1"/>
  <c r="DK384" i="1"/>
  <c r="DG392" i="1"/>
  <c r="DK392" i="1"/>
  <c r="DG400" i="1"/>
  <c r="DK400" i="1"/>
  <c r="DG408" i="1"/>
  <c r="DK408" i="1"/>
  <c r="BI179" i="1"/>
  <c r="BJ179" i="1" s="1"/>
  <c r="BK179" i="1" s="1" a="1"/>
  <c r="BK179" i="1" s="1"/>
  <c r="BI182" i="1"/>
  <c r="BJ182" i="1" s="1"/>
  <c r="BK182" i="1" s="1" a="1"/>
  <c r="BK182" i="1" s="1"/>
  <c r="BI88" i="1"/>
  <c r="BJ88" i="1" s="1"/>
  <c r="BK88" i="1" s="1" a="1"/>
  <c r="BK88" i="1" s="1"/>
  <c r="BI143" i="1"/>
  <c r="BJ143" i="1" s="1"/>
  <c r="BK143" i="1" s="1" a="1"/>
  <c r="BK143" i="1" s="1"/>
  <c r="BI160" i="1"/>
  <c r="BJ160" i="1" s="1"/>
  <c r="BK160" i="1" s="1" a="1"/>
  <c r="BK160" i="1" s="1"/>
  <c r="BI169" i="1"/>
  <c r="BJ169" i="1" s="1"/>
  <c r="BK169" i="1" s="1" a="1"/>
  <c r="BK169" i="1" s="1"/>
  <c r="BI150" i="1"/>
  <c r="BJ150" i="1" s="1"/>
  <c r="BK150" i="1" s="1" a="1"/>
  <c r="BK150" i="1" s="1"/>
  <c r="BI118" i="1"/>
  <c r="BJ118" i="1" s="1"/>
  <c r="BK118" i="1" s="1" a="1"/>
  <c r="BK118" i="1" s="1"/>
  <c r="BI123" i="1"/>
  <c r="BJ123" i="1" s="1"/>
  <c r="BK123" i="1" s="1" a="1"/>
  <c r="BK123" i="1" s="1"/>
  <c r="BI181" i="1"/>
  <c r="BJ181" i="1" s="1"/>
  <c r="BK181" i="1" s="1" a="1"/>
  <c r="BK181" i="1" s="1"/>
  <c r="BI149" i="1"/>
  <c r="BJ149" i="1" s="1"/>
  <c r="BK149" i="1" s="1" a="1"/>
  <c r="BK149" i="1" s="1"/>
  <c r="BI60" i="1"/>
  <c r="BJ60" i="1" s="1"/>
  <c r="BK60" i="1" s="1" a="1"/>
  <c r="BK60" i="1" s="1"/>
  <c r="BI47" i="1"/>
  <c r="BJ47" i="1" s="1"/>
  <c r="BK47" i="1" s="1" a="1"/>
  <c r="BK47" i="1" s="1"/>
  <c r="BI190" i="1"/>
  <c r="BJ190" i="1" s="1"/>
  <c r="BK190" i="1" s="1" a="1"/>
  <c r="BK190" i="1" s="1"/>
  <c r="BI92" i="1"/>
  <c r="BJ92" i="1" s="1"/>
  <c r="BK92" i="1" s="1" a="1"/>
  <c r="BK92" i="1" s="1"/>
  <c r="T202" i="1"/>
  <c r="U202" i="1" s="1"/>
  <c r="V202" i="1" s="1"/>
  <c r="W202" i="1" s="1"/>
  <c r="X202" i="1" s="1"/>
  <c r="Y202" i="1" s="1"/>
  <c r="Z202" i="1" s="1"/>
  <c r="AA202" i="1" s="1"/>
  <c r="AB202" i="1" s="1"/>
  <c r="AC202" i="1" s="1"/>
  <c r="AD202" i="1" s="1"/>
  <c r="AE202" i="1" s="1"/>
  <c r="AF202" i="1" s="1"/>
  <c r="AG202" i="1" s="1"/>
  <c r="AH202" i="1" s="1"/>
  <c r="AI202" i="1" s="1"/>
  <c r="AJ202" i="1" s="1"/>
  <c r="AK202" i="1" s="1"/>
  <c r="AL202" i="1" s="1"/>
  <c r="AM202" i="1" s="1"/>
  <c r="AN202" i="1" s="1"/>
  <c r="AO202" i="1" s="1"/>
  <c r="AP202" i="1" s="1"/>
  <c r="AQ202" i="1" s="1"/>
  <c r="AR202" i="1" s="1"/>
  <c r="AS202" i="1" s="1"/>
  <c r="AT202" i="1" s="1"/>
  <c r="AU202" i="1" s="1"/>
  <c r="AV202" i="1" s="1"/>
  <c r="AW202" i="1" s="1"/>
  <c r="T87" i="1"/>
  <c r="U87" i="1" s="1"/>
  <c r="V87" i="1" s="1"/>
  <c r="W87" i="1" s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N87" i="1" s="1"/>
  <c r="AO87" i="1" s="1"/>
  <c r="AP87" i="1" s="1"/>
  <c r="AQ87" i="1" s="1"/>
  <c r="AR87" i="1" s="1"/>
  <c r="AS87" i="1" s="1"/>
  <c r="AT87" i="1" s="1"/>
  <c r="AU87" i="1" s="1"/>
  <c r="AV87" i="1" s="1"/>
  <c r="AW87" i="1" s="1"/>
  <c r="BI198" i="1"/>
  <c r="BJ198" i="1" s="1"/>
  <c r="BK198" i="1" s="1" a="1"/>
  <c r="BK198" i="1" s="1"/>
  <c r="T227" i="1"/>
  <c r="U227" i="1" s="1"/>
  <c r="V227" i="1" s="1"/>
  <c r="W227" i="1" s="1"/>
  <c r="X227" i="1" s="1"/>
  <c r="Y227" i="1" s="1"/>
  <c r="Z227" i="1" s="1"/>
  <c r="AA227" i="1" s="1"/>
  <c r="AB227" i="1" s="1"/>
  <c r="AC227" i="1" s="1"/>
  <c r="AD227" i="1" s="1"/>
  <c r="AE227" i="1" s="1"/>
  <c r="AF227" i="1" s="1"/>
  <c r="AG227" i="1" s="1"/>
  <c r="AH227" i="1" s="1"/>
  <c r="AI227" i="1" s="1"/>
  <c r="AJ227" i="1" s="1"/>
  <c r="AK227" i="1" s="1"/>
  <c r="AL227" i="1" s="1"/>
  <c r="AM227" i="1" s="1"/>
  <c r="AN227" i="1" s="1"/>
  <c r="AO227" i="1" s="1"/>
  <c r="AP227" i="1" s="1"/>
  <c r="AQ227" i="1" s="1"/>
  <c r="AR227" i="1" s="1"/>
  <c r="AS227" i="1" s="1"/>
  <c r="AT227" i="1" s="1"/>
  <c r="AU227" i="1" s="1"/>
  <c r="AV227" i="1" s="1"/>
  <c r="AW227" i="1" s="1"/>
  <c r="BI128" i="1"/>
  <c r="BJ128" i="1" s="1"/>
  <c r="BK128" i="1" s="1" a="1"/>
  <c r="BK128" i="1" s="1"/>
  <c r="T206" i="1"/>
  <c r="U206" i="1" s="1"/>
  <c r="V206" i="1" s="1"/>
  <c r="W206" i="1" s="1"/>
  <c r="X206" i="1" s="1"/>
  <c r="Y206" i="1" s="1"/>
  <c r="Z206" i="1" s="1"/>
  <c r="AA206" i="1" s="1"/>
  <c r="AB206" i="1" s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M206" i="1" s="1"/>
  <c r="AN206" i="1" s="1"/>
  <c r="AO206" i="1" s="1"/>
  <c r="AP206" i="1" s="1"/>
  <c r="AQ206" i="1" s="1"/>
  <c r="AR206" i="1" s="1"/>
  <c r="AS206" i="1" s="1"/>
  <c r="AT206" i="1" s="1"/>
  <c r="AU206" i="1" s="1"/>
  <c r="AV206" i="1" s="1"/>
  <c r="AW206" i="1" s="1"/>
  <c r="T186" i="1"/>
  <c r="U186" i="1" s="1"/>
  <c r="V186" i="1" s="1"/>
  <c r="W186" i="1" s="1"/>
  <c r="X186" i="1" s="1"/>
  <c r="Y186" i="1" s="1"/>
  <c r="Z186" i="1" s="1"/>
  <c r="AA186" i="1" s="1"/>
  <c r="AB186" i="1" s="1"/>
  <c r="AC186" i="1" s="1"/>
  <c r="AD186" i="1" s="1"/>
  <c r="AE186" i="1" s="1"/>
  <c r="AF186" i="1" s="1"/>
  <c r="AG186" i="1" s="1"/>
  <c r="AH186" i="1" s="1"/>
  <c r="AI186" i="1" s="1"/>
  <c r="AJ186" i="1" s="1"/>
  <c r="AK186" i="1" s="1"/>
  <c r="AL186" i="1" s="1"/>
  <c r="AM186" i="1" s="1"/>
  <c r="AN186" i="1" s="1"/>
  <c r="AO186" i="1" s="1"/>
  <c r="AP186" i="1" s="1"/>
  <c r="AQ186" i="1" s="1"/>
  <c r="AR186" i="1" s="1"/>
  <c r="AS186" i="1" s="1"/>
  <c r="AT186" i="1" s="1"/>
  <c r="AU186" i="1" s="1"/>
  <c r="AV186" i="1" s="1"/>
  <c r="AW186" i="1" s="1"/>
  <c r="T184" i="1"/>
  <c r="U184" i="1" s="1"/>
  <c r="V184" i="1" s="1"/>
  <c r="W184" i="1" s="1"/>
  <c r="X184" i="1" s="1"/>
  <c r="Y184" i="1" s="1"/>
  <c r="Z184" i="1" s="1"/>
  <c r="AA184" i="1" s="1"/>
  <c r="AB184" i="1" s="1"/>
  <c r="AC184" i="1" s="1"/>
  <c r="AD184" i="1" s="1"/>
  <c r="AE184" i="1" s="1"/>
  <c r="AF184" i="1" s="1"/>
  <c r="AG184" i="1" s="1"/>
  <c r="AH184" i="1" s="1"/>
  <c r="AI184" i="1" s="1"/>
  <c r="AJ184" i="1" s="1"/>
  <c r="AK184" i="1" s="1"/>
  <c r="AL184" i="1" s="1"/>
  <c r="AM184" i="1" s="1"/>
  <c r="AN184" i="1" s="1"/>
  <c r="AO184" i="1" s="1"/>
  <c r="AP184" i="1" s="1"/>
  <c r="AQ184" i="1" s="1"/>
  <c r="AR184" i="1" s="1"/>
  <c r="AS184" i="1" s="1"/>
  <c r="AT184" i="1" s="1"/>
  <c r="AU184" i="1" s="1"/>
  <c r="AV184" i="1" s="1"/>
  <c r="AW184" i="1" s="1"/>
  <c r="T71" i="1"/>
  <c r="U71" i="1" s="1"/>
  <c r="V71" i="1" s="1"/>
  <c r="W71" i="1" s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N71" i="1" s="1"/>
  <c r="AO71" i="1" s="1"/>
  <c r="AP71" i="1" s="1"/>
  <c r="AQ71" i="1" s="1"/>
  <c r="AR71" i="1" s="1"/>
  <c r="AS71" i="1" s="1"/>
  <c r="AT71" i="1" s="1"/>
  <c r="AU71" i="1" s="1"/>
  <c r="AV71" i="1" s="1"/>
  <c r="AW71" i="1" s="1"/>
  <c r="T211" i="1"/>
  <c r="U211" i="1" s="1"/>
  <c r="V211" i="1" s="1"/>
  <c r="W211" i="1" s="1"/>
  <c r="X211" i="1" s="1"/>
  <c r="Y211" i="1" s="1"/>
  <c r="Z211" i="1" s="1"/>
  <c r="AA211" i="1" s="1"/>
  <c r="AB211" i="1" s="1"/>
  <c r="AC211" i="1" s="1"/>
  <c r="AD211" i="1" s="1"/>
  <c r="AE211" i="1" s="1"/>
  <c r="AF211" i="1" s="1"/>
  <c r="AG211" i="1" s="1"/>
  <c r="AH211" i="1" s="1"/>
  <c r="AI211" i="1" s="1"/>
  <c r="AJ211" i="1" s="1"/>
  <c r="AK211" i="1" s="1"/>
  <c r="AL211" i="1" s="1"/>
  <c r="AM211" i="1" s="1"/>
  <c r="AN211" i="1" s="1"/>
  <c r="AO211" i="1" s="1"/>
  <c r="AP211" i="1" s="1"/>
  <c r="AQ211" i="1" s="1"/>
  <c r="AR211" i="1" s="1"/>
  <c r="AS211" i="1" s="1"/>
  <c r="AT211" i="1" s="1"/>
  <c r="AU211" i="1" s="1"/>
  <c r="AV211" i="1" s="1"/>
  <c r="AW211" i="1" s="1"/>
  <c r="T145" i="1"/>
  <c r="U145" i="1" s="1"/>
  <c r="V145" i="1" s="1"/>
  <c r="W145" i="1" s="1"/>
  <c r="X145" i="1" s="1"/>
  <c r="Y145" i="1" s="1"/>
  <c r="Z145" i="1" s="1"/>
  <c r="AA145" i="1" s="1"/>
  <c r="AB145" i="1" s="1"/>
  <c r="AC145" i="1" s="1"/>
  <c r="AD145" i="1" s="1"/>
  <c r="AE145" i="1" s="1"/>
  <c r="AF145" i="1" s="1"/>
  <c r="AG145" i="1" s="1"/>
  <c r="AH145" i="1" s="1"/>
  <c r="AI145" i="1" s="1"/>
  <c r="AJ145" i="1" s="1"/>
  <c r="AK145" i="1" s="1"/>
  <c r="AL145" i="1" s="1"/>
  <c r="AM145" i="1" s="1"/>
  <c r="AN145" i="1" s="1"/>
  <c r="AO145" i="1" s="1"/>
  <c r="AP145" i="1" s="1"/>
  <c r="AQ145" i="1" s="1"/>
  <c r="AR145" i="1" s="1"/>
  <c r="AS145" i="1" s="1"/>
  <c r="AT145" i="1" s="1"/>
  <c r="AU145" i="1" s="1"/>
  <c r="AV145" i="1" s="1"/>
  <c r="AW145" i="1" s="1"/>
  <c r="T188" i="1"/>
  <c r="U188" i="1" s="1"/>
  <c r="V188" i="1" s="1"/>
  <c r="W188" i="1" s="1"/>
  <c r="X188" i="1" s="1"/>
  <c r="Y188" i="1" s="1"/>
  <c r="Z188" i="1" s="1"/>
  <c r="AA188" i="1" s="1"/>
  <c r="AB188" i="1" s="1"/>
  <c r="AC188" i="1" s="1"/>
  <c r="AD188" i="1" s="1"/>
  <c r="AE188" i="1" s="1"/>
  <c r="AF188" i="1" s="1"/>
  <c r="AG188" i="1" s="1"/>
  <c r="AH188" i="1" s="1"/>
  <c r="AI188" i="1" s="1"/>
  <c r="AJ188" i="1" s="1"/>
  <c r="AK188" i="1" s="1"/>
  <c r="AL188" i="1" s="1"/>
  <c r="AM188" i="1" s="1"/>
  <c r="AN188" i="1" s="1"/>
  <c r="AO188" i="1" s="1"/>
  <c r="AP188" i="1" s="1"/>
  <c r="AQ188" i="1" s="1"/>
  <c r="AR188" i="1" s="1"/>
  <c r="AS188" i="1" s="1"/>
  <c r="AT188" i="1" s="1"/>
  <c r="AU188" i="1" s="1"/>
  <c r="AV188" i="1" s="1"/>
  <c r="AW188" i="1" s="1"/>
  <c r="T191" i="1"/>
  <c r="U191" i="1" s="1"/>
  <c r="V191" i="1" s="1"/>
  <c r="W191" i="1" s="1"/>
  <c r="X191" i="1" s="1"/>
  <c r="Y191" i="1" s="1"/>
  <c r="Z191" i="1" s="1"/>
  <c r="AA191" i="1" s="1"/>
  <c r="AB191" i="1" s="1"/>
  <c r="AC191" i="1" s="1"/>
  <c r="AD191" i="1" s="1"/>
  <c r="AE191" i="1" s="1"/>
  <c r="AF191" i="1" s="1"/>
  <c r="AG191" i="1" s="1"/>
  <c r="AH191" i="1" s="1"/>
  <c r="AI191" i="1" s="1"/>
  <c r="AJ191" i="1" s="1"/>
  <c r="AK191" i="1" s="1"/>
  <c r="AL191" i="1" s="1"/>
  <c r="AM191" i="1" s="1"/>
  <c r="AN191" i="1" s="1"/>
  <c r="AO191" i="1" s="1"/>
  <c r="AP191" i="1" s="1"/>
  <c r="AQ191" i="1" s="1"/>
  <c r="AR191" i="1" s="1"/>
  <c r="AS191" i="1" s="1"/>
  <c r="AT191" i="1" s="1"/>
  <c r="AU191" i="1" s="1"/>
  <c r="AV191" i="1" s="1"/>
  <c r="AW191" i="1" s="1"/>
  <c r="T187" i="1"/>
  <c r="U187" i="1" s="1"/>
  <c r="V187" i="1" s="1"/>
  <c r="W187" i="1" s="1"/>
  <c r="X187" i="1" s="1"/>
  <c r="Y187" i="1" s="1"/>
  <c r="Z187" i="1" s="1"/>
  <c r="AA187" i="1" s="1"/>
  <c r="AB187" i="1" s="1"/>
  <c r="AC187" i="1" s="1"/>
  <c r="AD187" i="1" s="1"/>
  <c r="AE187" i="1" s="1"/>
  <c r="AF187" i="1" s="1"/>
  <c r="AG187" i="1" s="1"/>
  <c r="AH187" i="1" s="1"/>
  <c r="AI187" i="1" s="1"/>
  <c r="AJ187" i="1" s="1"/>
  <c r="AK187" i="1" s="1"/>
  <c r="AL187" i="1" s="1"/>
  <c r="AM187" i="1" s="1"/>
  <c r="AN187" i="1" s="1"/>
  <c r="AO187" i="1" s="1"/>
  <c r="AP187" i="1" s="1"/>
  <c r="AQ187" i="1" s="1"/>
  <c r="AR187" i="1" s="1"/>
  <c r="AS187" i="1" s="1"/>
  <c r="AT187" i="1" s="1"/>
  <c r="AU187" i="1" s="1"/>
  <c r="AV187" i="1" s="1"/>
  <c r="AW187" i="1" s="1"/>
  <c r="T196" i="1"/>
  <c r="U196" i="1" s="1"/>
  <c r="V196" i="1" s="1"/>
  <c r="W196" i="1" s="1"/>
  <c r="X196" i="1" s="1"/>
  <c r="Y196" i="1" s="1"/>
  <c r="Z196" i="1" s="1"/>
  <c r="AA196" i="1" s="1"/>
  <c r="AB196" i="1" s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N196" i="1" s="1"/>
  <c r="AO196" i="1" s="1"/>
  <c r="AP196" i="1" s="1"/>
  <c r="AQ196" i="1" s="1"/>
  <c r="AR196" i="1" s="1"/>
  <c r="AS196" i="1" s="1"/>
  <c r="AT196" i="1" s="1"/>
  <c r="AU196" i="1" s="1"/>
  <c r="AV196" i="1" s="1"/>
  <c r="AW196" i="1" s="1"/>
  <c r="T146" i="1"/>
  <c r="U146" i="1" s="1"/>
  <c r="V146" i="1" s="1"/>
  <c r="W146" i="1" s="1"/>
  <c r="X146" i="1" s="1"/>
  <c r="Y146" i="1" s="1"/>
  <c r="Z146" i="1" s="1"/>
  <c r="AA146" i="1" s="1"/>
  <c r="AB146" i="1" s="1"/>
  <c r="AC146" i="1" s="1"/>
  <c r="AD146" i="1" s="1"/>
  <c r="AE146" i="1" s="1"/>
  <c r="AF146" i="1" s="1"/>
  <c r="AG146" i="1" s="1"/>
  <c r="AH146" i="1" s="1"/>
  <c r="AI146" i="1" s="1"/>
  <c r="AJ146" i="1" s="1"/>
  <c r="AK146" i="1" s="1"/>
  <c r="AL146" i="1" s="1"/>
  <c r="AM146" i="1" s="1"/>
  <c r="AN146" i="1" s="1"/>
  <c r="AO146" i="1" s="1"/>
  <c r="AP146" i="1" s="1"/>
  <c r="AQ146" i="1" s="1"/>
  <c r="AR146" i="1" s="1"/>
  <c r="AS146" i="1" s="1"/>
  <c r="AT146" i="1" s="1"/>
  <c r="AU146" i="1" s="1"/>
  <c r="AV146" i="1" s="1"/>
  <c r="AW146" i="1" s="1"/>
  <c r="BI113" i="1"/>
  <c r="BJ113" i="1" s="1"/>
  <c r="BK113" i="1" s="1" a="1"/>
  <c r="BK113" i="1" s="1"/>
  <c r="T48" i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T175" i="1"/>
  <c r="U175" i="1" s="1"/>
  <c r="V175" i="1" s="1"/>
  <c r="W175" i="1" s="1"/>
  <c r="X175" i="1" s="1"/>
  <c r="Y175" i="1" s="1"/>
  <c r="Z175" i="1" s="1"/>
  <c r="AA175" i="1" s="1"/>
  <c r="AB175" i="1" s="1"/>
  <c r="AC175" i="1" s="1"/>
  <c r="AD175" i="1" s="1"/>
  <c r="AE175" i="1" s="1"/>
  <c r="AF175" i="1" s="1"/>
  <c r="AG175" i="1" s="1"/>
  <c r="AH175" i="1" s="1"/>
  <c r="AI175" i="1" s="1"/>
  <c r="AJ175" i="1" s="1"/>
  <c r="AK175" i="1" s="1"/>
  <c r="AL175" i="1" s="1"/>
  <c r="AM175" i="1" s="1"/>
  <c r="AN175" i="1" s="1"/>
  <c r="AO175" i="1" s="1"/>
  <c r="AP175" i="1" s="1"/>
  <c r="AQ175" i="1" s="1"/>
  <c r="AR175" i="1" s="1"/>
  <c r="AS175" i="1" s="1"/>
  <c r="AT175" i="1" s="1"/>
  <c r="AU175" i="1" s="1"/>
  <c r="AV175" i="1" s="1"/>
  <c r="AW175" i="1" s="1"/>
  <c r="T203" i="1"/>
  <c r="U203" i="1" s="1"/>
  <c r="V203" i="1" s="1"/>
  <c r="W203" i="1" s="1"/>
  <c r="X203" i="1" s="1"/>
  <c r="Y203" i="1" s="1"/>
  <c r="Z203" i="1" s="1"/>
  <c r="AA203" i="1" s="1"/>
  <c r="AB203" i="1" s="1"/>
  <c r="AC203" i="1" s="1"/>
  <c r="AD203" i="1" s="1"/>
  <c r="AE203" i="1" s="1"/>
  <c r="AF203" i="1" s="1"/>
  <c r="AG203" i="1" s="1"/>
  <c r="AH203" i="1" s="1"/>
  <c r="AI203" i="1" s="1"/>
  <c r="AJ203" i="1" s="1"/>
  <c r="AK203" i="1" s="1"/>
  <c r="AL203" i="1" s="1"/>
  <c r="AM203" i="1" s="1"/>
  <c r="AN203" i="1" s="1"/>
  <c r="AO203" i="1" s="1"/>
  <c r="AP203" i="1" s="1"/>
  <c r="AQ203" i="1" s="1"/>
  <c r="AR203" i="1" s="1"/>
  <c r="AS203" i="1" s="1"/>
  <c r="AT203" i="1" s="1"/>
  <c r="AU203" i="1" s="1"/>
  <c r="AV203" i="1" s="1"/>
  <c r="AW203" i="1" s="1"/>
  <c r="T197" i="1"/>
  <c r="U197" i="1" s="1"/>
  <c r="V197" i="1" s="1"/>
  <c r="W197" i="1" s="1"/>
  <c r="X197" i="1" s="1"/>
  <c r="Y197" i="1" s="1"/>
  <c r="Z197" i="1" s="1"/>
  <c r="AA197" i="1" s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N197" i="1" s="1"/>
  <c r="AO197" i="1" s="1"/>
  <c r="AP197" i="1" s="1"/>
  <c r="AQ197" i="1" s="1"/>
  <c r="AR197" i="1" s="1"/>
  <c r="AS197" i="1" s="1"/>
  <c r="AT197" i="1" s="1"/>
  <c r="AU197" i="1" s="1"/>
  <c r="AV197" i="1" s="1"/>
  <c r="AW197" i="1" s="1"/>
  <c r="T212" i="1"/>
  <c r="U212" i="1" s="1"/>
  <c r="V212" i="1" s="1"/>
  <c r="W212" i="1" s="1"/>
  <c r="X212" i="1" s="1"/>
  <c r="Y212" i="1" s="1"/>
  <c r="Z212" i="1" s="1"/>
  <c r="AA212" i="1" s="1"/>
  <c r="AB212" i="1" s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M212" i="1" s="1"/>
  <c r="AN212" i="1" s="1"/>
  <c r="AO212" i="1" s="1"/>
  <c r="AP212" i="1" s="1"/>
  <c r="AQ212" i="1" s="1"/>
  <c r="AR212" i="1" s="1"/>
  <c r="AS212" i="1" s="1"/>
  <c r="AT212" i="1" s="1"/>
  <c r="AU212" i="1" s="1"/>
  <c r="AV212" i="1" s="1"/>
  <c r="AW212" i="1" s="1"/>
  <c r="BI171" i="1"/>
  <c r="BJ171" i="1" s="1"/>
  <c r="BK171" i="1" s="1" a="1"/>
  <c r="BK171" i="1" s="1"/>
  <c r="T170" i="1"/>
  <c r="U170" i="1" s="1"/>
  <c r="V170" i="1" s="1"/>
  <c r="W170" i="1" s="1"/>
  <c r="X170" i="1" s="1"/>
  <c r="Y170" i="1" s="1"/>
  <c r="Z170" i="1" s="1"/>
  <c r="AA170" i="1" s="1"/>
  <c r="AB170" i="1" s="1"/>
  <c r="AC170" i="1" s="1"/>
  <c r="AD170" i="1" s="1"/>
  <c r="AE170" i="1" s="1"/>
  <c r="AF170" i="1" s="1"/>
  <c r="AG170" i="1" s="1"/>
  <c r="AH170" i="1" s="1"/>
  <c r="AI170" i="1" s="1"/>
  <c r="AJ170" i="1" s="1"/>
  <c r="AK170" i="1" s="1"/>
  <c r="AL170" i="1" s="1"/>
  <c r="AM170" i="1" s="1"/>
  <c r="AN170" i="1" s="1"/>
  <c r="AO170" i="1" s="1"/>
  <c r="AP170" i="1" s="1"/>
  <c r="AQ170" i="1" s="1"/>
  <c r="AR170" i="1" s="1"/>
  <c r="AS170" i="1" s="1"/>
  <c r="AT170" i="1" s="1"/>
  <c r="AU170" i="1" s="1"/>
  <c r="AV170" i="1" s="1"/>
  <c r="AW170" i="1" s="1"/>
  <c r="T168" i="1"/>
  <c r="U168" i="1" s="1"/>
  <c r="V168" i="1" s="1"/>
  <c r="W168" i="1" s="1"/>
  <c r="X168" i="1" s="1"/>
  <c r="Y168" i="1" s="1"/>
  <c r="Z168" i="1" s="1"/>
  <c r="AA168" i="1" s="1"/>
  <c r="AB168" i="1" s="1"/>
  <c r="AC168" i="1" s="1"/>
  <c r="AD168" i="1" s="1"/>
  <c r="AE168" i="1" s="1"/>
  <c r="AF168" i="1" s="1"/>
  <c r="AG168" i="1" s="1"/>
  <c r="AH168" i="1" s="1"/>
  <c r="AI168" i="1" s="1"/>
  <c r="AJ168" i="1" s="1"/>
  <c r="AK168" i="1" s="1"/>
  <c r="AL168" i="1" s="1"/>
  <c r="AM168" i="1" s="1"/>
  <c r="AN168" i="1" s="1"/>
  <c r="AO168" i="1" s="1"/>
  <c r="AP168" i="1" s="1"/>
  <c r="AQ168" i="1" s="1"/>
  <c r="AR168" i="1" s="1"/>
  <c r="AS168" i="1" s="1"/>
  <c r="AT168" i="1" s="1"/>
  <c r="AU168" i="1" s="1"/>
  <c r="AV168" i="1" s="1"/>
  <c r="AW168" i="1" s="1"/>
  <c r="T231" i="1"/>
  <c r="U231" i="1" s="1"/>
  <c r="V231" i="1" s="1"/>
  <c r="W231" i="1" s="1"/>
  <c r="X231" i="1" s="1"/>
  <c r="Y231" i="1" s="1"/>
  <c r="Z231" i="1" s="1"/>
  <c r="AA231" i="1" s="1"/>
  <c r="AB231" i="1" s="1"/>
  <c r="AC231" i="1" s="1"/>
  <c r="AD231" i="1" s="1"/>
  <c r="AE231" i="1" s="1"/>
  <c r="AF231" i="1" s="1"/>
  <c r="AG231" i="1" s="1"/>
  <c r="AH231" i="1" s="1"/>
  <c r="AI231" i="1" s="1"/>
  <c r="AJ231" i="1" s="1"/>
  <c r="AK231" i="1" s="1"/>
  <c r="AL231" i="1" s="1"/>
  <c r="AM231" i="1" s="1"/>
  <c r="AN231" i="1" s="1"/>
  <c r="AO231" i="1" s="1"/>
  <c r="AP231" i="1" s="1"/>
  <c r="AQ231" i="1" s="1"/>
  <c r="AR231" i="1" s="1"/>
  <c r="AS231" i="1" s="1"/>
  <c r="AT231" i="1" s="1"/>
  <c r="AU231" i="1" s="1"/>
  <c r="AV231" i="1" s="1"/>
  <c r="AW231" i="1" s="1"/>
  <c r="BI165" i="1"/>
  <c r="BJ165" i="1" s="1"/>
  <c r="BK165" i="1" s="1" a="1"/>
  <c r="BK165" i="1" s="1"/>
  <c r="T195" i="1"/>
  <c r="U195" i="1" s="1"/>
  <c r="V195" i="1" s="1"/>
  <c r="W195" i="1" s="1"/>
  <c r="X195" i="1" s="1"/>
  <c r="Y195" i="1" s="1"/>
  <c r="Z195" i="1" s="1"/>
  <c r="AA195" i="1" s="1"/>
  <c r="AB195" i="1" s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M195" i="1" s="1"/>
  <c r="AN195" i="1" s="1"/>
  <c r="AO195" i="1" s="1"/>
  <c r="AP195" i="1" s="1"/>
  <c r="AQ195" i="1" s="1"/>
  <c r="AR195" i="1" s="1"/>
  <c r="AS195" i="1" s="1"/>
  <c r="AT195" i="1" s="1"/>
  <c r="AU195" i="1" s="1"/>
  <c r="AV195" i="1" s="1"/>
  <c r="AW195" i="1" s="1"/>
  <c r="T174" i="1"/>
  <c r="U174" i="1" s="1"/>
  <c r="V174" i="1" s="1"/>
  <c r="W174" i="1" s="1"/>
  <c r="X174" i="1" s="1"/>
  <c r="Y174" i="1" s="1"/>
  <c r="Z174" i="1" s="1"/>
  <c r="AA174" i="1" s="1"/>
  <c r="AB174" i="1" s="1"/>
  <c r="AC174" i="1" s="1"/>
  <c r="AD174" i="1" s="1"/>
  <c r="AE174" i="1" s="1"/>
  <c r="AF174" i="1" s="1"/>
  <c r="AG174" i="1" s="1"/>
  <c r="AH174" i="1" s="1"/>
  <c r="AI174" i="1" s="1"/>
  <c r="AJ174" i="1" s="1"/>
  <c r="AK174" i="1" s="1"/>
  <c r="AL174" i="1" s="1"/>
  <c r="AM174" i="1" s="1"/>
  <c r="AN174" i="1" s="1"/>
  <c r="AO174" i="1" s="1"/>
  <c r="AP174" i="1" s="1"/>
  <c r="AQ174" i="1" s="1"/>
  <c r="AR174" i="1" s="1"/>
  <c r="AS174" i="1" s="1"/>
  <c r="AT174" i="1" s="1"/>
  <c r="AU174" i="1" s="1"/>
  <c r="AV174" i="1" s="1"/>
  <c r="AW174" i="1" s="1"/>
  <c r="T162" i="1"/>
  <c r="U162" i="1" s="1"/>
  <c r="V162" i="1" s="1"/>
  <c r="W162" i="1" s="1"/>
  <c r="X162" i="1" s="1"/>
  <c r="Y162" i="1" s="1"/>
  <c r="Z162" i="1" s="1"/>
  <c r="AA162" i="1" s="1"/>
  <c r="AB162" i="1" s="1"/>
  <c r="AC162" i="1" s="1"/>
  <c r="AD162" i="1" s="1"/>
  <c r="AE162" i="1" s="1"/>
  <c r="AF162" i="1" s="1"/>
  <c r="AG162" i="1" s="1"/>
  <c r="AH162" i="1" s="1"/>
  <c r="AI162" i="1" s="1"/>
  <c r="AJ162" i="1" s="1"/>
  <c r="AK162" i="1" s="1"/>
  <c r="AL162" i="1" s="1"/>
  <c r="AM162" i="1" s="1"/>
  <c r="AN162" i="1" s="1"/>
  <c r="AO162" i="1" s="1"/>
  <c r="AP162" i="1" s="1"/>
  <c r="AQ162" i="1" s="1"/>
  <c r="AR162" i="1" s="1"/>
  <c r="AS162" i="1" s="1"/>
  <c r="AT162" i="1" s="1"/>
  <c r="AU162" i="1" s="1"/>
  <c r="AV162" i="1" s="1"/>
  <c r="AW162" i="1" s="1"/>
  <c r="BI154" i="1"/>
  <c r="BJ154" i="1" s="1"/>
  <c r="BK154" i="1" s="1" a="1"/>
  <c r="BK154" i="1" s="1"/>
  <c r="T233" i="1"/>
  <c r="U233" i="1" s="1"/>
  <c r="V233" i="1" s="1"/>
  <c r="W233" i="1" s="1"/>
  <c r="X233" i="1" s="1"/>
  <c r="Y233" i="1" s="1"/>
  <c r="Z233" i="1" s="1"/>
  <c r="AA233" i="1" s="1"/>
  <c r="AB233" i="1" s="1"/>
  <c r="AC233" i="1" s="1"/>
  <c r="AD233" i="1" s="1"/>
  <c r="AE233" i="1" s="1"/>
  <c r="AF233" i="1" s="1"/>
  <c r="AG233" i="1" s="1"/>
  <c r="AH233" i="1" s="1"/>
  <c r="AI233" i="1" s="1"/>
  <c r="AJ233" i="1" s="1"/>
  <c r="AK233" i="1" s="1"/>
  <c r="AL233" i="1" s="1"/>
  <c r="AM233" i="1" s="1"/>
  <c r="AN233" i="1" s="1"/>
  <c r="AO233" i="1" s="1"/>
  <c r="AP233" i="1" s="1"/>
  <c r="AQ233" i="1" s="1"/>
  <c r="AR233" i="1" s="1"/>
  <c r="AS233" i="1" s="1"/>
  <c r="AT233" i="1" s="1"/>
  <c r="AU233" i="1" s="1"/>
  <c r="AV233" i="1" s="1"/>
  <c r="AW233" i="1" s="1"/>
  <c r="T166" i="1"/>
  <c r="U166" i="1" s="1"/>
  <c r="V166" i="1" s="1"/>
  <c r="W166" i="1" s="1"/>
  <c r="X166" i="1" s="1"/>
  <c r="Y166" i="1" s="1"/>
  <c r="Z166" i="1" s="1"/>
  <c r="AA166" i="1" s="1"/>
  <c r="AB166" i="1" s="1"/>
  <c r="AC166" i="1" s="1"/>
  <c r="AD166" i="1" s="1"/>
  <c r="AE166" i="1" s="1"/>
  <c r="AF166" i="1" s="1"/>
  <c r="AG166" i="1" s="1"/>
  <c r="AH166" i="1" s="1"/>
  <c r="AI166" i="1" s="1"/>
  <c r="AJ166" i="1" s="1"/>
  <c r="AK166" i="1" s="1"/>
  <c r="AL166" i="1" s="1"/>
  <c r="AM166" i="1" s="1"/>
  <c r="AN166" i="1" s="1"/>
  <c r="AO166" i="1" s="1"/>
  <c r="AP166" i="1" s="1"/>
  <c r="AQ166" i="1" s="1"/>
  <c r="AR166" i="1" s="1"/>
  <c r="AS166" i="1" s="1"/>
  <c r="AT166" i="1" s="1"/>
  <c r="AU166" i="1" s="1"/>
  <c r="AV166" i="1" s="1"/>
  <c r="AW166" i="1" s="1"/>
  <c r="T180" i="1"/>
  <c r="U180" i="1" s="1"/>
  <c r="V180" i="1" s="1"/>
  <c r="W180" i="1" s="1"/>
  <c r="X180" i="1" s="1"/>
  <c r="Y180" i="1" s="1"/>
  <c r="Z180" i="1" s="1"/>
  <c r="AA180" i="1" s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AQ180" i="1" s="1"/>
  <c r="AR180" i="1" s="1"/>
  <c r="AS180" i="1" s="1"/>
  <c r="AT180" i="1" s="1"/>
  <c r="AU180" i="1" s="1"/>
  <c r="AV180" i="1" s="1"/>
  <c r="AW180" i="1" s="1"/>
  <c r="T157" i="1"/>
  <c r="U157" i="1" s="1"/>
  <c r="V157" i="1" s="1"/>
  <c r="W157" i="1" s="1"/>
  <c r="X157" i="1" s="1"/>
  <c r="Y157" i="1" s="1"/>
  <c r="Z157" i="1" s="1"/>
  <c r="AA157" i="1" s="1"/>
  <c r="AB157" i="1" s="1"/>
  <c r="AC157" i="1" s="1"/>
  <c r="AD157" i="1" s="1"/>
  <c r="AE157" i="1" s="1"/>
  <c r="AF157" i="1" s="1"/>
  <c r="AG157" i="1" s="1"/>
  <c r="AH157" i="1" s="1"/>
  <c r="AI157" i="1" s="1"/>
  <c r="AJ157" i="1" s="1"/>
  <c r="AK157" i="1" s="1"/>
  <c r="AL157" i="1" s="1"/>
  <c r="AM157" i="1" s="1"/>
  <c r="AN157" i="1" s="1"/>
  <c r="AO157" i="1" s="1"/>
  <c r="AP157" i="1" s="1"/>
  <c r="AQ157" i="1" s="1"/>
  <c r="AR157" i="1" s="1"/>
  <c r="AS157" i="1" s="1"/>
  <c r="AT157" i="1" s="1"/>
  <c r="AU157" i="1" s="1"/>
  <c r="AV157" i="1" s="1"/>
  <c r="AW157" i="1" s="1"/>
  <c r="T136" i="1"/>
  <c r="U136" i="1" s="1"/>
  <c r="V136" i="1" s="1"/>
  <c r="W136" i="1" s="1"/>
  <c r="X136" i="1" s="1"/>
  <c r="Y136" i="1" s="1"/>
  <c r="Z136" i="1" s="1"/>
  <c r="AA136" i="1" s="1"/>
  <c r="AB136" i="1" s="1"/>
  <c r="AC136" i="1" s="1"/>
  <c r="AD136" i="1" s="1"/>
  <c r="AE136" i="1" s="1"/>
  <c r="AF136" i="1" s="1"/>
  <c r="AG136" i="1" s="1"/>
  <c r="AH136" i="1" s="1"/>
  <c r="AI136" i="1" s="1"/>
  <c r="AJ136" i="1" s="1"/>
  <c r="AK136" i="1" s="1"/>
  <c r="AL136" i="1" s="1"/>
  <c r="AM136" i="1" s="1"/>
  <c r="AN136" i="1" s="1"/>
  <c r="AO136" i="1" s="1"/>
  <c r="AP136" i="1" s="1"/>
  <c r="AQ136" i="1" s="1"/>
  <c r="AR136" i="1" s="1"/>
  <c r="AS136" i="1" s="1"/>
  <c r="AT136" i="1" s="1"/>
  <c r="AU136" i="1" s="1"/>
  <c r="AV136" i="1" s="1"/>
  <c r="AW136" i="1" s="1"/>
  <c r="T215" i="1"/>
  <c r="U215" i="1" s="1"/>
  <c r="V215" i="1" s="1"/>
  <c r="W215" i="1" s="1"/>
  <c r="X215" i="1" s="1"/>
  <c r="Y215" i="1" s="1"/>
  <c r="Z215" i="1" s="1"/>
  <c r="AA215" i="1" s="1"/>
  <c r="AB215" i="1" s="1"/>
  <c r="AC215" i="1" s="1"/>
  <c r="AD215" i="1" s="1"/>
  <c r="AE215" i="1" s="1"/>
  <c r="AF215" i="1" s="1"/>
  <c r="AG215" i="1" s="1"/>
  <c r="AH215" i="1" s="1"/>
  <c r="AI215" i="1" s="1"/>
  <c r="AJ215" i="1" s="1"/>
  <c r="AK215" i="1" s="1"/>
  <c r="AL215" i="1" s="1"/>
  <c r="AM215" i="1" s="1"/>
  <c r="AN215" i="1" s="1"/>
  <c r="AO215" i="1" s="1"/>
  <c r="AP215" i="1" s="1"/>
  <c r="AQ215" i="1" s="1"/>
  <c r="AR215" i="1" s="1"/>
  <c r="AS215" i="1" s="1"/>
  <c r="AT215" i="1" s="1"/>
  <c r="AU215" i="1" s="1"/>
  <c r="AV215" i="1" s="1"/>
  <c r="AW215" i="1" s="1"/>
  <c r="T241" i="1"/>
  <c r="U241" i="1" s="1"/>
  <c r="V241" i="1" s="1"/>
  <c r="W241" i="1" s="1"/>
  <c r="X241" i="1" s="1"/>
  <c r="Y241" i="1" s="1"/>
  <c r="Z241" i="1" s="1"/>
  <c r="AA241" i="1" s="1"/>
  <c r="AB241" i="1" s="1"/>
  <c r="AC241" i="1" s="1"/>
  <c r="AD241" i="1" s="1"/>
  <c r="AE241" i="1" s="1"/>
  <c r="AF241" i="1" s="1"/>
  <c r="AG241" i="1" s="1"/>
  <c r="AH241" i="1" s="1"/>
  <c r="AI241" i="1" s="1"/>
  <c r="AJ241" i="1" s="1"/>
  <c r="AK241" i="1" s="1"/>
  <c r="AL241" i="1" s="1"/>
  <c r="AM241" i="1" s="1"/>
  <c r="AN241" i="1" s="1"/>
  <c r="AO241" i="1" s="1"/>
  <c r="AP241" i="1" s="1"/>
  <c r="AQ241" i="1" s="1"/>
  <c r="AR241" i="1" s="1"/>
  <c r="AS241" i="1" s="1"/>
  <c r="AT241" i="1" s="1"/>
  <c r="AU241" i="1" s="1"/>
  <c r="AV241" i="1" s="1"/>
  <c r="AW241" i="1" s="1"/>
  <c r="T205" i="1"/>
  <c r="U205" i="1" s="1"/>
  <c r="V205" i="1" s="1"/>
  <c r="W205" i="1" s="1"/>
  <c r="X205" i="1" s="1"/>
  <c r="Y205" i="1" s="1"/>
  <c r="Z205" i="1" s="1"/>
  <c r="AA205" i="1" s="1"/>
  <c r="AB205" i="1" s="1"/>
  <c r="AC205" i="1" s="1"/>
  <c r="AD205" i="1" s="1"/>
  <c r="AE205" i="1" s="1"/>
  <c r="AF205" i="1" s="1"/>
  <c r="AG205" i="1" s="1"/>
  <c r="AH205" i="1" s="1"/>
  <c r="AI205" i="1" s="1"/>
  <c r="AJ205" i="1" s="1"/>
  <c r="AK205" i="1" s="1"/>
  <c r="AL205" i="1" s="1"/>
  <c r="AM205" i="1" s="1"/>
  <c r="AN205" i="1" s="1"/>
  <c r="AO205" i="1" s="1"/>
  <c r="AP205" i="1" s="1"/>
  <c r="AQ205" i="1" s="1"/>
  <c r="AR205" i="1" s="1"/>
  <c r="AS205" i="1" s="1"/>
  <c r="AT205" i="1" s="1"/>
  <c r="AU205" i="1" s="1"/>
  <c r="AV205" i="1" s="1"/>
  <c r="AW205" i="1" s="1"/>
  <c r="T158" i="1"/>
  <c r="U158" i="1" s="1"/>
  <c r="V158" i="1" s="1"/>
  <c r="W158" i="1" s="1"/>
  <c r="X158" i="1" s="1"/>
  <c r="Y158" i="1" s="1"/>
  <c r="Z158" i="1" s="1"/>
  <c r="AA158" i="1" s="1"/>
  <c r="AB158" i="1" s="1"/>
  <c r="AC158" i="1" s="1"/>
  <c r="AD158" i="1" s="1"/>
  <c r="AE158" i="1" s="1"/>
  <c r="AF158" i="1" s="1"/>
  <c r="AG158" i="1" s="1"/>
  <c r="AH158" i="1" s="1"/>
  <c r="AI158" i="1" s="1"/>
  <c r="AJ158" i="1" s="1"/>
  <c r="AK158" i="1" s="1"/>
  <c r="AL158" i="1" s="1"/>
  <c r="AM158" i="1" s="1"/>
  <c r="AN158" i="1" s="1"/>
  <c r="AO158" i="1" s="1"/>
  <c r="AP158" i="1" s="1"/>
  <c r="AQ158" i="1" s="1"/>
  <c r="AR158" i="1" s="1"/>
  <c r="AS158" i="1" s="1"/>
  <c r="AT158" i="1" s="1"/>
  <c r="AU158" i="1" s="1"/>
  <c r="AV158" i="1" s="1"/>
  <c r="AW158" i="1" s="1"/>
  <c r="BI138" i="1"/>
  <c r="BJ138" i="1" s="1"/>
  <c r="BK138" i="1" s="1" a="1"/>
  <c r="BK138" i="1" s="1"/>
  <c r="T217" i="1"/>
  <c r="U217" i="1" s="1"/>
  <c r="V217" i="1" s="1"/>
  <c r="W217" i="1" s="1"/>
  <c r="X217" i="1" s="1"/>
  <c r="Y217" i="1" s="1"/>
  <c r="Z217" i="1" s="1"/>
  <c r="AA217" i="1" s="1"/>
  <c r="AB217" i="1" s="1"/>
  <c r="AC217" i="1" s="1"/>
  <c r="AD217" i="1" s="1"/>
  <c r="AE217" i="1" s="1"/>
  <c r="AF217" i="1" s="1"/>
  <c r="AG217" i="1" s="1"/>
  <c r="AH217" i="1" s="1"/>
  <c r="AI217" i="1" s="1"/>
  <c r="AJ217" i="1" s="1"/>
  <c r="AK217" i="1" s="1"/>
  <c r="AL217" i="1" s="1"/>
  <c r="AM217" i="1" s="1"/>
  <c r="AN217" i="1" s="1"/>
  <c r="AO217" i="1" s="1"/>
  <c r="AP217" i="1" s="1"/>
  <c r="AQ217" i="1" s="1"/>
  <c r="AR217" i="1" s="1"/>
  <c r="AS217" i="1" s="1"/>
  <c r="AT217" i="1" s="1"/>
  <c r="AU217" i="1" s="1"/>
  <c r="AV217" i="1" s="1"/>
  <c r="AW217" i="1" s="1"/>
  <c r="T164" i="1"/>
  <c r="U164" i="1" s="1"/>
  <c r="V164" i="1" s="1"/>
  <c r="W164" i="1" s="1"/>
  <c r="X164" i="1" s="1"/>
  <c r="Y164" i="1" s="1"/>
  <c r="Z164" i="1" s="1"/>
  <c r="AA164" i="1" s="1"/>
  <c r="AB164" i="1" s="1"/>
  <c r="AC164" i="1" s="1"/>
  <c r="AD164" i="1" s="1"/>
  <c r="AE164" i="1" s="1"/>
  <c r="AF164" i="1" s="1"/>
  <c r="AG164" i="1" s="1"/>
  <c r="AH164" i="1" s="1"/>
  <c r="AI164" i="1" s="1"/>
  <c r="AJ164" i="1" s="1"/>
  <c r="AK164" i="1" s="1"/>
  <c r="AL164" i="1" s="1"/>
  <c r="AM164" i="1" s="1"/>
  <c r="AN164" i="1" s="1"/>
  <c r="AO164" i="1" s="1"/>
  <c r="AP164" i="1" s="1"/>
  <c r="AQ164" i="1" s="1"/>
  <c r="AR164" i="1" s="1"/>
  <c r="AS164" i="1" s="1"/>
  <c r="AT164" i="1" s="1"/>
  <c r="AU164" i="1" s="1"/>
  <c r="AV164" i="1" s="1"/>
  <c r="AW164" i="1" s="1"/>
  <c r="T242" i="1"/>
  <c r="U242" i="1" s="1"/>
  <c r="V242" i="1" s="1"/>
  <c r="W242" i="1" s="1"/>
  <c r="X242" i="1" s="1"/>
  <c r="Y242" i="1" s="1"/>
  <c r="Z242" i="1" s="1"/>
  <c r="AA242" i="1" s="1"/>
  <c r="AB242" i="1" s="1"/>
  <c r="AC242" i="1" s="1"/>
  <c r="AD242" i="1" s="1"/>
  <c r="AE242" i="1" s="1"/>
  <c r="AF242" i="1" s="1"/>
  <c r="AG242" i="1" s="1"/>
  <c r="AH242" i="1" s="1"/>
  <c r="AI242" i="1" s="1"/>
  <c r="AJ242" i="1" s="1"/>
  <c r="AK242" i="1" s="1"/>
  <c r="AL242" i="1" s="1"/>
  <c r="AM242" i="1" s="1"/>
  <c r="AN242" i="1" s="1"/>
  <c r="AO242" i="1" s="1"/>
  <c r="AP242" i="1" s="1"/>
  <c r="AQ242" i="1" s="1"/>
  <c r="AR242" i="1" s="1"/>
  <c r="AS242" i="1" s="1"/>
  <c r="AT242" i="1" s="1"/>
  <c r="AU242" i="1" s="1"/>
  <c r="AV242" i="1" s="1"/>
  <c r="AW242" i="1" s="1"/>
  <c r="T240" i="1"/>
  <c r="U240" i="1" s="1"/>
  <c r="V240" i="1" s="1"/>
  <c r="W240" i="1" s="1"/>
  <c r="X240" i="1" s="1"/>
  <c r="Y240" i="1" s="1"/>
  <c r="Z240" i="1" s="1"/>
  <c r="AA240" i="1" s="1"/>
  <c r="AB240" i="1" s="1"/>
  <c r="AC240" i="1" s="1"/>
  <c r="AD240" i="1" s="1"/>
  <c r="AE240" i="1" s="1"/>
  <c r="AF240" i="1" s="1"/>
  <c r="AG240" i="1" s="1"/>
  <c r="AH240" i="1" s="1"/>
  <c r="AI240" i="1" s="1"/>
  <c r="AJ240" i="1" s="1"/>
  <c r="AK240" i="1" s="1"/>
  <c r="AL240" i="1" s="1"/>
  <c r="AM240" i="1" s="1"/>
  <c r="AN240" i="1" s="1"/>
  <c r="AO240" i="1" s="1"/>
  <c r="AP240" i="1" s="1"/>
  <c r="AQ240" i="1" s="1"/>
  <c r="AR240" i="1" s="1"/>
  <c r="AS240" i="1" s="1"/>
  <c r="AT240" i="1" s="1"/>
  <c r="AU240" i="1" s="1"/>
  <c r="AV240" i="1" s="1"/>
  <c r="AW240" i="1" s="1"/>
  <c r="T236" i="1"/>
  <c r="U236" i="1" s="1"/>
  <c r="V236" i="1" s="1"/>
  <c r="W236" i="1" s="1"/>
  <c r="X236" i="1" s="1"/>
  <c r="Y236" i="1" s="1"/>
  <c r="Z236" i="1" s="1"/>
  <c r="AA236" i="1" s="1"/>
  <c r="AB236" i="1" s="1"/>
  <c r="AC236" i="1" s="1"/>
  <c r="AD236" i="1" s="1"/>
  <c r="AE236" i="1" s="1"/>
  <c r="AF236" i="1" s="1"/>
  <c r="AG236" i="1" s="1"/>
  <c r="AH236" i="1" s="1"/>
  <c r="AI236" i="1" s="1"/>
  <c r="AJ236" i="1" s="1"/>
  <c r="AK236" i="1" s="1"/>
  <c r="AL236" i="1" s="1"/>
  <c r="AM236" i="1" s="1"/>
  <c r="AN236" i="1" s="1"/>
  <c r="AO236" i="1" s="1"/>
  <c r="AP236" i="1" s="1"/>
  <c r="AQ236" i="1" s="1"/>
  <c r="AR236" i="1" s="1"/>
  <c r="AS236" i="1" s="1"/>
  <c r="AT236" i="1" s="1"/>
  <c r="AU236" i="1" s="1"/>
  <c r="AV236" i="1" s="1"/>
  <c r="AW236" i="1" s="1"/>
  <c r="T127" i="1"/>
  <c r="U127" i="1" s="1"/>
  <c r="V127" i="1" s="1"/>
  <c r="W127" i="1" s="1"/>
  <c r="X127" i="1" s="1"/>
  <c r="Y127" i="1" s="1"/>
  <c r="Z127" i="1" s="1"/>
  <c r="AA127" i="1" s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N127" i="1" s="1"/>
  <c r="AO127" i="1" s="1"/>
  <c r="AP127" i="1" s="1"/>
  <c r="AQ127" i="1" s="1"/>
  <c r="AR127" i="1" s="1"/>
  <c r="AS127" i="1" s="1"/>
  <c r="AT127" i="1" s="1"/>
  <c r="AU127" i="1" s="1"/>
  <c r="AV127" i="1" s="1"/>
  <c r="AW127" i="1" s="1"/>
  <c r="BI173" i="1"/>
  <c r="BJ173" i="1" s="1"/>
  <c r="BK173" i="1" s="1" a="1"/>
  <c r="BK173" i="1" s="1"/>
  <c r="T104" i="1"/>
  <c r="U104" i="1" s="1"/>
  <c r="V104" i="1" s="1"/>
  <c r="W104" i="1" s="1"/>
  <c r="X104" i="1" s="1"/>
  <c r="Y104" i="1" s="1"/>
  <c r="Z104" i="1" s="1"/>
  <c r="AA104" i="1" s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N104" i="1" s="1"/>
  <c r="AO104" i="1" s="1"/>
  <c r="AP104" i="1" s="1"/>
  <c r="AQ104" i="1" s="1"/>
  <c r="AR104" i="1" s="1"/>
  <c r="AS104" i="1" s="1"/>
  <c r="AT104" i="1" s="1"/>
  <c r="AU104" i="1" s="1"/>
  <c r="AV104" i="1" s="1"/>
  <c r="AW104" i="1" s="1"/>
  <c r="T199" i="1"/>
  <c r="U199" i="1" s="1"/>
  <c r="V199" i="1" s="1"/>
  <c r="W199" i="1" s="1"/>
  <c r="X199" i="1" s="1"/>
  <c r="Y199" i="1" s="1"/>
  <c r="Z199" i="1" s="1"/>
  <c r="AA199" i="1" s="1"/>
  <c r="AB199" i="1" s="1"/>
  <c r="AC199" i="1" s="1"/>
  <c r="AD199" i="1" s="1"/>
  <c r="AE199" i="1" s="1"/>
  <c r="AF199" i="1" s="1"/>
  <c r="AG199" i="1" s="1"/>
  <c r="AH199" i="1" s="1"/>
  <c r="AI199" i="1" s="1"/>
  <c r="AJ199" i="1" s="1"/>
  <c r="AK199" i="1" s="1"/>
  <c r="AL199" i="1" s="1"/>
  <c r="AM199" i="1" s="1"/>
  <c r="AN199" i="1" s="1"/>
  <c r="AO199" i="1" s="1"/>
  <c r="AP199" i="1" s="1"/>
  <c r="AQ199" i="1" s="1"/>
  <c r="AR199" i="1" s="1"/>
  <c r="AS199" i="1" s="1"/>
  <c r="AT199" i="1" s="1"/>
  <c r="AU199" i="1" s="1"/>
  <c r="AV199" i="1" s="1"/>
  <c r="AW199" i="1" s="1"/>
  <c r="T147" i="1"/>
  <c r="U147" i="1" s="1"/>
  <c r="V147" i="1" s="1"/>
  <c r="W147" i="1" s="1"/>
  <c r="X147" i="1" s="1"/>
  <c r="Y147" i="1" s="1"/>
  <c r="Z147" i="1" s="1"/>
  <c r="AA147" i="1" s="1"/>
  <c r="AB147" i="1" s="1"/>
  <c r="AC147" i="1" s="1"/>
  <c r="AD147" i="1" s="1"/>
  <c r="AE147" i="1" s="1"/>
  <c r="AF147" i="1" s="1"/>
  <c r="AG147" i="1" s="1"/>
  <c r="AH147" i="1" s="1"/>
  <c r="AI147" i="1" s="1"/>
  <c r="AJ147" i="1" s="1"/>
  <c r="AK147" i="1" s="1"/>
  <c r="AL147" i="1" s="1"/>
  <c r="AM147" i="1" s="1"/>
  <c r="AN147" i="1" s="1"/>
  <c r="AO147" i="1" s="1"/>
  <c r="AP147" i="1" s="1"/>
  <c r="AQ147" i="1" s="1"/>
  <c r="AR147" i="1" s="1"/>
  <c r="AS147" i="1" s="1"/>
  <c r="AT147" i="1" s="1"/>
  <c r="AU147" i="1" s="1"/>
  <c r="AV147" i="1" s="1"/>
  <c r="AW147" i="1" s="1"/>
  <c r="T225" i="1"/>
  <c r="U225" i="1" s="1"/>
  <c r="V225" i="1" s="1"/>
  <c r="W225" i="1" s="1"/>
  <c r="X225" i="1" s="1"/>
  <c r="Y225" i="1" s="1"/>
  <c r="Z225" i="1" s="1"/>
  <c r="AA225" i="1" s="1"/>
  <c r="AB225" i="1" s="1"/>
  <c r="AC225" i="1" s="1"/>
  <c r="AD225" i="1" s="1"/>
  <c r="AE225" i="1" s="1"/>
  <c r="AF225" i="1" s="1"/>
  <c r="AG225" i="1" s="1"/>
  <c r="AH225" i="1" s="1"/>
  <c r="AI225" i="1" s="1"/>
  <c r="AJ225" i="1" s="1"/>
  <c r="AK225" i="1" s="1"/>
  <c r="AL225" i="1" s="1"/>
  <c r="AM225" i="1" s="1"/>
  <c r="AN225" i="1" s="1"/>
  <c r="AO225" i="1" s="1"/>
  <c r="AP225" i="1" s="1"/>
  <c r="AQ225" i="1" s="1"/>
  <c r="AR225" i="1" s="1"/>
  <c r="AS225" i="1" s="1"/>
  <c r="AT225" i="1" s="1"/>
  <c r="AU225" i="1" s="1"/>
  <c r="AV225" i="1" s="1"/>
  <c r="AW225" i="1" s="1"/>
  <c r="T204" i="1"/>
  <c r="U204" i="1" s="1"/>
  <c r="V204" i="1" s="1"/>
  <c r="W204" i="1" s="1"/>
  <c r="X204" i="1" s="1"/>
  <c r="Y204" i="1" s="1"/>
  <c r="Z204" i="1" s="1"/>
  <c r="AA204" i="1" s="1"/>
  <c r="AB204" i="1" s="1"/>
  <c r="AC204" i="1" s="1"/>
  <c r="AD204" i="1" s="1"/>
  <c r="AE204" i="1" s="1"/>
  <c r="AF204" i="1" s="1"/>
  <c r="AG204" i="1" s="1"/>
  <c r="AH204" i="1" s="1"/>
  <c r="AI204" i="1" s="1"/>
  <c r="AJ204" i="1" s="1"/>
  <c r="AK204" i="1" s="1"/>
  <c r="AL204" i="1" s="1"/>
  <c r="AM204" i="1" s="1"/>
  <c r="AN204" i="1" s="1"/>
  <c r="AO204" i="1" s="1"/>
  <c r="AP204" i="1" s="1"/>
  <c r="AQ204" i="1" s="1"/>
  <c r="AR204" i="1" s="1"/>
  <c r="AS204" i="1" s="1"/>
  <c r="AT204" i="1" s="1"/>
  <c r="AU204" i="1" s="1"/>
  <c r="AV204" i="1" s="1"/>
  <c r="AW204" i="1" s="1"/>
  <c r="T201" i="1"/>
  <c r="U201" i="1" s="1"/>
  <c r="V201" i="1" s="1"/>
  <c r="W201" i="1" s="1"/>
  <c r="X201" i="1" s="1"/>
  <c r="Y201" i="1" s="1"/>
  <c r="Z201" i="1" s="1"/>
  <c r="AA201" i="1" s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N201" i="1" s="1"/>
  <c r="AO201" i="1" s="1"/>
  <c r="AP201" i="1" s="1"/>
  <c r="AQ201" i="1" s="1"/>
  <c r="AR201" i="1" s="1"/>
  <c r="AS201" i="1" s="1"/>
  <c r="AT201" i="1" s="1"/>
  <c r="AU201" i="1" s="1"/>
  <c r="AV201" i="1" s="1"/>
  <c r="AW201" i="1" s="1"/>
  <c r="T117" i="1"/>
  <c r="U117" i="1" s="1"/>
  <c r="V117" i="1" s="1"/>
  <c r="W117" i="1" s="1"/>
  <c r="X117" i="1" s="1"/>
  <c r="Y117" i="1" s="1"/>
  <c r="Z117" i="1" s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AQ117" i="1" s="1"/>
  <c r="AR117" i="1" s="1"/>
  <c r="AS117" i="1" s="1"/>
  <c r="AT117" i="1" s="1"/>
  <c r="AU117" i="1" s="1"/>
  <c r="AV117" i="1" s="1"/>
  <c r="AW117" i="1" s="1"/>
  <c r="T226" i="1"/>
  <c r="U226" i="1" s="1"/>
  <c r="V226" i="1" s="1"/>
  <c r="W226" i="1" s="1"/>
  <c r="X226" i="1" s="1"/>
  <c r="Y226" i="1" s="1"/>
  <c r="Z226" i="1" s="1"/>
  <c r="AA226" i="1" s="1"/>
  <c r="AB226" i="1" s="1"/>
  <c r="AC226" i="1" s="1"/>
  <c r="AD226" i="1" s="1"/>
  <c r="AE226" i="1" s="1"/>
  <c r="AF226" i="1" s="1"/>
  <c r="AG226" i="1" s="1"/>
  <c r="AH226" i="1" s="1"/>
  <c r="AI226" i="1" s="1"/>
  <c r="AJ226" i="1" s="1"/>
  <c r="AK226" i="1" s="1"/>
  <c r="AL226" i="1" s="1"/>
  <c r="AM226" i="1" s="1"/>
  <c r="AN226" i="1" s="1"/>
  <c r="AO226" i="1" s="1"/>
  <c r="AP226" i="1" s="1"/>
  <c r="AQ226" i="1" s="1"/>
  <c r="AR226" i="1" s="1"/>
  <c r="AS226" i="1" s="1"/>
  <c r="AT226" i="1" s="1"/>
  <c r="AU226" i="1" s="1"/>
  <c r="AV226" i="1" s="1"/>
  <c r="AW226" i="1" s="1"/>
  <c r="T224" i="1"/>
  <c r="U224" i="1" s="1"/>
  <c r="V224" i="1" s="1"/>
  <c r="W224" i="1" s="1"/>
  <c r="X224" i="1" s="1"/>
  <c r="Y224" i="1" s="1"/>
  <c r="Z224" i="1" s="1"/>
  <c r="AA224" i="1" s="1"/>
  <c r="AB224" i="1" s="1"/>
  <c r="AC224" i="1" s="1"/>
  <c r="AD224" i="1" s="1"/>
  <c r="AE224" i="1" s="1"/>
  <c r="AF224" i="1" s="1"/>
  <c r="AG224" i="1" s="1"/>
  <c r="AH224" i="1" s="1"/>
  <c r="AI224" i="1" s="1"/>
  <c r="AJ224" i="1" s="1"/>
  <c r="AK224" i="1" s="1"/>
  <c r="AL224" i="1" s="1"/>
  <c r="AM224" i="1" s="1"/>
  <c r="AN224" i="1" s="1"/>
  <c r="AO224" i="1" s="1"/>
  <c r="AP224" i="1" s="1"/>
  <c r="AQ224" i="1" s="1"/>
  <c r="AR224" i="1" s="1"/>
  <c r="AS224" i="1" s="1"/>
  <c r="AT224" i="1" s="1"/>
  <c r="AU224" i="1" s="1"/>
  <c r="AV224" i="1" s="1"/>
  <c r="AW224" i="1" s="1"/>
  <c r="T237" i="1"/>
  <c r="U237" i="1" s="1"/>
  <c r="V237" i="1" s="1"/>
  <c r="W237" i="1" s="1"/>
  <c r="X237" i="1" s="1"/>
  <c r="Y237" i="1" s="1"/>
  <c r="Z237" i="1" s="1"/>
  <c r="AA237" i="1" s="1"/>
  <c r="AB237" i="1" s="1"/>
  <c r="AC237" i="1" s="1"/>
  <c r="AD237" i="1" s="1"/>
  <c r="AE237" i="1" s="1"/>
  <c r="AF237" i="1" s="1"/>
  <c r="AG237" i="1" s="1"/>
  <c r="AH237" i="1" s="1"/>
  <c r="AI237" i="1" s="1"/>
  <c r="AJ237" i="1" s="1"/>
  <c r="AK237" i="1" s="1"/>
  <c r="AL237" i="1" s="1"/>
  <c r="AM237" i="1" s="1"/>
  <c r="AN237" i="1" s="1"/>
  <c r="AO237" i="1" s="1"/>
  <c r="AP237" i="1" s="1"/>
  <c r="AQ237" i="1" s="1"/>
  <c r="AR237" i="1" s="1"/>
  <c r="AS237" i="1" s="1"/>
  <c r="AT237" i="1" s="1"/>
  <c r="AU237" i="1" s="1"/>
  <c r="AV237" i="1" s="1"/>
  <c r="AW237" i="1" s="1"/>
  <c r="T122" i="1"/>
  <c r="U122" i="1" s="1"/>
  <c r="V122" i="1" s="1"/>
  <c r="W122" i="1" s="1"/>
  <c r="X122" i="1" s="1"/>
  <c r="Y122" i="1" s="1"/>
  <c r="Z122" i="1" s="1"/>
  <c r="AA122" i="1" s="1"/>
  <c r="AB122" i="1" s="1"/>
  <c r="AC122" i="1" s="1"/>
  <c r="AD122" i="1" s="1"/>
  <c r="AE122" i="1" s="1"/>
  <c r="AF122" i="1" s="1"/>
  <c r="AG122" i="1" s="1"/>
  <c r="AH122" i="1" s="1"/>
  <c r="AI122" i="1" s="1"/>
  <c r="AJ122" i="1" s="1"/>
  <c r="AK122" i="1" s="1"/>
  <c r="AL122" i="1" s="1"/>
  <c r="AM122" i="1" s="1"/>
  <c r="AN122" i="1" s="1"/>
  <c r="AO122" i="1" s="1"/>
  <c r="AP122" i="1" s="1"/>
  <c r="AQ122" i="1" s="1"/>
  <c r="AR122" i="1" s="1"/>
  <c r="AS122" i="1" s="1"/>
  <c r="AT122" i="1" s="1"/>
  <c r="AU122" i="1" s="1"/>
  <c r="AV122" i="1" s="1"/>
  <c r="AW122" i="1" s="1"/>
  <c r="T183" i="1"/>
  <c r="U183" i="1" s="1"/>
  <c r="V183" i="1" s="1"/>
  <c r="W183" i="1" s="1"/>
  <c r="X183" i="1" s="1"/>
  <c r="Y183" i="1" s="1"/>
  <c r="Z183" i="1" s="1"/>
  <c r="AA183" i="1" s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N183" i="1" s="1"/>
  <c r="AO183" i="1" s="1"/>
  <c r="AP183" i="1" s="1"/>
  <c r="AQ183" i="1" s="1"/>
  <c r="AR183" i="1" s="1"/>
  <c r="AS183" i="1" s="1"/>
  <c r="AT183" i="1" s="1"/>
  <c r="AU183" i="1" s="1"/>
  <c r="AV183" i="1" s="1"/>
  <c r="AW183" i="1" s="1"/>
  <c r="T99" i="1"/>
  <c r="U99" i="1" s="1"/>
  <c r="V99" i="1" s="1"/>
  <c r="W99" i="1" s="1"/>
  <c r="X99" i="1" s="1"/>
  <c r="Y99" i="1" s="1"/>
  <c r="Z99" i="1" s="1"/>
  <c r="AA99" i="1" s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N99" i="1" s="1"/>
  <c r="AO99" i="1" s="1"/>
  <c r="AP99" i="1" s="1"/>
  <c r="AQ99" i="1" s="1"/>
  <c r="AR99" i="1" s="1"/>
  <c r="AS99" i="1" s="1"/>
  <c r="AT99" i="1" s="1"/>
  <c r="AU99" i="1" s="1"/>
  <c r="AV99" i="1" s="1"/>
  <c r="AW99" i="1" s="1"/>
  <c r="T209" i="1"/>
  <c r="U209" i="1" s="1"/>
  <c r="V209" i="1" s="1"/>
  <c r="W209" i="1" s="1"/>
  <c r="X209" i="1" s="1"/>
  <c r="Y209" i="1" s="1"/>
  <c r="Z209" i="1" s="1"/>
  <c r="AA209" i="1" s="1"/>
  <c r="AB209" i="1" s="1"/>
  <c r="AC209" i="1" s="1"/>
  <c r="AD209" i="1" s="1"/>
  <c r="AE209" i="1" s="1"/>
  <c r="AF209" i="1" s="1"/>
  <c r="AG209" i="1" s="1"/>
  <c r="AH209" i="1" s="1"/>
  <c r="AI209" i="1" s="1"/>
  <c r="AJ209" i="1" s="1"/>
  <c r="AK209" i="1" s="1"/>
  <c r="AL209" i="1" s="1"/>
  <c r="AM209" i="1" s="1"/>
  <c r="AN209" i="1" s="1"/>
  <c r="AO209" i="1" s="1"/>
  <c r="AP209" i="1" s="1"/>
  <c r="AQ209" i="1" s="1"/>
  <c r="AR209" i="1" s="1"/>
  <c r="AS209" i="1" s="1"/>
  <c r="AT209" i="1" s="1"/>
  <c r="AU209" i="1" s="1"/>
  <c r="AV209" i="1" s="1"/>
  <c r="AW209" i="1" s="1"/>
  <c r="BI234" i="1"/>
  <c r="BJ234" i="1" s="1"/>
  <c r="BK234" i="1" s="1" a="1"/>
  <c r="BK234" i="1" s="1"/>
  <c r="BI141" i="1"/>
  <c r="BJ141" i="1" s="1"/>
  <c r="BK141" i="1" s="1" a="1"/>
  <c r="BK141" i="1" s="1"/>
  <c r="T185" i="1"/>
  <c r="U185" i="1" s="1"/>
  <c r="V185" i="1" s="1"/>
  <c r="W185" i="1" s="1"/>
  <c r="X185" i="1" s="1"/>
  <c r="Y185" i="1" s="1"/>
  <c r="Z185" i="1" s="1"/>
  <c r="AA185" i="1" s="1"/>
  <c r="AB185" i="1" s="1"/>
  <c r="AC185" i="1" s="1"/>
  <c r="AD185" i="1" s="1"/>
  <c r="AE185" i="1" s="1"/>
  <c r="AF185" i="1" s="1"/>
  <c r="AG185" i="1" s="1"/>
  <c r="AH185" i="1" s="1"/>
  <c r="AI185" i="1" s="1"/>
  <c r="AJ185" i="1" s="1"/>
  <c r="AK185" i="1" s="1"/>
  <c r="AL185" i="1" s="1"/>
  <c r="AM185" i="1" s="1"/>
  <c r="AN185" i="1" s="1"/>
  <c r="AO185" i="1" s="1"/>
  <c r="AP185" i="1" s="1"/>
  <c r="AQ185" i="1" s="1"/>
  <c r="AR185" i="1" s="1"/>
  <c r="AS185" i="1" s="1"/>
  <c r="AT185" i="1" s="1"/>
  <c r="AU185" i="1" s="1"/>
  <c r="AV185" i="1" s="1"/>
  <c r="AW185" i="1" s="1"/>
  <c r="BI72" i="1"/>
  <c r="BJ72" i="1" s="1"/>
  <c r="BK72" i="1" s="1" a="1"/>
  <c r="BK72" i="1" s="1"/>
  <c r="BI167" i="1"/>
  <c r="BJ167" i="1" s="1"/>
  <c r="BK167" i="1" s="1" a="1"/>
  <c r="BK167" i="1" s="1"/>
  <c r="T210" i="1"/>
  <c r="U210" i="1" s="1"/>
  <c r="V210" i="1" s="1"/>
  <c r="W210" i="1" s="1"/>
  <c r="X210" i="1" s="1"/>
  <c r="Y210" i="1" s="1"/>
  <c r="Z210" i="1" s="1"/>
  <c r="AA210" i="1" s="1"/>
  <c r="AB210" i="1" s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M210" i="1" s="1"/>
  <c r="AN210" i="1" s="1"/>
  <c r="AO210" i="1" s="1"/>
  <c r="AP210" i="1" s="1"/>
  <c r="AQ210" i="1" s="1"/>
  <c r="AR210" i="1" s="1"/>
  <c r="AS210" i="1" s="1"/>
  <c r="AT210" i="1" s="1"/>
  <c r="AU210" i="1" s="1"/>
  <c r="AV210" i="1" s="1"/>
  <c r="AW210" i="1" s="1"/>
  <c r="T208" i="1"/>
  <c r="U208" i="1" s="1"/>
  <c r="V208" i="1" s="1"/>
  <c r="W208" i="1" s="1"/>
  <c r="X208" i="1" s="1"/>
  <c r="Y208" i="1" s="1"/>
  <c r="Z208" i="1" s="1"/>
  <c r="AA208" i="1" s="1"/>
  <c r="AB208" i="1" s="1"/>
  <c r="AC208" i="1" s="1"/>
  <c r="AD208" i="1" s="1"/>
  <c r="AE208" i="1" s="1"/>
  <c r="AF208" i="1" s="1"/>
  <c r="AG208" i="1" s="1"/>
  <c r="AH208" i="1" s="1"/>
  <c r="AI208" i="1" s="1"/>
  <c r="AJ208" i="1" s="1"/>
  <c r="AK208" i="1" s="1"/>
  <c r="AL208" i="1" s="1"/>
  <c r="AM208" i="1" s="1"/>
  <c r="AN208" i="1" s="1"/>
  <c r="AO208" i="1" s="1"/>
  <c r="AP208" i="1" s="1"/>
  <c r="AQ208" i="1" s="1"/>
  <c r="AR208" i="1" s="1"/>
  <c r="AS208" i="1" s="1"/>
  <c r="AT208" i="1" s="1"/>
  <c r="AU208" i="1" s="1"/>
  <c r="AV208" i="1" s="1"/>
  <c r="AW208" i="1" s="1"/>
  <c r="T239" i="1"/>
  <c r="U239" i="1" s="1"/>
  <c r="V239" i="1" s="1"/>
  <c r="W239" i="1" s="1"/>
  <c r="X239" i="1" s="1"/>
  <c r="Y239" i="1" s="1"/>
  <c r="Z239" i="1" s="1"/>
  <c r="AA239" i="1" s="1"/>
  <c r="AB239" i="1" s="1"/>
  <c r="AC239" i="1" s="1"/>
  <c r="AD239" i="1" s="1"/>
  <c r="AE239" i="1" s="1"/>
  <c r="AF239" i="1" s="1"/>
  <c r="AG239" i="1" s="1"/>
  <c r="AH239" i="1" s="1"/>
  <c r="AI239" i="1" s="1"/>
  <c r="AJ239" i="1" s="1"/>
  <c r="AK239" i="1" s="1"/>
  <c r="AL239" i="1" s="1"/>
  <c r="AM239" i="1" s="1"/>
  <c r="AN239" i="1" s="1"/>
  <c r="AO239" i="1" s="1"/>
  <c r="AP239" i="1" s="1"/>
  <c r="AQ239" i="1" s="1"/>
  <c r="AR239" i="1" s="1"/>
  <c r="AS239" i="1" s="1"/>
  <c r="AT239" i="1" s="1"/>
  <c r="AU239" i="1" s="1"/>
  <c r="AV239" i="1" s="1"/>
  <c r="AW239" i="1" s="1"/>
  <c r="T189" i="1"/>
  <c r="U189" i="1" s="1"/>
  <c r="V189" i="1" s="1"/>
  <c r="W189" i="1" s="1"/>
  <c r="X189" i="1" s="1"/>
  <c r="Y189" i="1" s="1"/>
  <c r="Z189" i="1" s="1"/>
  <c r="AA189" i="1" s="1"/>
  <c r="AB189" i="1" s="1"/>
  <c r="AC189" i="1" s="1"/>
  <c r="AD189" i="1" s="1"/>
  <c r="AE189" i="1" s="1"/>
  <c r="AF189" i="1" s="1"/>
  <c r="AG189" i="1" s="1"/>
  <c r="AH189" i="1" s="1"/>
  <c r="AI189" i="1" s="1"/>
  <c r="AJ189" i="1" s="1"/>
  <c r="AK189" i="1" s="1"/>
  <c r="AL189" i="1" s="1"/>
  <c r="AM189" i="1" s="1"/>
  <c r="AN189" i="1" s="1"/>
  <c r="AO189" i="1" s="1"/>
  <c r="AP189" i="1" s="1"/>
  <c r="AQ189" i="1" s="1"/>
  <c r="AR189" i="1" s="1"/>
  <c r="AS189" i="1" s="1"/>
  <c r="AT189" i="1" s="1"/>
  <c r="AU189" i="1" s="1"/>
  <c r="AV189" i="1" s="1"/>
  <c r="AW189" i="1" s="1"/>
  <c r="BI238" i="1"/>
  <c r="BJ238" i="1" s="1"/>
  <c r="BK238" i="1" s="1" a="1"/>
  <c r="BK238" i="1" s="1"/>
  <c r="T221" i="1"/>
  <c r="U221" i="1" s="1"/>
  <c r="V221" i="1" s="1"/>
  <c r="W221" i="1" s="1"/>
  <c r="X221" i="1" s="1"/>
  <c r="Y221" i="1" s="1"/>
  <c r="Z221" i="1" s="1"/>
  <c r="AA221" i="1" s="1"/>
  <c r="AB221" i="1" s="1"/>
  <c r="AC221" i="1" s="1"/>
  <c r="AD221" i="1" s="1"/>
  <c r="AE221" i="1" s="1"/>
  <c r="AF221" i="1" s="1"/>
  <c r="AG221" i="1" s="1"/>
  <c r="AH221" i="1" s="1"/>
  <c r="AI221" i="1" s="1"/>
  <c r="AJ221" i="1" s="1"/>
  <c r="AK221" i="1" s="1"/>
  <c r="AL221" i="1" s="1"/>
  <c r="AM221" i="1" s="1"/>
  <c r="AN221" i="1" s="1"/>
  <c r="AO221" i="1" s="1"/>
  <c r="AP221" i="1" s="1"/>
  <c r="AQ221" i="1" s="1"/>
  <c r="AR221" i="1" s="1"/>
  <c r="AS221" i="1" s="1"/>
  <c r="AT221" i="1" s="1"/>
  <c r="AU221" i="1" s="1"/>
  <c r="AV221" i="1" s="1"/>
  <c r="AW221" i="1" s="1"/>
  <c r="T83" i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AQ83" i="1" s="1"/>
  <c r="AR83" i="1" s="1"/>
  <c r="AS83" i="1" s="1"/>
  <c r="AT83" i="1" s="1"/>
  <c r="AU83" i="1" s="1"/>
  <c r="AV83" i="1" s="1"/>
  <c r="AW83" i="1" s="1"/>
  <c r="T193" i="1"/>
  <c r="U193" i="1" s="1"/>
  <c r="V193" i="1" s="1"/>
  <c r="W193" i="1" s="1"/>
  <c r="X193" i="1" s="1"/>
  <c r="Y193" i="1" s="1"/>
  <c r="Z193" i="1" s="1"/>
  <c r="AA193" i="1" s="1"/>
  <c r="AB193" i="1" s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AM193" i="1" s="1"/>
  <c r="AN193" i="1" s="1"/>
  <c r="AO193" i="1" s="1"/>
  <c r="AP193" i="1" s="1"/>
  <c r="AQ193" i="1" s="1"/>
  <c r="AR193" i="1" s="1"/>
  <c r="AS193" i="1" s="1"/>
  <c r="AT193" i="1" s="1"/>
  <c r="AU193" i="1" s="1"/>
  <c r="AV193" i="1" s="1"/>
  <c r="AW193" i="1" s="1"/>
  <c r="T232" i="1"/>
  <c r="U232" i="1" s="1"/>
  <c r="V232" i="1" s="1"/>
  <c r="W232" i="1" s="1"/>
  <c r="X232" i="1" s="1"/>
  <c r="Y232" i="1" s="1"/>
  <c r="Z232" i="1" s="1"/>
  <c r="AA232" i="1" s="1"/>
  <c r="AB232" i="1" s="1"/>
  <c r="AC232" i="1" s="1"/>
  <c r="AD232" i="1" s="1"/>
  <c r="AE232" i="1" s="1"/>
  <c r="AF232" i="1" s="1"/>
  <c r="AG232" i="1" s="1"/>
  <c r="AH232" i="1" s="1"/>
  <c r="AI232" i="1" s="1"/>
  <c r="AJ232" i="1" s="1"/>
  <c r="AK232" i="1" s="1"/>
  <c r="AL232" i="1" s="1"/>
  <c r="AM232" i="1" s="1"/>
  <c r="AN232" i="1" s="1"/>
  <c r="AO232" i="1" s="1"/>
  <c r="AP232" i="1" s="1"/>
  <c r="AQ232" i="1" s="1"/>
  <c r="AR232" i="1" s="1"/>
  <c r="AS232" i="1" s="1"/>
  <c r="AT232" i="1" s="1"/>
  <c r="AU232" i="1" s="1"/>
  <c r="AV232" i="1" s="1"/>
  <c r="AW232" i="1" s="1"/>
  <c r="T235" i="1"/>
  <c r="U235" i="1" s="1"/>
  <c r="V235" i="1" s="1"/>
  <c r="W235" i="1" s="1"/>
  <c r="X235" i="1" s="1"/>
  <c r="Y235" i="1" s="1"/>
  <c r="Z235" i="1" s="1"/>
  <c r="AA235" i="1" s="1"/>
  <c r="AB235" i="1" s="1"/>
  <c r="AC235" i="1" s="1"/>
  <c r="AD235" i="1" s="1"/>
  <c r="AE235" i="1" s="1"/>
  <c r="AF235" i="1" s="1"/>
  <c r="AG235" i="1" s="1"/>
  <c r="AH235" i="1" s="1"/>
  <c r="AI235" i="1" s="1"/>
  <c r="AJ235" i="1" s="1"/>
  <c r="AK235" i="1" s="1"/>
  <c r="AL235" i="1" s="1"/>
  <c r="AM235" i="1" s="1"/>
  <c r="AN235" i="1" s="1"/>
  <c r="AO235" i="1" s="1"/>
  <c r="AP235" i="1" s="1"/>
  <c r="AQ235" i="1" s="1"/>
  <c r="AR235" i="1" s="1"/>
  <c r="AS235" i="1" s="1"/>
  <c r="AT235" i="1" s="1"/>
  <c r="AU235" i="1" s="1"/>
  <c r="AV235" i="1" s="1"/>
  <c r="AW235" i="1" s="1"/>
  <c r="BI218" i="1"/>
  <c r="BJ218" i="1" s="1"/>
  <c r="BK218" i="1" s="1" a="1"/>
  <c r="BK218" i="1" s="1"/>
  <c r="T230" i="1"/>
  <c r="U230" i="1" s="1"/>
  <c r="V230" i="1" s="1"/>
  <c r="W230" i="1" s="1"/>
  <c r="X230" i="1" s="1"/>
  <c r="Y230" i="1" s="1"/>
  <c r="Z230" i="1" s="1"/>
  <c r="AA230" i="1" s="1"/>
  <c r="AB230" i="1" s="1"/>
  <c r="AC230" i="1" s="1"/>
  <c r="AD230" i="1" s="1"/>
  <c r="AE230" i="1" s="1"/>
  <c r="AF230" i="1" s="1"/>
  <c r="AG230" i="1" s="1"/>
  <c r="AH230" i="1" s="1"/>
  <c r="AI230" i="1" s="1"/>
  <c r="AJ230" i="1" s="1"/>
  <c r="AK230" i="1" s="1"/>
  <c r="AL230" i="1" s="1"/>
  <c r="AM230" i="1" s="1"/>
  <c r="AN230" i="1" s="1"/>
  <c r="AO230" i="1" s="1"/>
  <c r="AP230" i="1" s="1"/>
  <c r="AQ230" i="1" s="1"/>
  <c r="AR230" i="1" s="1"/>
  <c r="AS230" i="1" s="1"/>
  <c r="AT230" i="1" s="1"/>
  <c r="AU230" i="1" s="1"/>
  <c r="AV230" i="1" s="1"/>
  <c r="AW230" i="1" s="1"/>
  <c r="T229" i="1"/>
  <c r="U229" i="1" s="1"/>
  <c r="V229" i="1" s="1"/>
  <c r="W229" i="1" s="1"/>
  <c r="X229" i="1" s="1"/>
  <c r="Y229" i="1" s="1"/>
  <c r="Z229" i="1" s="1"/>
  <c r="AA229" i="1" s="1"/>
  <c r="AB229" i="1" s="1"/>
  <c r="AC229" i="1" s="1"/>
  <c r="AD229" i="1" s="1"/>
  <c r="AE229" i="1" s="1"/>
  <c r="AF229" i="1" s="1"/>
  <c r="AG229" i="1" s="1"/>
  <c r="AH229" i="1" s="1"/>
  <c r="AI229" i="1" s="1"/>
  <c r="AJ229" i="1" s="1"/>
  <c r="AK229" i="1" s="1"/>
  <c r="AL229" i="1" s="1"/>
  <c r="AM229" i="1" s="1"/>
  <c r="AN229" i="1" s="1"/>
  <c r="AO229" i="1" s="1"/>
  <c r="AP229" i="1" s="1"/>
  <c r="AQ229" i="1" s="1"/>
  <c r="AR229" i="1" s="1"/>
  <c r="AS229" i="1" s="1"/>
  <c r="AT229" i="1" s="1"/>
  <c r="AU229" i="1" s="1"/>
  <c r="AV229" i="1" s="1"/>
  <c r="AW229" i="1" s="1"/>
  <c r="T244" i="1"/>
  <c r="U244" i="1" s="1"/>
  <c r="V244" i="1" s="1"/>
  <c r="W244" i="1" s="1"/>
  <c r="X244" i="1" s="1"/>
  <c r="Y244" i="1" s="1"/>
  <c r="Z244" i="1" s="1"/>
  <c r="AA244" i="1" s="1"/>
  <c r="AB244" i="1" s="1"/>
  <c r="AC244" i="1" s="1"/>
  <c r="AD244" i="1" s="1"/>
  <c r="AE244" i="1" s="1"/>
  <c r="AF244" i="1" s="1"/>
  <c r="AG244" i="1" s="1"/>
  <c r="AH244" i="1" s="1"/>
  <c r="AI244" i="1" s="1"/>
  <c r="AJ244" i="1" s="1"/>
  <c r="AK244" i="1" s="1"/>
  <c r="AL244" i="1" s="1"/>
  <c r="AM244" i="1" s="1"/>
  <c r="AN244" i="1" s="1"/>
  <c r="AO244" i="1" s="1"/>
  <c r="AP244" i="1" s="1"/>
  <c r="AQ244" i="1" s="1"/>
  <c r="AR244" i="1" s="1"/>
  <c r="AS244" i="1" s="1"/>
  <c r="AT244" i="1" s="1"/>
  <c r="AU244" i="1" s="1"/>
  <c r="AV244" i="1" s="1"/>
  <c r="AW244" i="1" s="1"/>
  <c r="T194" i="1"/>
  <c r="U194" i="1" s="1"/>
  <c r="V194" i="1" s="1"/>
  <c r="W194" i="1" s="1"/>
  <c r="X194" i="1" s="1"/>
  <c r="Y194" i="1" s="1"/>
  <c r="Z194" i="1" s="1"/>
  <c r="AA194" i="1" s="1"/>
  <c r="AB194" i="1" s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N194" i="1" s="1"/>
  <c r="AO194" i="1" s="1"/>
  <c r="AP194" i="1" s="1"/>
  <c r="AQ194" i="1" s="1"/>
  <c r="AR194" i="1" s="1"/>
  <c r="AS194" i="1" s="1"/>
  <c r="AT194" i="1" s="1"/>
  <c r="AU194" i="1" s="1"/>
  <c r="AV194" i="1" s="1"/>
  <c r="AW194" i="1" s="1"/>
  <c r="T192" i="1"/>
  <c r="U192" i="1" s="1"/>
  <c r="V192" i="1" s="1"/>
  <c r="W192" i="1" s="1"/>
  <c r="X192" i="1" s="1"/>
  <c r="Y192" i="1" s="1"/>
  <c r="Z192" i="1" s="1"/>
  <c r="AA192" i="1" s="1"/>
  <c r="AB192" i="1" s="1"/>
  <c r="AC192" i="1" s="1"/>
  <c r="AD192" i="1" s="1"/>
  <c r="AE192" i="1" s="1"/>
  <c r="AF192" i="1" s="1"/>
  <c r="AG192" i="1" s="1"/>
  <c r="AH192" i="1" s="1"/>
  <c r="AI192" i="1" s="1"/>
  <c r="AJ192" i="1" s="1"/>
  <c r="AK192" i="1" s="1"/>
  <c r="AL192" i="1" s="1"/>
  <c r="AM192" i="1" s="1"/>
  <c r="AN192" i="1" s="1"/>
  <c r="AO192" i="1" s="1"/>
  <c r="AP192" i="1" s="1"/>
  <c r="AQ192" i="1" s="1"/>
  <c r="AR192" i="1" s="1"/>
  <c r="AS192" i="1" s="1"/>
  <c r="AT192" i="1" s="1"/>
  <c r="AU192" i="1" s="1"/>
  <c r="AV192" i="1" s="1"/>
  <c r="AW192" i="1" s="1"/>
  <c r="T223" i="1"/>
  <c r="U223" i="1" s="1"/>
  <c r="V223" i="1" s="1"/>
  <c r="W223" i="1" s="1"/>
  <c r="X223" i="1" s="1"/>
  <c r="Y223" i="1" s="1"/>
  <c r="Z223" i="1" s="1"/>
  <c r="AA223" i="1" s="1"/>
  <c r="AB223" i="1" s="1"/>
  <c r="AC223" i="1" s="1"/>
  <c r="AD223" i="1" s="1"/>
  <c r="AE223" i="1" s="1"/>
  <c r="AF223" i="1" s="1"/>
  <c r="AG223" i="1" s="1"/>
  <c r="AH223" i="1" s="1"/>
  <c r="AI223" i="1" s="1"/>
  <c r="AJ223" i="1" s="1"/>
  <c r="AK223" i="1" s="1"/>
  <c r="AL223" i="1" s="1"/>
  <c r="AM223" i="1" s="1"/>
  <c r="AN223" i="1" s="1"/>
  <c r="AO223" i="1" s="1"/>
  <c r="AP223" i="1" s="1"/>
  <c r="AQ223" i="1" s="1"/>
  <c r="AR223" i="1" s="1"/>
  <c r="AS223" i="1" s="1"/>
  <c r="AT223" i="1" s="1"/>
  <c r="AU223" i="1" s="1"/>
  <c r="AV223" i="1" s="1"/>
  <c r="AW223" i="1" s="1"/>
  <c r="T44" i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BI219" i="1"/>
  <c r="BJ219" i="1" s="1"/>
  <c r="BK219" i="1" s="1" a="1"/>
  <c r="BK219" i="1" s="1"/>
  <c r="T220" i="1"/>
  <c r="U220" i="1" s="1"/>
  <c r="V220" i="1" s="1"/>
  <c r="W220" i="1" s="1"/>
  <c r="X220" i="1" s="1"/>
  <c r="Y220" i="1" s="1"/>
  <c r="Z220" i="1" s="1"/>
  <c r="AA220" i="1" s="1"/>
  <c r="AB220" i="1" s="1"/>
  <c r="AC220" i="1" s="1"/>
  <c r="AD220" i="1" s="1"/>
  <c r="AE220" i="1" s="1"/>
  <c r="AF220" i="1" s="1"/>
  <c r="AG220" i="1" s="1"/>
  <c r="AH220" i="1" s="1"/>
  <c r="AI220" i="1" s="1"/>
  <c r="AJ220" i="1" s="1"/>
  <c r="AK220" i="1" s="1"/>
  <c r="AL220" i="1" s="1"/>
  <c r="AM220" i="1" s="1"/>
  <c r="AN220" i="1" s="1"/>
  <c r="AO220" i="1" s="1"/>
  <c r="AP220" i="1" s="1"/>
  <c r="AQ220" i="1" s="1"/>
  <c r="AR220" i="1" s="1"/>
  <c r="AS220" i="1" s="1"/>
  <c r="AT220" i="1" s="1"/>
  <c r="AU220" i="1" s="1"/>
  <c r="AV220" i="1" s="1"/>
  <c r="AW220" i="1" s="1"/>
  <c r="BI153" i="1"/>
  <c r="BJ153" i="1" s="1"/>
  <c r="BK153" i="1" s="1" a="1"/>
  <c r="BK153" i="1" s="1"/>
  <c r="T216" i="1"/>
  <c r="U216" i="1" s="1"/>
  <c r="V216" i="1" s="1"/>
  <c r="W216" i="1" s="1"/>
  <c r="X216" i="1" s="1"/>
  <c r="Y216" i="1" s="1"/>
  <c r="Z216" i="1" s="1"/>
  <c r="AA216" i="1" s="1"/>
  <c r="AB216" i="1" s="1"/>
  <c r="AC216" i="1" s="1"/>
  <c r="AD216" i="1" s="1"/>
  <c r="AE216" i="1" s="1"/>
  <c r="AF216" i="1" s="1"/>
  <c r="AG216" i="1" s="1"/>
  <c r="AH216" i="1" s="1"/>
  <c r="AI216" i="1" s="1"/>
  <c r="AJ216" i="1" s="1"/>
  <c r="AK216" i="1" s="1"/>
  <c r="AL216" i="1" s="1"/>
  <c r="AM216" i="1" s="1"/>
  <c r="AN216" i="1" s="1"/>
  <c r="AO216" i="1" s="1"/>
  <c r="AP216" i="1" s="1"/>
  <c r="AQ216" i="1" s="1"/>
  <c r="AR216" i="1" s="1"/>
  <c r="AS216" i="1" s="1"/>
  <c r="AT216" i="1" s="1"/>
  <c r="AU216" i="1" s="1"/>
  <c r="AV216" i="1" s="1"/>
  <c r="AW216" i="1" s="1"/>
  <c r="T151" i="1"/>
  <c r="U151" i="1" s="1"/>
  <c r="V151" i="1" s="1"/>
  <c r="W151" i="1" s="1"/>
  <c r="X151" i="1" s="1"/>
  <c r="Y151" i="1" s="1"/>
  <c r="Z151" i="1" s="1"/>
  <c r="AA151" i="1" s="1"/>
  <c r="AB151" i="1" s="1"/>
  <c r="AC151" i="1" s="1"/>
  <c r="AD151" i="1" s="1"/>
  <c r="AE151" i="1" s="1"/>
  <c r="AF151" i="1" s="1"/>
  <c r="AG151" i="1" s="1"/>
  <c r="AH151" i="1" s="1"/>
  <c r="AI151" i="1" s="1"/>
  <c r="AJ151" i="1" s="1"/>
  <c r="AK151" i="1" s="1"/>
  <c r="AL151" i="1" s="1"/>
  <c r="AM151" i="1" s="1"/>
  <c r="AN151" i="1" s="1"/>
  <c r="AO151" i="1" s="1"/>
  <c r="AP151" i="1" s="1"/>
  <c r="AQ151" i="1" s="1"/>
  <c r="AR151" i="1" s="1"/>
  <c r="AS151" i="1" s="1"/>
  <c r="AT151" i="1" s="1"/>
  <c r="AU151" i="1" s="1"/>
  <c r="AV151" i="1" s="1"/>
  <c r="AW151" i="1" s="1"/>
  <c r="BI213" i="1"/>
  <c r="BJ213" i="1" s="1"/>
  <c r="BK213" i="1" s="1" a="1"/>
  <c r="BK213" i="1" s="1"/>
  <c r="T243" i="1"/>
  <c r="U243" i="1" s="1"/>
  <c r="V243" i="1" s="1"/>
  <c r="W243" i="1" s="1"/>
  <c r="X243" i="1" s="1"/>
  <c r="Y243" i="1" s="1"/>
  <c r="Z243" i="1" s="1"/>
  <c r="AA243" i="1" s="1"/>
  <c r="AB243" i="1" s="1"/>
  <c r="AC243" i="1" s="1"/>
  <c r="AD243" i="1" s="1"/>
  <c r="AE243" i="1" s="1"/>
  <c r="AF243" i="1" s="1"/>
  <c r="AG243" i="1" s="1"/>
  <c r="AH243" i="1" s="1"/>
  <c r="AI243" i="1" s="1"/>
  <c r="AJ243" i="1" s="1"/>
  <c r="AK243" i="1" s="1"/>
  <c r="AL243" i="1" s="1"/>
  <c r="AM243" i="1" s="1"/>
  <c r="AN243" i="1" s="1"/>
  <c r="AO243" i="1" s="1"/>
  <c r="AP243" i="1" s="1"/>
  <c r="AQ243" i="1" s="1"/>
  <c r="AR243" i="1" s="1"/>
  <c r="AS243" i="1" s="1"/>
  <c r="AT243" i="1" s="1"/>
  <c r="AU243" i="1" s="1"/>
  <c r="AV243" i="1" s="1"/>
  <c r="AW243" i="1" s="1"/>
  <c r="T67" i="1"/>
  <c r="U67" i="1" s="1"/>
  <c r="V67" i="1" s="1"/>
  <c r="W67" i="1" s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N67" i="1" s="1"/>
  <c r="AO67" i="1" s="1"/>
  <c r="AP67" i="1" s="1"/>
  <c r="AQ67" i="1" s="1"/>
  <c r="AR67" i="1" s="1"/>
  <c r="AS67" i="1" s="1"/>
  <c r="AT67" i="1" s="1"/>
  <c r="AU67" i="1" s="1"/>
  <c r="AV67" i="1" s="1"/>
  <c r="AW67" i="1" s="1"/>
  <c r="T177" i="1"/>
  <c r="U177" i="1" s="1"/>
  <c r="V177" i="1" s="1"/>
  <c r="W177" i="1" s="1"/>
  <c r="X177" i="1" s="1"/>
  <c r="Y177" i="1" s="1"/>
  <c r="Z177" i="1" s="1"/>
  <c r="AA177" i="1" s="1"/>
  <c r="AB177" i="1" s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M177" i="1" s="1"/>
  <c r="AN177" i="1" s="1"/>
  <c r="AO177" i="1" s="1"/>
  <c r="AP177" i="1" s="1"/>
  <c r="AQ177" i="1" s="1"/>
  <c r="AR177" i="1" s="1"/>
  <c r="AS177" i="1" s="1"/>
  <c r="AT177" i="1" s="1"/>
  <c r="AU177" i="1" s="1"/>
  <c r="AV177" i="1" s="1"/>
  <c r="AW177" i="1" s="1"/>
  <c r="T222" i="1"/>
  <c r="U222" i="1" s="1"/>
  <c r="V222" i="1" s="1"/>
  <c r="W222" i="1" s="1"/>
  <c r="X222" i="1" s="1"/>
  <c r="Y222" i="1" s="1"/>
  <c r="Z222" i="1" s="1"/>
  <c r="AA222" i="1" s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AL222" i="1" s="1"/>
  <c r="AM222" i="1" s="1"/>
  <c r="AN222" i="1" s="1"/>
  <c r="AO222" i="1" s="1"/>
  <c r="AP222" i="1" s="1"/>
  <c r="AQ222" i="1" s="1"/>
  <c r="AR222" i="1" s="1"/>
  <c r="AS222" i="1" s="1"/>
  <c r="AT222" i="1" s="1"/>
  <c r="AU222" i="1" s="1"/>
  <c r="AV222" i="1" s="1"/>
  <c r="AW222" i="1" s="1"/>
  <c r="BH202" i="1"/>
  <c r="BI76" i="1"/>
  <c r="BJ76" i="1" s="1"/>
  <c r="BK76" i="1" s="1" a="1"/>
  <c r="BK76" i="1" s="1"/>
  <c r="BI200" i="1"/>
  <c r="BJ200" i="1" s="1"/>
  <c r="BK200" i="1" s="1" a="1"/>
  <c r="BK200" i="1" s="1"/>
  <c r="BH87" i="1"/>
  <c r="T214" i="1"/>
  <c r="U214" i="1" s="1"/>
  <c r="V214" i="1" s="1"/>
  <c r="W214" i="1" s="1"/>
  <c r="X214" i="1" s="1"/>
  <c r="Y214" i="1" s="1"/>
  <c r="Z214" i="1" s="1"/>
  <c r="AA214" i="1" s="1"/>
  <c r="AB214" i="1" s="1"/>
  <c r="AC214" i="1" s="1"/>
  <c r="AD214" i="1" s="1"/>
  <c r="AE214" i="1" s="1"/>
  <c r="AF214" i="1" s="1"/>
  <c r="AG214" i="1" s="1"/>
  <c r="AH214" i="1" s="1"/>
  <c r="AI214" i="1" s="1"/>
  <c r="AJ214" i="1" s="1"/>
  <c r="AK214" i="1" s="1"/>
  <c r="AL214" i="1" s="1"/>
  <c r="AM214" i="1" s="1"/>
  <c r="AN214" i="1" s="1"/>
  <c r="AO214" i="1" s="1"/>
  <c r="AP214" i="1" s="1"/>
  <c r="AQ214" i="1" s="1"/>
  <c r="AR214" i="1" s="1"/>
  <c r="AS214" i="1" s="1"/>
  <c r="AT214" i="1" s="1"/>
  <c r="AU214" i="1" s="1"/>
  <c r="AV214" i="1" s="1"/>
  <c r="AW214" i="1" s="1"/>
  <c r="T228" i="1"/>
  <c r="U228" i="1" s="1"/>
  <c r="V228" i="1" s="1"/>
  <c r="W228" i="1" s="1"/>
  <c r="X228" i="1" s="1"/>
  <c r="Y228" i="1" s="1"/>
  <c r="Z228" i="1" s="1"/>
  <c r="AA228" i="1" s="1"/>
  <c r="AB228" i="1" s="1"/>
  <c r="AC228" i="1" s="1"/>
  <c r="AD228" i="1" s="1"/>
  <c r="AE228" i="1" s="1"/>
  <c r="AF228" i="1" s="1"/>
  <c r="AG228" i="1" s="1"/>
  <c r="AH228" i="1" s="1"/>
  <c r="AI228" i="1" s="1"/>
  <c r="AJ228" i="1" s="1"/>
  <c r="AK228" i="1" s="1"/>
  <c r="AL228" i="1" s="1"/>
  <c r="AM228" i="1" s="1"/>
  <c r="AN228" i="1" s="1"/>
  <c r="AO228" i="1" s="1"/>
  <c r="AP228" i="1" s="1"/>
  <c r="AQ228" i="1" s="1"/>
  <c r="AR228" i="1" s="1"/>
  <c r="AS228" i="1" s="1"/>
  <c r="AT228" i="1" s="1"/>
  <c r="AU228" i="1" s="1"/>
  <c r="AV228" i="1" s="1"/>
  <c r="AW228" i="1" s="1"/>
  <c r="BH227" i="1"/>
  <c r="BI51" i="1"/>
  <c r="BJ51" i="1" s="1"/>
  <c r="BK51" i="1" s="1" a="1"/>
  <c r="BK51" i="1" s="1"/>
  <c r="T178" i="1"/>
  <c r="U178" i="1" s="1"/>
  <c r="V178" i="1" s="1"/>
  <c r="BI161" i="1"/>
  <c r="BJ161" i="1" s="1"/>
  <c r="BK161" i="1" s="1" a="1"/>
  <c r="BK161" i="1" s="1"/>
  <c r="T207" i="1"/>
  <c r="U207" i="1" s="1"/>
  <c r="V207" i="1" s="1"/>
  <c r="W207" i="1" s="1"/>
  <c r="X207" i="1" s="1"/>
  <c r="Y207" i="1" s="1"/>
  <c r="Z207" i="1" s="1"/>
  <c r="AA207" i="1" s="1"/>
  <c r="AB207" i="1" s="1"/>
  <c r="AC207" i="1" s="1"/>
  <c r="AD207" i="1" s="1"/>
  <c r="AE207" i="1" s="1"/>
  <c r="AF207" i="1" s="1"/>
  <c r="AG207" i="1" s="1"/>
  <c r="AH207" i="1" s="1"/>
  <c r="AI207" i="1" s="1"/>
  <c r="AJ207" i="1" s="1"/>
  <c r="AK207" i="1" s="1"/>
  <c r="AL207" i="1" s="1"/>
  <c r="AM207" i="1" s="1"/>
  <c r="AN207" i="1" s="1"/>
  <c r="AO207" i="1" s="1"/>
  <c r="AP207" i="1" s="1"/>
  <c r="AQ207" i="1" s="1"/>
  <c r="AR207" i="1" s="1"/>
  <c r="AS207" i="1" s="1"/>
  <c r="AT207" i="1" s="1"/>
  <c r="AU207" i="1" s="1"/>
  <c r="AV207" i="1" s="1"/>
  <c r="AW207" i="1" s="1"/>
  <c r="BH206" i="1"/>
  <c r="U6" i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L14" i="7"/>
  <c r="L15" i="7" s="1"/>
  <c r="L16" i="7" s="1"/>
  <c r="CY245" i="1"/>
  <c r="BR245" i="1"/>
  <c r="BS245" i="1" s="1"/>
  <c r="CY253" i="1"/>
  <c r="BR253" i="1"/>
  <c r="BS253" i="1" s="1"/>
  <c r="CY261" i="1"/>
  <c r="BR261" i="1"/>
  <c r="BS261" i="1" s="1"/>
  <c r="CY269" i="1"/>
  <c r="BR269" i="1"/>
  <c r="BS269" i="1" s="1"/>
  <c r="CY277" i="1"/>
  <c r="BR277" i="1"/>
  <c r="BS277" i="1" s="1"/>
  <c r="CY285" i="1"/>
  <c r="BR285" i="1"/>
  <c r="BS285" i="1" s="1"/>
  <c r="CY293" i="1"/>
  <c r="BR293" i="1"/>
  <c r="BS293" i="1" s="1"/>
  <c r="CY301" i="1"/>
  <c r="BR301" i="1"/>
  <c r="BS301" i="1" s="1"/>
  <c r="CY309" i="1"/>
  <c r="BR309" i="1"/>
  <c r="BS309" i="1" s="1"/>
  <c r="CY317" i="1"/>
  <c r="BR317" i="1"/>
  <c r="BS317" i="1" s="1"/>
  <c r="CY325" i="1"/>
  <c r="BR325" i="1"/>
  <c r="BS325" i="1" s="1"/>
  <c r="CY333" i="1"/>
  <c r="BR333" i="1"/>
  <c r="BS333" i="1" s="1"/>
  <c r="CY341" i="1"/>
  <c r="BR341" i="1"/>
  <c r="BS341" i="1" s="1"/>
  <c r="CY349" i="1"/>
  <c r="BR349" i="1"/>
  <c r="BS349" i="1" s="1"/>
  <c r="CY357" i="1"/>
  <c r="BR357" i="1"/>
  <c r="BS357" i="1" s="1"/>
  <c r="CY365" i="1"/>
  <c r="BR365" i="1"/>
  <c r="BS365" i="1" s="1"/>
  <c r="CY373" i="1"/>
  <c r="BR373" i="1"/>
  <c r="BS373" i="1" s="1"/>
  <c r="CY381" i="1"/>
  <c r="BR381" i="1"/>
  <c r="BS381" i="1" s="1"/>
  <c r="CY389" i="1"/>
  <c r="BR389" i="1"/>
  <c r="BS389" i="1" s="1"/>
  <c r="CY397" i="1"/>
  <c r="BR397" i="1"/>
  <c r="BS397" i="1" s="1"/>
  <c r="CY405" i="1"/>
  <c r="BR405" i="1"/>
  <c r="BS405" i="1" s="1"/>
  <c r="CY250" i="1"/>
  <c r="BR250" i="1"/>
  <c r="BS250" i="1" s="1"/>
  <c r="CY258" i="1"/>
  <c r="BR258" i="1"/>
  <c r="BS258" i="1" s="1"/>
  <c r="CY266" i="1"/>
  <c r="BR266" i="1"/>
  <c r="BS266" i="1" s="1"/>
  <c r="CY274" i="1"/>
  <c r="BR274" i="1"/>
  <c r="BS274" i="1" s="1"/>
  <c r="CY282" i="1"/>
  <c r="BR282" i="1"/>
  <c r="BS282" i="1" s="1"/>
  <c r="CY290" i="1"/>
  <c r="BR290" i="1"/>
  <c r="BS290" i="1" s="1"/>
  <c r="CY298" i="1"/>
  <c r="BR298" i="1"/>
  <c r="BS298" i="1" s="1"/>
  <c r="CY306" i="1"/>
  <c r="BR306" i="1"/>
  <c r="BS306" i="1" s="1"/>
  <c r="CY314" i="1"/>
  <c r="BR314" i="1"/>
  <c r="BS314" i="1" s="1"/>
  <c r="CY322" i="1"/>
  <c r="BR322" i="1"/>
  <c r="BS322" i="1" s="1"/>
  <c r="CY330" i="1"/>
  <c r="BR330" i="1"/>
  <c r="BS330" i="1" s="1"/>
  <c r="CY338" i="1"/>
  <c r="BR338" i="1"/>
  <c r="BS338" i="1" s="1"/>
  <c r="CY346" i="1"/>
  <c r="BR346" i="1"/>
  <c r="BS346" i="1" s="1"/>
  <c r="CY354" i="1"/>
  <c r="BR354" i="1"/>
  <c r="BS354" i="1" s="1"/>
  <c r="CY362" i="1"/>
  <c r="BR362" i="1"/>
  <c r="BS362" i="1" s="1"/>
  <c r="CY370" i="1"/>
  <c r="BR370" i="1"/>
  <c r="BS370" i="1" s="1"/>
  <c r="CY378" i="1"/>
  <c r="BR378" i="1"/>
  <c r="BS378" i="1" s="1"/>
  <c r="CY386" i="1"/>
  <c r="BR386" i="1"/>
  <c r="BS386" i="1" s="1"/>
  <c r="CY394" i="1"/>
  <c r="BR394" i="1"/>
  <c r="BS394" i="1" s="1"/>
  <c r="CY402" i="1"/>
  <c r="BR402" i="1"/>
  <c r="BS402" i="1" s="1"/>
  <c r="CY410" i="1"/>
  <c r="BR410" i="1"/>
  <c r="BS410" i="1" s="1"/>
  <c r="CY247" i="1"/>
  <c r="BR247" i="1"/>
  <c r="BS247" i="1" s="1"/>
  <c r="CY255" i="1"/>
  <c r="BR255" i="1"/>
  <c r="BS255" i="1" s="1"/>
  <c r="CY263" i="1"/>
  <c r="BR263" i="1"/>
  <c r="BS263" i="1" s="1"/>
  <c r="CY271" i="1"/>
  <c r="BR271" i="1"/>
  <c r="BS271" i="1" s="1"/>
  <c r="CY279" i="1"/>
  <c r="BR279" i="1"/>
  <c r="BS279" i="1" s="1"/>
  <c r="CY287" i="1"/>
  <c r="BR287" i="1"/>
  <c r="BS287" i="1" s="1"/>
  <c r="CY295" i="1"/>
  <c r="BR295" i="1"/>
  <c r="BS295" i="1" s="1"/>
  <c r="CY303" i="1"/>
  <c r="BR303" i="1"/>
  <c r="BS303" i="1" s="1"/>
  <c r="CY311" i="1"/>
  <c r="BR311" i="1"/>
  <c r="BS311" i="1" s="1"/>
  <c r="CY319" i="1"/>
  <c r="BR319" i="1"/>
  <c r="BS319" i="1" s="1"/>
  <c r="CY327" i="1"/>
  <c r="BR327" i="1"/>
  <c r="BS327" i="1" s="1"/>
  <c r="CY335" i="1"/>
  <c r="BR335" i="1"/>
  <c r="BS335" i="1" s="1"/>
  <c r="CY343" i="1"/>
  <c r="BR343" i="1"/>
  <c r="BS343" i="1" s="1"/>
  <c r="CY351" i="1"/>
  <c r="BR351" i="1"/>
  <c r="BS351" i="1" s="1"/>
  <c r="CY359" i="1"/>
  <c r="BR359" i="1"/>
  <c r="BS359" i="1" s="1"/>
  <c r="CY367" i="1"/>
  <c r="BR367" i="1"/>
  <c r="BS367" i="1" s="1"/>
  <c r="CY375" i="1"/>
  <c r="BR375" i="1"/>
  <c r="BS375" i="1" s="1"/>
  <c r="CY383" i="1"/>
  <c r="BR383" i="1"/>
  <c r="BS383" i="1" s="1"/>
  <c r="CY391" i="1"/>
  <c r="BR391" i="1"/>
  <c r="BS391" i="1" s="1"/>
  <c r="CY399" i="1"/>
  <c r="BR399" i="1"/>
  <c r="BS399" i="1" s="1"/>
  <c r="CY407" i="1"/>
  <c r="BR407" i="1"/>
  <c r="BS407" i="1" s="1"/>
  <c r="CY252" i="1"/>
  <c r="BR252" i="1"/>
  <c r="BS252" i="1" s="1"/>
  <c r="CY260" i="1"/>
  <c r="BR260" i="1"/>
  <c r="BS260" i="1" s="1"/>
  <c r="CY268" i="1"/>
  <c r="BR268" i="1"/>
  <c r="BS268" i="1" s="1"/>
  <c r="CY276" i="1"/>
  <c r="BR276" i="1"/>
  <c r="BS276" i="1" s="1"/>
  <c r="CY284" i="1"/>
  <c r="BR284" i="1"/>
  <c r="BS284" i="1" s="1"/>
  <c r="CY292" i="1"/>
  <c r="BR292" i="1"/>
  <c r="BS292" i="1" s="1"/>
  <c r="CY300" i="1"/>
  <c r="BR300" i="1"/>
  <c r="BS300" i="1" s="1"/>
  <c r="CY308" i="1"/>
  <c r="BR308" i="1"/>
  <c r="BS308" i="1" s="1"/>
  <c r="CY316" i="1"/>
  <c r="BR316" i="1"/>
  <c r="BS316" i="1" s="1"/>
  <c r="CY324" i="1"/>
  <c r="BR324" i="1"/>
  <c r="BS324" i="1" s="1"/>
  <c r="CY332" i="1"/>
  <c r="BR332" i="1"/>
  <c r="BS332" i="1" s="1"/>
  <c r="CY340" i="1"/>
  <c r="BR340" i="1"/>
  <c r="BS340" i="1" s="1"/>
  <c r="CY348" i="1"/>
  <c r="BR348" i="1"/>
  <c r="BS348" i="1" s="1"/>
  <c r="CY356" i="1"/>
  <c r="BR356" i="1"/>
  <c r="BS356" i="1" s="1"/>
  <c r="CY364" i="1"/>
  <c r="BR364" i="1"/>
  <c r="BS364" i="1" s="1"/>
  <c r="CY372" i="1"/>
  <c r="BR372" i="1"/>
  <c r="BS372" i="1" s="1"/>
  <c r="CY380" i="1"/>
  <c r="BR380" i="1"/>
  <c r="BS380" i="1" s="1"/>
  <c r="CY388" i="1"/>
  <c r="BR388" i="1"/>
  <c r="BS388" i="1" s="1"/>
  <c r="CY396" i="1"/>
  <c r="BR396" i="1"/>
  <c r="BS396" i="1" s="1"/>
  <c r="CY404" i="1"/>
  <c r="BR404" i="1"/>
  <c r="BS404" i="1" s="1"/>
  <c r="CY249" i="1"/>
  <c r="BR249" i="1"/>
  <c r="BS249" i="1" s="1"/>
  <c r="CY257" i="1"/>
  <c r="BR257" i="1"/>
  <c r="BS257" i="1" s="1"/>
  <c r="CY265" i="1"/>
  <c r="BR265" i="1"/>
  <c r="BS265" i="1" s="1"/>
  <c r="CY273" i="1"/>
  <c r="BR273" i="1"/>
  <c r="BS273" i="1" s="1"/>
  <c r="CY281" i="1"/>
  <c r="BR281" i="1"/>
  <c r="BS281" i="1" s="1"/>
  <c r="CY289" i="1"/>
  <c r="BR289" i="1"/>
  <c r="BS289" i="1" s="1"/>
  <c r="CY297" i="1"/>
  <c r="BR297" i="1"/>
  <c r="BS297" i="1" s="1"/>
  <c r="CY305" i="1"/>
  <c r="BR305" i="1"/>
  <c r="BS305" i="1" s="1"/>
  <c r="CY313" i="1"/>
  <c r="BR313" i="1"/>
  <c r="BS313" i="1" s="1"/>
  <c r="CY321" i="1"/>
  <c r="BR321" i="1"/>
  <c r="BS321" i="1" s="1"/>
  <c r="CY329" i="1"/>
  <c r="BR329" i="1"/>
  <c r="BS329" i="1" s="1"/>
  <c r="CY337" i="1"/>
  <c r="BR337" i="1"/>
  <c r="BS337" i="1" s="1"/>
  <c r="CY345" i="1"/>
  <c r="BR345" i="1"/>
  <c r="BS345" i="1" s="1"/>
  <c r="CY353" i="1"/>
  <c r="BR353" i="1"/>
  <c r="BS353" i="1" s="1"/>
  <c r="CY361" i="1"/>
  <c r="BR361" i="1"/>
  <c r="BS361" i="1" s="1"/>
  <c r="CY369" i="1"/>
  <c r="BR369" i="1"/>
  <c r="BS369" i="1" s="1"/>
  <c r="CY377" i="1"/>
  <c r="BR377" i="1"/>
  <c r="BS377" i="1" s="1"/>
  <c r="CY385" i="1"/>
  <c r="BR385" i="1"/>
  <c r="BS385" i="1" s="1"/>
  <c r="CY393" i="1"/>
  <c r="BR393" i="1"/>
  <c r="BS393" i="1" s="1"/>
  <c r="CY401" i="1"/>
  <c r="BR401" i="1"/>
  <c r="BS401" i="1" s="1"/>
  <c r="CY409" i="1"/>
  <c r="BR409" i="1"/>
  <c r="BS409" i="1" s="1"/>
  <c r="CY246" i="1"/>
  <c r="BR246" i="1"/>
  <c r="BS246" i="1" s="1"/>
  <c r="CY254" i="1"/>
  <c r="BR254" i="1"/>
  <c r="BS254" i="1" s="1"/>
  <c r="CY262" i="1"/>
  <c r="BR262" i="1"/>
  <c r="BS262" i="1" s="1"/>
  <c r="CY270" i="1"/>
  <c r="BR270" i="1"/>
  <c r="BS270" i="1" s="1"/>
  <c r="CY278" i="1"/>
  <c r="BR278" i="1"/>
  <c r="BS278" i="1" s="1"/>
  <c r="CY286" i="1"/>
  <c r="BR286" i="1"/>
  <c r="BS286" i="1" s="1"/>
  <c r="CY294" i="1"/>
  <c r="BR294" i="1"/>
  <c r="BS294" i="1" s="1"/>
  <c r="CY302" i="1"/>
  <c r="BR302" i="1"/>
  <c r="BS302" i="1" s="1"/>
  <c r="CY310" i="1"/>
  <c r="BR310" i="1"/>
  <c r="BS310" i="1" s="1"/>
  <c r="CY318" i="1"/>
  <c r="BR318" i="1"/>
  <c r="BS318" i="1" s="1"/>
  <c r="CY326" i="1"/>
  <c r="BR326" i="1"/>
  <c r="BS326" i="1" s="1"/>
  <c r="CY334" i="1"/>
  <c r="BR334" i="1"/>
  <c r="BS334" i="1" s="1"/>
  <c r="CY342" i="1"/>
  <c r="BR342" i="1"/>
  <c r="BS342" i="1" s="1"/>
  <c r="CY350" i="1"/>
  <c r="BR350" i="1"/>
  <c r="BS350" i="1" s="1"/>
  <c r="CY358" i="1"/>
  <c r="BR358" i="1"/>
  <c r="BS358" i="1" s="1"/>
  <c r="CY366" i="1"/>
  <c r="BR366" i="1"/>
  <c r="BS366" i="1" s="1"/>
  <c r="CY374" i="1"/>
  <c r="BR374" i="1"/>
  <c r="BS374" i="1" s="1"/>
  <c r="CY382" i="1"/>
  <c r="BR382" i="1"/>
  <c r="BS382" i="1" s="1"/>
  <c r="CY390" i="1"/>
  <c r="BR390" i="1"/>
  <c r="BS390" i="1" s="1"/>
  <c r="CY398" i="1"/>
  <c r="BR398" i="1"/>
  <c r="BS398" i="1" s="1"/>
  <c r="CY406" i="1"/>
  <c r="BR406" i="1"/>
  <c r="BS406" i="1" s="1"/>
  <c r="CY251" i="1"/>
  <c r="BR251" i="1"/>
  <c r="BS251" i="1" s="1"/>
  <c r="CY259" i="1"/>
  <c r="BR259" i="1"/>
  <c r="BS259" i="1" s="1"/>
  <c r="CY267" i="1"/>
  <c r="BR267" i="1"/>
  <c r="BS267" i="1" s="1"/>
  <c r="CY275" i="1"/>
  <c r="BR275" i="1"/>
  <c r="BS275" i="1" s="1"/>
  <c r="CY283" i="1"/>
  <c r="BR283" i="1"/>
  <c r="BS283" i="1" s="1"/>
  <c r="CY291" i="1"/>
  <c r="BR291" i="1"/>
  <c r="BS291" i="1" s="1"/>
  <c r="CY299" i="1"/>
  <c r="BR299" i="1"/>
  <c r="BS299" i="1" s="1"/>
  <c r="CY307" i="1"/>
  <c r="BR307" i="1"/>
  <c r="BS307" i="1" s="1"/>
  <c r="CY315" i="1"/>
  <c r="BR315" i="1"/>
  <c r="BS315" i="1" s="1"/>
  <c r="CY323" i="1"/>
  <c r="BR323" i="1"/>
  <c r="BS323" i="1" s="1"/>
  <c r="CY331" i="1"/>
  <c r="BR331" i="1"/>
  <c r="BS331" i="1" s="1"/>
  <c r="CY339" i="1"/>
  <c r="BR339" i="1"/>
  <c r="BS339" i="1" s="1"/>
  <c r="CY347" i="1"/>
  <c r="BR347" i="1"/>
  <c r="BS347" i="1" s="1"/>
  <c r="CY355" i="1"/>
  <c r="BR355" i="1"/>
  <c r="BS355" i="1" s="1"/>
  <c r="CY363" i="1"/>
  <c r="BR363" i="1"/>
  <c r="BS363" i="1" s="1"/>
  <c r="CY371" i="1"/>
  <c r="BR371" i="1"/>
  <c r="BS371" i="1" s="1"/>
  <c r="CY379" i="1"/>
  <c r="BR379" i="1"/>
  <c r="BS379" i="1" s="1"/>
  <c r="CY387" i="1"/>
  <c r="BR387" i="1"/>
  <c r="BS387" i="1" s="1"/>
  <c r="CY395" i="1"/>
  <c r="BR395" i="1"/>
  <c r="BS395" i="1" s="1"/>
  <c r="CY403" i="1"/>
  <c r="BR403" i="1"/>
  <c r="BS403" i="1" s="1"/>
  <c r="CY248" i="1"/>
  <c r="BR248" i="1"/>
  <c r="BS248" i="1" s="1"/>
  <c r="CY256" i="1"/>
  <c r="BR256" i="1"/>
  <c r="BS256" i="1" s="1"/>
  <c r="CY264" i="1"/>
  <c r="BR264" i="1"/>
  <c r="BS264" i="1" s="1"/>
  <c r="CY272" i="1"/>
  <c r="BR272" i="1"/>
  <c r="BS272" i="1" s="1"/>
  <c r="CY280" i="1"/>
  <c r="BR280" i="1"/>
  <c r="BS280" i="1" s="1"/>
  <c r="CY288" i="1"/>
  <c r="BR288" i="1"/>
  <c r="BS288" i="1" s="1"/>
  <c r="CY296" i="1"/>
  <c r="BR296" i="1"/>
  <c r="BS296" i="1" s="1"/>
  <c r="CY304" i="1"/>
  <c r="BR304" i="1"/>
  <c r="BS304" i="1" s="1"/>
  <c r="CY312" i="1"/>
  <c r="BR312" i="1"/>
  <c r="BS312" i="1" s="1"/>
  <c r="CY320" i="1"/>
  <c r="BR320" i="1"/>
  <c r="BS320" i="1" s="1"/>
  <c r="CY328" i="1"/>
  <c r="BR328" i="1"/>
  <c r="BS328" i="1" s="1"/>
  <c r="CY336" i="1"/>
  <c r="BR336" i="1"/>
  <c r="BS336" i="1" s="1"/>
  <c r="CY344" i="1"/>
  <c r="BR344" i="1"/>
  <c r="BS344" i="1" s="1"/>
  <c r="CY352" i="1"/>
  <c r="BR352" i="1"/>
  <c r="BS352" i="1" s="1"/>
  <c r="CY360" i="1"/>
  <c r="BR360" i="1"/>
  <c r="BS360" i="1" s="1"/>
  <c r="CY368" i="1"/>
  <c r="BR368" i="1"/>
  <c r="BS368" i="1" s="1"/>
  <c r="CY376" i="1"/>
  <c r="BR376" i="1"/>
  <c r="BS376" i="1" s="1"/>
  <c r="CY384" i="1"/>
  <c r="BR384" i="1"/>
  <c r="BS384" i="1" s="1"/>
  <c r="CY392" i="1"/>
  <c r="BR392" i="1"/>
  <c r="BS392" i="1" s="1"/>
  <c r="CY400" i="1"/>
  <c r="BR400" i="1"/>
  <c r="BS400" i="1" s="1"/>
  <c r="CY408" i="1"/>
  <c r="BR408" i="1"/>
  <c r="BS408" i="1" s="1"/>
  <c r="E9" i="5"/>
  <c r="CD251" i="1"/>
  <c r="DM291" i="1"/>
  <c r="DQ291" i="1" s="1"/>
  <c r="DM302" i="1"/>
  <c r="DQ302" i="1" s="1"/>
  <c r="DM323" i="1"/>
  <c r="DQ323" i="1" s="1"/>
  <c r="DM339" i="1"/>
  <c r="DQ339" i="1" s="1"/>
  <c r="DM355" i="1"/>
  <c r="DQ355" i="1" s="1"/>
  <c r="DM366" i="1"/>
  <c r="DQ366" i="1" s="1"/>
  <c r="DM371" i="1"/>
  <c r="DQ371" i="1" s="1"/>
  <c r="DM387" i="1"/>
  <c r="DQ387" i="1" s="1"/>
  <c r="DM403" i="1"/>
  <c r="DQ403" i="1" s="1"/>
  <c r="BH7" i="1"/>
  <c r="DM275" i="1"/>
  <c r="DQ275" i="1" s="1"/>
  <c r="DM276" i="1"/>
  <c r="DQ276" i="1" s="1"/>
  <c r="DM340" i="1"/>
  <c r="DQ340" i="1" s="1"/>
  <c r="DM404" i="1"/>
  <c r="DQ404" i="1" s="1"/>
  <c r="DM286" i="1"/>
  <c r="DQ286" i="1" s="1"/>
  <c r="DM350" i="1"/>
  <c r="DQ350" i="1" s="1"/>
  <c r="DM287" i="1"/>
  <c r="DQ287" i="1" s="1"/>
  <c r="DM351" i="1"/>
  <c r="DQ351" i="1" s="1"/>
  <c r="DM292" i="1"/>
  <c r="DQ292" i="1" s="1"/>
  <c r="DM356" i="1"/>
  <c r="DQ356" i="1" s="1"/>
  <c r="DM303" i="1"/>
  <c r="DQ303" i="1" s="1"/>
  <c r="DM367" i="1"/>
  <c r="DQ367" i="1" s="1"/>
  <c r="DM307" i="1"/>
  <c r="DQ307" i="1" s="1"/>
  <c r="DM308" i="1"/>
  <c r="DQ308" i="1" s="1"/>
  <c r="DM372" i="1"/>
  <c r="DQ372" i="1" s="1"/>
  <c r="DM254" i="1"/>
  <c r="DQ254" i="1" s="1"/>
  <c r="DM318" i="1"/>
  <c r="DQ318" i="1" s="1"/>
  <c r="DM382" i="1"/>
  <c r="DQ382" i="1" s="1"/>
  <c r="DM255" i="1"/>
  <c r="DQ255" i="1" s="1"/>
  <c r="DM319" i="1"/>
  <c r="DQ319" i="1" s="1"/>
  <c r="DM383" i="1"/>
  <c r="DQ383" i="1" s="1"/>
  <c r="DM259" i="1"/>
  <c r="DQ259" i="1" s="1"/>
  <c r="DM260" i="1"/>
  <c r="DQ260" i="1" s="1"/>
  <c r="DM324" i="1"/>
  <c r="DQ324" i="1" s="1"/>
  <c r="DM388" i="1"/>
  <c r="DQ388" i="1" s="1"/>
  <c r="DM270" i="1"/>
  <c r="DQ270" i="1" s="1"/>
  <c r="DM334" i="1"/>
  <c r="DQ334" i="1" s="1"/>
  <c r="DM398" i="1"/>
  <c r="DQ398" i="1" s="1"/>
  <c r="DM271" i="1"/>
  <c r="DQ271" i="1" s="1"/>
  <c r="DM335" i="1"/>
  <c r="DQ335" i="1" s="1"/>
  <c r="DM399" i="1"/>
  <c r="DQ399" i="1" s="1"/>
  <c r="DM252" i="1"/>
  <c r="DQ252" i="1" s="1"/>
  <c r="DM268" i="1"/>
  <c r="DQ268" i="1" s="1"/>
  <c r="DM284" i="1"/>
  <c r="DQ284" i="1" s="1"/>
  <c r="DM300" i="1"/>
  <c r="DQ300" i="1" s="1"/>
  <c r="DM316" i="1"/>
  <c r="DQ316" i="1" s="1"/>
  <c r="DM332" i="1"/>
  <c r="DQ332" i="1" s="1"/>
  <c r="DM348" i="1"/>
  <c r="DQ348" i="1" s="1"/>
  <c r="DM364" i="1"/>
  <c r="DQ364" i="1" s="1"/>
  <c r="DM380" i="1"/>
  <c r="DQ380" i="1" s="1"/>
  <c r="DM396" i="1"/>
  <c r="DQ396" i="1" s="1"/>
  <c r="DM253" i="1"/>
  <c r="DQ253" i="1" s="1"/>
  <c r="DM269" i="1"/>
  <c r="DQ269" i="1" s="1"/>
  <c r="DM285" i="1"/>
  <c r="DQ285" i="1" s="1"/>
  <c r="DM301" i="1"/>
  <c r="DQ301" i="1" s="1"/>
  <c r="DM317" i="1"/>
  <c r="DQ317" i="1" s="1"/>
  <c r="DM333" i="1"/>
  <c r="DQ333" i="1" s="1"/>
  <c r="DM349" i="1"/>
  <c r="DQ349" i="1" s="1"/>
  <c r="DM365" i="1"/>
  <c r="DQ365" i="1" s="1"/>
  <c r="DM381" i="1"/>
  <c r="DQ381" i="1" s="1"/>
  <c r="DM397" i="1"/>
  <c r="DQ397" i="1" s="1"/>
  <c r="DM256" i="1"/>
  <c r="DQ256" i="1" s="1"/>
  <c r="DM272" i="1"/>
  <c r="DQ272" i="1" s="1"/>
  <c r="DM288" i="1"/>
  <c r="DQ288" i="1" s="1"/>
  <c r="DM304" i="1"/>
  <c r="DQ304" i="1" s="1"/>
  <c r="DM320" i="1"/>
  <c r="DQ320" i="1" s="1"/>
  <c r="DM336" i="1"/>
  <c r="DQ336" i="1" s="1"/>
  <c r="DM352" i="1"/>
  <c r="DQ352" i="1" s="1"/>
  <c r="DM368" i="1"/>
  <c r="DQ368" i="1" s="1"/>
  <c r="DM384" i="1"/>
  <c r="DQ384" i="1" s="1"/>
  <c r="DM400" i="1"/>
  <c r="DQ400" i="1" s="1"/>
  <c r="DM257" i="1"/>
  <c r="DQ257" i="1" s="1"/>
  <c r="DM273" i="1"/>
  <c r="DQ273" i="1" s="1"/>
  <c r="DM289" i="1"/>
  <c r="DQ289" i="1" s="1"/>
  <c r="DM305" i="1"/>
  <c r="DQ305" i="1" s="1"/>
  <c r="DM321" i="1"/>
  <c r="DQ321" i="1" s="1"/>
  <c r="DM337" i="1"/>
  <c r="DQ337" i="1" s="1"/>
  <c r="DM353" i="1"/>
  <c r="DQ353" i="1" s="1"/>
  <c r="DM369" i="1"/>
  <c r="DQ369" i="1" s="1"/>
  <c r="DM385" i="1"/>
  <c r="DQ385" i="1" s="1"/>
  <c r="DM401" i="1"/>
  <c r="DQ401" i="1" s="1"/>
  <c r="DM258" i="1"/>
  <c r="DQ258" i="1" s="1"/>
  <c r="DM274" i="1"/>
  <c r="DQ274" i="1" s="1"/>
  <c r="DM290" i="1"/>
  <c r="DQ290" i="1" s="1"/>
  <c r="DM306" i="1"/>
  <c r="DQ306" i="1" s="1"/>
  <c r="DM322" i="1"/>
  <c r="DQ322" i="1" s="1"/>
  <c r="DM338" i="1"/>
  <c r="DQ338" i="1" s="1"/>
  <c r="DM354" i="1"/>
  <c r="DQ354" i="1" s="1"/>
  <c r="DM370" i="1"/>
  <c r="DQ370" i="1" s="1"/>
  <c r="DM386" i="1"/>
  <c r="DQ386" i="1" s="1"/>
  <c r="DM402" i="1"/>
  <c r="DQ402" i="1" s="1"/>
  <c r="DM245" i="1"/>
  <c r="DQ245" i="1" s="1"/>
  <c r="DM261" i="1"/>
  <c r="DQ261" i="1" s="1"/>
  <c r="DM277" i="1"/>
  <c r="DQ277" i="1" s="1"/>
  <c r="DM293" i="1"/>
  <c r="DQ293" i="1" s="1"/>
  <c r="DM309" i="1"/>
  <c r="DQ309" i="1" s="1"/>
  <c r="DM325" i="1"/>
  <c r="DQ325" i="1" s="1"/>
  <c r="DM341" i="1"/>
  <c r="DQ341" i="1" s="1"/>
  <c r="DM357" i="1"/>
  <c r="DQ357" i="1" s="1"/>
  <c r="DM373" i="1"/>
  <c r="DQ373" i="1" s="1"/>
  <c r="DM389" i="1"/>
  <c r="DQ389" i="1" s="1"/>
  <c r="DM405" i="1"/>
  <c r="DQ405" i="1" s="1"/>
  <c r="DM246" i="1"/>
  <c r="DQ246" i="1" s="1"/>
  <c r="DM262" i="1"/>
  <c r="DQ262" i="1" s="1"/>
  <c r="DM278" i="1"/>
  <c r="DQ278" i="1" s="1"/>
  <c r="DM294" i="1"/>
  <c r="DQ294" i="1" s="1"/>
  <c r="DM310" i="1"/>
  <c r="DQ310" i="1" s="1"/>
  <c r="DM326" i="1"/>
  <c r="DQ326" i="1" s="1"/>
  <c r="DM342" i="1"/>
  <c r="DQ342" i="1" s="1"/>
  <c r="DM358" i="1"/>
  <c r="DQ358" i="1" s="1"/>
  <c r="DM374" i="1"/>
  <c r="DQ374" i="1" s="1"/>
  <c r="DM390" i="1"/>
  <c r="DQ390" i="1" s="1"/>
  <c r="DM406" i="1"/>
  <c r="DQ406" i="1" s="1"/>
  <c r="DM247" i="1"/>
  <c r="DQ247" i="1" s="1"/>
  <c r="DM263" i="1"/>
  <c r="DQ263" i="1" s="1"/>
  <c r="DM279" i="1"/>
  <c r="DQ279" i="1" s="1"/>
  <c r="DM295" i="1"/>
  <c r="DQ295" i="1" s="1"/>
  <c r="DM311" i="1"/>
  <c r="DQ311" i="1" s="1"/>
  <c r="DM327" i="1"/>
  <c r="DQ327" i="1" s="1"/>
  <c r="DM343" i="1"/>
  <c r="DQ343" i="1" s="1"/>
  <c r="DM359" i="1"/>
  <c r="DQ359" i="1" s="1"/>
  <c r="DM375" i="1"/>
  <c r="DQ375" i="1" s="1"/>
  <c r="DM391" i="1"/>
  <c r="DQ391" i="1" s="1"/>
  <c r="DM407" i="1"/>
  <c r="DQ407" i="1" s="1"/>
  <c r="DM248" i="1"/>
  <c r="DQ248" i="1" s="1"/>
  <c r="DM264" i="1"/>
  <c r="DQ264" i="1" s="1"/>
  <c r="DM280" i="1"/>
  <c r="DQ280" i="1" s="1"/>
  <c r="DM296" i="1"/>
  <c r="DQ296" i="1" s="1"/>
  <c r="DM312" i="1"/>
  <c r="DQ312" i="1" s="1"/>
  <c r="DM328" i="1"/>
  <c r="DQ328" i="1" s="1"/>
  <c r="DM344" i="1"/>
  <c r="DQ344" i="1" s="1"/>
  <c r="DM360" i="1"/>
  <c r="DQ360" i="1" s="1"/>
  <c r="DM376" i="1"/>
  <c r="DQ376" i="1" s="1"/>
  <c r="DM392" i="1"/>
  <c r="DQ392" i="1" s="1"/>
  <c r="DM408" i="1"/>
  <c r="DQ408" i="1" s="1"/>
  <c r="DM249" i="1"/>
  <c r="DQ249" i="1" s="1"/>
  <c r="DM265" i="1"/>
  <c r="DQ265" i="1" s="1"/>
  <c r="DM281" i="1"/>
  <c r="DQ281" i="1" s="1"/>
  <c r="DM297" i="1"/>
  <c r="DQ297" i="1" s="1"/>
  <c r="DM313" i="1"/>
  <c r="DQ313" i="1" s="1"/>
  <c r="DM329" i="1"/>
  <c r="DQ329" i="1" s="1"/>
  <c r="DM345" i="1"/>
  <c r="DQ345" i="1" s="1"/>
  <c r="DM361" i="1"/>
  <c r="DQ361" i="1" s="1"/>
  <c r="DM377" i="1"/>
  <c r="DQ377" i="1" s="1"/>
  <c r="DM393" i="1"/>
  <c r="DQ393" i="1" s="1"/>
  <c r="DM409" i="1"/>
  <c r="DQ409" i="1" s="1"/>
  <c r="DM250" i="1"/>
  <c r="DQ250" i="1" s="1"/>
  <c r="DM266" i="1"/>
  <c r="DQ266" i="1" s="1"/>
  <c r="DM282" i="1"/>
  <c r="DQ282" i="1" s="1"/>
  <c r="DM298" i="1"/>
  <c r="DQ298" i="1" s="1"/>
  <c r="DM314" i="1"/>
  <c r="DQ314" i="1" s="1"/>
  <c r="DM330" i="1"/>
  <c r="DQ330" i="1" s="1"/>
  <c r="DM346" i="1"/>
  <c r="DQ346" i="1" s="1"/>
  <c r="DM362" i="1"/>
  <c r="DQ362" i="1" s="1"/>
  <c r="DM378" i="1"/>
  <c r="DQ378" i="1" s="1"/>
  <c r="DM394" i="1"/>
  <c r="DQ394" i="1" s="1"/>
  <c r="DM410" i="1"/>
  <c r="DQ410" i="1" s="1"/>
  <c r="DM251" i="1"/>
  <c r="DQ251" i="1" s="1"/>
  <c r="DM267" i="1"/>
  <c r="DQ267" i="1" s="1"/>
  <c r="DM283" i="1"/>
  <c r="DQ283" i="1" s="1"/>
  <c r="DM299" i="1"/>
  <c r="DQ299" i="1" s="1"/>
  <c r="DM315" i="1"/>
  <c r="DQ315" i="1" s="1"/>
  <c r="DM331" i="1"/>
  <c r="DQ331" i="1" s="1"/>
  <c r="DM347" i="1"/>
  <c r="DQ347" i="1" s="1"/>
  <c r="DM363" i="1"/>
  <c r="DQ363" i="1" s="1"/>
  <c r="DM379" i="1"/>
  <c r="DQ379" i="1" s="1"/>
  <c r="DM395" i="1"/>
  <c r="DQ395" i="1" s="1"/>
  <c r="CD361" i="1"/>
  <c r="CD264" i="1"/>
  <c r="CD311" i="1"/>
  <c r="CD327" i="1"/>
  <c r="CD272" i="1"/>
  <c r="CD280" i="1"/>
  <c r="CD410" i="1"/>
  <c r="CD323" i="1"/>
  <c r="CD350" i="1"/>
  <c r="CD374" i="1"/>
  <c r="CD382" i="1"/>
  <c r="CD279" i="1"/>
  <c r="CD406" i="1"/>
  <c r="CD300" i="1"/>
  <c r="CD281" i="1"/>
  <c r="CD375" i="1"/>
  <c r="CD315" i="1"/>
  <c r="CD249" i="1"/>
  <c r="CD397" i="1"/>
  <c r="CD351" i="1"/>
  <c r="CD303" i="1"/>
  <c r="CD296" i="1"/>
  <c r="CD273" i="1"/>
  <c r="CD407" i="1"/>
  <c r="CD383" i="1"/>
  <c r="CD393" i="1"/>
  <c r="CD319" i="1"/>
  <c r="CD366" i="1"/>
  <c r="CD369" i="1"/>
  <c r="CD389" i="1"/>
  <c r="CD288" i="1"/>
  <c r="CD301" i="1"/>
  <c r="CD298" i="1"/>
  <c r="CD312" i="1"/>
  <c r="CD365" i="1"/>
  <c r="CD287" i="1"/>
  <c r="CD297" i="1"/>
  <c r="CD386" i="1"/>
  <c r="CD346" i="1"/>
  <c r="CD265" i="1"/>
  <c r="CD307" i="1"/>
  <c r="CD317" i="1"/>
  <c r="CD342" i="1"/>
  <c r="CD258" i="1"/>
  <c r="CD289" i="1"/>
  <c r="CD378" i="1"/>
  <c r="CD256" i="1"/>
  <c r="CD338" i="1"/>
  <c r="CD337" i="1"/>
  <c r="CD260" i="1"/>
  <c r="CD330" i="1"/>
  <c r="CD355" i="1"/>
  <c r="CD362" i="1"/>
  <c r="BB34" i="1"/>
  <c r="BB230" i="1"/>
  <c r="BB134" i="1"/>
  <c r="BB23" i="1"/>
  <c r="BB51" i="1"/>
  <c r="BB213" i="1"/>
  <c r="BB117" i="1"/>
  <c r="BA32" i="1"/>
  <c r="BA46" i="1"/>
  <c r="BB149" i="1"/>
  <c r="BB228" i="1"/>
  <c r="BB212" i="1"/>
  <c r="BB100" i="1"/>
  <c r="BB32" i="1"/>
  <c r="BB46" i="1"/>
  <c r="BA50" i="1"/>
  <c r="BA71" i="1"/>
  <c r="BB132" i="1"/>
  <c r="BB140" i="1"/>
  <c r="BB147" i="1"/>
  <c r="BB115" i="1"/>
  <c r="BB50" i="1"/>
  <c r="BB71" i="1"/>
  <c r="BB226" i="1"/>
  <c r="BB210" i="1"/>
  <c r="BB178" i="1"/>
  <c r="BB162" i="1"/>
  <c r="BB66" i="1"/>
  <c r="BB199" i="1"/>
  <c r="BB225" i="1"/>
  <c r="BB177" i="1"/>
  <c r="BB65" i="1"/>
  <c r="BA36" i="1"/>
  <c r="BB208" i="1"/>
  <c r="BB176" i="1"/>
  <c r="BB36" i="1"/>
  <c r="BB53" i="1"/>
  <c r="BB56" i="1"/>
  <c r="BB61" i="1"/>
  <c r="BB94" i="1"/>
  <c r="BB127" i="1"/>
  <c r="BB175" i="1"/>
  <c r="BB95" i="1"/>
  <c r="BB79" i="1"/>
  <c r="BA45" i="1"/>
  <c r="BB190" i="1"/>
  <c r="BB174" i="1"/>
  <c r="BB158" i="1"/>
  <c r="BB110" i="1"/>
  <c r="BB45" i="1"/>
  <c r="BB205" i="1"/>
  <c r="BB236" i="1"/>
  <c r="BB30" i="1"/>
  <c r="T7" i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BB171" i="1"/>
  <c r="BB59" i="1"/>
  <c r="BA29" i="1"/>
  <c r="BB68" i="1"/>
  <c r="BB234" i="1"/>
  <c r="BB218" i="1"/>
  <c r="BB154" i="1"/>
  <c r="BB122" i="1"/>
  <c r="BB106" i="1"/>
  <c r="BB29" i="1"/>
  <c r="BB70" i="1"/>
  <c r="BB108" i="1"/>
  <c r="BB233" i="1"/>
  <c r="BB118" i="1"/>
  <c r="BB232" i="1"/>
  <c r="BB216" i="1"/>
  <c r="BA184" i="1"/>
  <c r="BB168" i="1"/>
  <c r="BB152" i="1"/>
  <c r="BA57" i="1"/>
  <c r="BB170" i="1"/>
  <c r="BB167" i="1"/>
  <c r="BB57" i="1"/>
  <c r="BB75" i="1"/>
  <c r="CD275" i="1"/>
  <c r="CD257" i="1"/>
  <c r="CD271" i="1"/>
  <c r="CD278" i="1"/>
  <c r="CD291" i="1"/>
  <c r="CD302" i="1"/>
  <c r="CD262" i="1"/>
  <c r="CD294" i="1"/>
  <c r="CD329" i="1"/>
  <c r="CD286" i="1"/>
  <c r="CD367" i="1"/>
  <c r="CD404" i="1"/>
  <c r="CD314" i="1"/>
  <c r="CD267" i="1"/>
  <c r="CD321" i="1"/>
  <c r="CD270" i="1"/>
  <c r="CD295" i="1"/>
  <c r="CD339" i="1"/>
  <c r="CD347" i="1"/>
  <c r="CD385" i="1"/>
  <c r="CD398" i="1"/>
  <c r="CD259" i="1"/>
  <c r="CD306" i="1"/>
  <c r="CD309" i="1"/>
  <c r="CD313" i="1"/>
  <c r="CD381" i="1"/>
  <c r="CD343" i="1"/>
  <c r="CD354" i="1"/>
  <c r="CD399" i="1"/>
  <c r="CD357" i="1"/>
  <c r="CD391" i="1"/>
  <c r="CD380" i="1"/>
  <c r="CD254" i="1"/>
  <c r="CD250" i="1"/>
  <c r="CD283" i="1"/>
  <c r="CD353" i="1"/>
  <c r="CD326" i="1"/>
  <c r="CD390" i="1"/>
  <c r="CD409" i="1"/>
  <c r="CD364" i="1"/>
  <c r="CD370" i="1"/>
  <c r="CD388" i="1"/>
  <c r="CD358" i="1"/>
  <c r="CD268" i="1"/>
  <c r="CD276" i="1"/>
  <c r="CD284" i="1"/>
  <c r="CD292" i="1"/>
  <c r="CD402" i="1"/>
  <c r="CD345" i="1"/>
  <c r="CD349" i="1"/>
  <c r="CD373" i="1"/>
  <c r="CD401" i="1"/>
  <c r="CD396" i="1"/>
  <c r="CD368" i="1"/>
  <c r="CD377" i="1"/>
  <c r="CD405" i="1"/>
  <c r="CD372" i="1"/>
  <c r="CD252" i="1"/>
  <c r="CD335" i="1"/>
  <c r="CD359" i="1"/>
  <c r="CD394" i="1"/>
  <c r="CD328" i="1"/>
  <c r="CD341" i="1"/>
  <c r="CD246" i="1"/>
  <c r="CD245" i="1"/>
  <c r="CD248" i="1"/>
  <c r="CD247" i="1"/>
  <c r="CD269" i="1"/>
  <c r="CD331" i="1"/>
  <c r="CD274" i="1"/>
  <c r="CD263" i="1"/>
  <c r="CD293" i="1"/>
  <c r="CD334" i="1"/>
  <c r="CD255" i="1"/>
  <c r="CD310" i="1"/>
  <c r="CD277" i="1"/>
  <c r="CD253" i="1"/>
  <c r="CD261" i="1"/>
  <c r="CD282" i="1"/>
  <c r="CD333" i="1"/>
  <c r="CD305" i="1"/>
  <c r="CD318" i="1"/>
  <c r="CD266" i="1"/>
  <c r="CD332" i="1"/>
  <c r="CD285" i="1"/>
  <c r="CD290" i="1"/>
  <c r="CD299" i="1"/>
  <c r="CD304" i="1"/>
  <c r="CD400" i="1"/>
  <c r="CD352" i="1"/>
  <c r="CD371" i="1"/>
  <c r="CD360" i="1"/>
  <c r="CD376" i="1"/>
  <c r="CD387" i="1"/>
  <c r="CD308" i="1"/>
  <c r="CD322" i="1"/>
  <c r="CD348" i="1"/>
  <c r="CD403" i="1"/>
  <c r="CD324" i="1"/>
  <c r="CD325" i="1"/>
  <c r="CD392" i="1"/>
  <c r="CD363" i="1"/>
  <c r="CD408" i="1"/>
  <c r="CD316" i="1"/>
  <c r="CD344" i="1"/>
  <c r="CD379" i="1"/>
  <c r="CD356" i="1"/>
  <c r="CD340" i="1"/>
  <c r="CD320" i="1"/>
  <c r="CD336" i="1"/>
  <c r="CD384" i="1"/>
  <c r="CD395" i="1"/>
  <c r="BB128" i="1"/>
  <c r="BB47" i="1"/>
  <c r="BB191" i="1"/>
  <c r="BB241" i="1"/>
  <c r="BB239" i="1"/>
  <c r="BB229" i="1"/>
  <c r="BB237" i="1"/>
  <c r="BB220" i="1"/>
  <c r="BB223" i="1"/>
  <c r="BB215" i="1"/>
  <c r="BB201" i="1"/>
  <c r="BB227" i="1"/>
  <c r="BB221" i="1"/>
  <c r="BB195" i="1"/>
  <c r="BB198" i="1"/>
  <c r="BB194" i="1"/>
  <c r="BB207" i="1"/>
  <c r="BB200" i="1"/>
  <c r="BB163" i="1"/>
  <c r="BB166" i="1"/>
  <c r="BB160" i="1"/>
  <c r="BB169" i="1"/>
  <c r="BB151" i="1"/>
  <c r="BB146" i="1"/>
  <c r="BB143" i="1"/>
  <c r="BB153" i="1"/>
  <c r="BB150" i="1"/>
  <c r="BB126" i="1"/>
  <c r="BB114" i="1"/>
  <c r="BB105" i="1"/>
  <c r="BB112" i="1"/>
  <c r="BB136" i="1"/>
  <c r="BB97" i="1"/>
  <c r="BB109" i="1"/>
  <c r="BB104" i="1"/>
  <c r="BB81" i="1"/>
  <c r="BB73" i="1"/>
  <c r="BB88" i="1"/>
  <c r="BB77" i="1"/>
  <c r="BB80" i="1"/>
  <c r="BB86" i="1"/>
  <c r="BB89" i="1"/>
  <c r="BB42" i="1"/>
  <c r="BB69" i="1"/>
  <c r="BB44" i="1"/>
  <c r="BB48" i="1"/>
  <c r="BC45" i="1"/>
  <c r="BD45" i="1" s="1"/>
  <c r="BB40" i="1"/>
  <c r="BB31" i="1"/>
  <c r="BB28" i="1"/>
  <c r="BB16" i="1"/>
  <c r="BB22" i="1"/>
  <c r="BB27" i="1"/>
  <c r="BB13" i="1"/>
  <c r="BB24" i="1"/>
  <c r="BA7" i="1"/>
  <c r="BB7" i="1"/>
  <c r="BC7" i="1"/>
  <c r="BE7" i="1"/>
  <c r="DR378" i="1" l="1"/>
  <c r="DT378" i="1"/>
  <c r="DY378" i="1" s="1"/>
  <c r="DS378" i="1"/>
  <c r="DS297" i="1"/>
  <c r="DT297" i="1"/>
  <c r="DY297" i="1" s="1"/>
  <c r="DR297" i="1"/>
  <c r="DR391" i="1"/>
  <c r="DT391" i="1"/>
  <c r="DY391" i="1" s="1"/>
  <c r="DS391" i="1"/>
  <c r="DS310" i="1"/>
  <c r="DR310" i="1"/>
  <c r="DT310" i="1"/>
  <c r="DY310" i="1" s="1"/>
  <c r="DT402" i="1"/>
  <c r="DY402" i="1" s="1"/>
  <c r="DR402" i="1"/>
  <c r="DS402" i="1"/>
  <c r="DS305" i="1"/>
  <c r="DT305" i="1"/>
  <c r="DY305" i="1" s="1"/>
  <c r="DR305" i="1"/>
  <c r="DR365" i="1"/>
  <c r="DT365" i="1"/>
  <c r="DY365" i="1" s="1"/>
  <c r="DS365" i="1"/>
  <c r="DS268" i="1"/>
  <c r="DR268" i="1"/>
  <c r="DT268" i="1"/>
  <c r="DY268" i="1" s="1"/>
  <c r="DS318" i="1"/>
  <c r="DT318" i="1"/>
  <c r="DY318" i="1" s="1"/>
  <c r="DR318" i="1"/>
  <c r="DR275" i="1"/>
  <c r="DT275" i="1"/>
  <c r="DY275" i="1" s="1"/>
  <c r="DS275" i="1"/>
  <c r="DS362" i="1"/>
  <c r="DT362" i="1"/>
  <c r="DY362" i="1" s="1"/>
  <c r="DR362" i="1"/>
  <c r="DT281" i="1"/>
  <c r="DY281" i="1" s="1"/>
  <c r="DR281" i="1"/>
  <c r="DS281" i="1"/>
  <c r="DT375" i="1"/>
  <c r="DY375" i="1" s="1"/>
  <c r="DS375" i="1"/>
  <c r="DR375" i="1"/>
  <c r="DT294" i="1"/>
  <c r="DY294" i="1" s="1"/>
  <c r="DS294" i="1"/>
  <c r="DR294" i="1"/>
  <c r="DT386" i="1"/>
  <c r="DY386" i="1" s="1"/>
  <c r="DS386" i="1"/>
  <c r="DR386" i="1"/>
  <c r="DS289" i="1"/>
  <c r="DT289" i="1"/>
  <c r="DY289" i="1" s="1"/>
  <c r="DR289" i="1"/>
  <c r="DR349" i="1"/>
  <c r="DT349" i="1"/>
  <c r="DY349" i="1" s="1"/>
  <c r="DS349" i="1"/>
  <c r="DT252" i="1"/>
  <c r="DY252" i="1" s="1"/>
  <c r="DR252" i="1"/>
  <c r="DS252" i="1"/>
  <c r="DT254" i="1"/>
  <c r="DY254" i="1" s="1"/>
  <c r="DS254" i="1"/>
  <c r="DR254" i="1"/>
  <c r="DT359" i="1"/>
  <c r="DY359" i="1" s="1"/>
  <c r="DR359" i="1"/>
  <c r="DS359" i="1"/>
  <c r="DT273" i="1"/>
  <c r="DY273" i="1" s="1"/>
  <c r="DS273" i="1"/>
  <c r="DR273" i="1"/>
  <c r="DT403" i="1"/>
  <c r="DY403" i="1" s="1"/>
  <c r="DS403" i="1"/>
  <c r="DR403" i="1"/>
  <c r="DT372" i="1"/>
  <c r="DY372" i="1" s="1"/>
  <c r="DS372" i="1"/>
  <c r="DR372" i="1"/>
  <c r="DT330" i="1"/>
  <c r="DY330" i="1" s="1"/>
  <c r="DS330" i="1"/>
  <c r="DR330" i="1"/>
  <c r="DT249" i="1"/>
  <c r="DY249" i="1" s="1"/>
  <c r="DR249" i="1"/>
  <c r="DS249" i="1"/>
  <c r="DR343" i="1"/>
  <c r="DT343" i="1"/>
  <c r="DY343" i="1" s="1"/>
  <c r="DS343" i="1"/>
  <c r="DT262" i="1"/>
  <c r="DY262" i="1" s="1"/>
  <c r="DS262" i="1"/>
  <c r="DR262" i="1"/>
  <c r="DT354" i="1"/>
  <c r="DY354" i="1" s="1"/>
  <c r="DS354" i="1"/>
  <c r="DR354" i="1"/>
  <c r="DT257" i="1"/>
  <c r="DY257" i="1" s="1"/>
  <c r="DS257" i="1"/>
  <c r="DR257" i="1"/>
  <c r="DT317" i="1"/>
  <c r="DY317" i="1" s="1"/>
  <c r="DS317" i="1"/>
  <c r="DR317" i="1"/>
  <c r="DR335" i="1"/>
  <c r="DT335" i="1"/>
  <c r="DY335" i="1" s="1"/>
  <c r="DS335" i="1"/>
  <c r="DT308" i="1"/>
  <c r="DY308" i="1" s="1"/>
  <c r="DS308" i="1"/>
  <c r="DR308" i="1"/>
  <c r="DR387" i="1"/>
  <c r="DS387" i="1"/>
  <c r="DT387" i="1"/>
  <c r="DY387" i="1" s="1"/>
  <c r="DR346" i="1"/>
  <c r="DT346" i="1"/>
  <c r="DY346" i="1" s="1"/>
  <c r="DS346" i="1"/>
  <c r="DR395" i="1"/>
  <c r="DT395" i="1"/>
  <c r="DY395" i="1" s="1"/>
  <c r="DS395" i="1"/>
  <c r="DR314" i="1"/>
  <c r="DS314" i="1"/>
  <c r="DT314" i="1"/>
  <c r="DY314" i="1" s="1"/>
  <c r="DT408" i="1"/>
  <c r="DY408" i="1" s="1"/>
  <c r="DS408" i="1"/>
  <c r="DR408" i="1"/>
  <c r="DR327" i="1"/>
  <c r="DT327" i="1"/>
  <c r="DY327" i="1" s="1"/>
  <c r="DS327" i="1"/>
  <c r="DR246" i="1"/>
  <c r="DS246" i="1"/>
  <c r="DT246" i="1"/>
  <c r="DY246" i="1" s="1"/>
  <c r="DR338" i="1"/>
  <c r="DT338" i="1"/>
  <c r="DY338" i="1" s="1"/>
  <c r="DS338" i="1"/>
  <c r="DT400" i="1"/>
  <c r="DY400" i="1" s="1"/>
  <c r="DR400" i="1"/>
  <c r="DS400" i="1"/>
  <c r="DR301" i="1"/>
  <c r="DT301" i="1"/>
  <c r="DY301" i="1" s="1"/>
  <c r="DS301" i="1"/>
  <c r="DT271" i="1"/>
  <c r="DY271" i="1" s="1"/>
  <c r="DS271" i="1"/>
  <c r="DR271" i="1"/>
  <c r="DR307" i="1"/>
  <c r="DS307" i="1"/>
  <c r="DT307" i="1"/>
  <c r="DY307" i="1" s="1"/>
  <c r="DS371" i="1"/>
  <c r="DT371" i="1"/>
  <c r="DY371" i="1" s="1"/>
  <c r="DR371" i="1"/>
  <c r="DT333" i="1"/>
  <c r="DY333" i="1" s="1"/>
  <c r="DS333" i="1"/>
  <c r="DR333" i="1"/>
  <c r="DR379" i="1"/>
  <c r="DT379" i="1"/>
  <c r="DY379" i="1" s="1"/>
  <c r="DS379" i="1"/>
  <c r="DT298" i="1"/>
  <c r="DY298" i="1" s="1"/>
  <c r="DS298" i="1"/>
  <c r="DR298" i="1"/>
  <c r="DT392" i="1"/>
  <c r="DY392" i="1" s="1"/>
  <c r="DR392" i="1"/>
  <c r="DS392" i="1"/>
  <c r="DT311" i="1"/>
  <c r="DY311" i="1" s="1"/>
  <c r="DR311" i="1"/>
  <c r="DS311" i="1"/>
  <c r="DT405" i="1"/>
  <c r="DY405" i="1" s="1"/>
  <c r="DS405" i="1"/>
  <c r="DR405" i="1"/>
  <c r="DR322" i="1"/>
  <c r="DT322" i="1"/>
  <c r="DY322" i="1" s="1"/>
  <c r="DS322" i="1"/>
  <c r="DS384" i="1"/>
  <c r="DR384" i="1"/>
  <c r="DT384" i="1"/>
  <c r="DY384" i="1" s="1"/>
  <c r="DR285" i="1"/>
  <c r="DT285" i="1"/>
  <c r="DY285" i="1" s="1"/>
  <c r="DS285" i="1"/>
  <c r="DT398" i="1"/>
  <c r="DY398" i="1" s="1"/>
  <c r="DR398" i="1"/>
  <c r="DS398" i="1"/>
  <c r="DT367" i="1"/>
  <c r="DY367" i="1" s="1"/>
  <c r="DS367" i="1"/>
  <c r="DR367" i="1"/>
  <c r="DS366" i="1"/>
  <c r="DR366" i="1"/>
  <c r="DT366" i="1"/>
  <c r="DY366" i="1" s="1"/>
  <c r="DT399" i="1"/>
  <c r="DY399" i="1" s="1"/>
  <c r="DS399" i="1"/>
  <c r="DR399" i="1"/>
  <c r="DR363" i="1"/>
  <c r="DT363" i="1"/>
  <c r="DY363" i="1" s="1"/>
  <c r="DS363" i="1"/>
  <c r="DT282" i="1"/>
  <c r="DY282" i="1" s="1"/>
  <c r="DS282" i="1"/>
  <c r="DR282" i="1"/>
  <c r="DT376" i="1"/>
  <c r="DY376" i="1" s="1"/>
  <c r="DS376" i="1"/>
  <c r="DR376" i="1"/>
  <c r="DT295" i="1"/>
  <c r="DY295" i="1" s="1"/>
  <c r="DS295" i="1"/>
  <c r="DR295" i="1"/>
  <c r="DR389" i="1"/>
  <c r="DS389" i="1"/>
  <c r="DT389" i="1"/>
  <c r="DY389" i="1" s="1"/>
  <c r="DS306" i="1"/>
  <c r="DR306" i="1"/>
  <c r="DT306" i="1"/>
  <c r="DY306" i="1" s="1"/>
  <c r="DS368" i="1"/>
  <c r="DR368" i="1"/>
  <c r="DT368" i="1"/>
  <c r="DY368" i="1" s="1"/>
  <c r="DR269" i="1"/>
  <c r="DT269" i="1"/>
  <c r="DY269" i="1" s="1"/>
  <c r="DS269" i="1"/>
  <c r="DT334" i="1"/>
  <c r="DY334" i="1" s="1"/>
  <c r="DS334" i="1"/>
  <c r="DR334" i="1"/>
  <c r="DS303" i="1"/>
  <c r="DT303" i="1"/>
  <c r="DY303" i="1" s="1"/>
  <c r="DR303" i="1"/>
  <c r="DR355" i="1"/>
  <c r="DS355" i="1"/>
  <c r="DT355" i="1"/>
  <c r="DY355" i="1" s="1"/>
  <c r="DS265" i="1"/>
  <c r="DT265" i="1"/>
  <c r="DY265" i="1" s="1"/>
  <c r="DR265" i="1"/>
  <c r="DR347" i="1"/>
  <c r="DT347" i="1"/>
  <c r="DY347" i="1" s="1"/>
  <c r="DS347" i="1"/>
  <c r="DT266" i="1"/>
  <c r="DY266" i="1" s="1"/>
  <c r="DS266" i="1"/>
  <c r="DR266" i="1"/>
  <c r="DT360" i="1"/>
  <c r="DY360" i="1" s="1"/>
  <c r="DS360" i="1"/>
  <c r="DR360" i="1"/>
  <c r="DT279" i="1"/>
  <c r="DY279" i="1" s="1"/>
  <c r="DS279" i="1"/>
  <c r="DR279" i="1"/>
  <c r="DT373" i="1"/>
  <c r="DY373" i="1" s="1"/>
  <c r="DR373" i="1"/>
  <c r="DS373" i="1"/>
  <c r="DS290" i="1"/>
  <c r="DR290" i="1"/>
  <c r="DT290" i="1"/>
  <c r="DY290" i="1" s="1"/>
  <c r="DT352" i="1"/>
  <c r="DY352" i="1" s="1"/>
  <c r="DS352" i="1"/>
  <c r="DR352" i="1"/>
  <c r="DT253" i="1"/>
  <c r="DY253" i="1" s="1"/>
  <c r="DS253" i="1"/>
  <c r="DR253" i="1"/>
  <c r="DS270" i="1"/>
  <c r="DR270" i="1"/>
  <c r="DT270" i="1"/>
  <c r="DY270" i="1" s="1"/>
  <c r="DT356" i="1"/>
  <c r="DY356" i="1" s="1"/>
  <c r="DS356" i="1"/>
  <c r="DR356" i="1"/>
  <c r="DR339" i="1"/>
  <c r="DT339" i="1"/>
  <c r="DY339" i="1" s="1"/>
  <c r="DS339" i="1"/>
  <c r="DR331" i="1"/>
  <c r="DT331" i="1"/>
  <c r="DY331" i="1" s="1"/>
  <c r="DS331" i="1"/>
  <c r="DT250" i="1"/>
  <c r="DY250" i="1" s="1"/>
  <c r="DS250" i="1"/>
  <c r="DR250" i="1"/>
  <c r="DS344" i="1"/>
  <c r="DR344" i="1"/>
  <c r="DT344" i="1"/>
  <c r="DY344" i="1" s="1"/>
  <c r="DT263" i="1"/>
  <c r="DY263" i="1" s="1"/>
  <c r="DS263" i="1"/>
  <c r="DR263" i="1"/>
  <c r="DR357" i="1"/>
  <c r="DT357" i="1"/>
  <c r="DY357" i="1" s="1"/>
  <c r="DS357" i="1"/>
  <c r="DR274" i="1"/>
  <c r="DT274" i="1"/>
  <c r="DY274" i="1" s="1"/>
  <c r="DS274" i="1"/>
  <c r="DT336" i="1"/>
  <c r="DY336" i="1" s="1"/>
  <c r="DS336" i="1"/>
  <c r="DR336" i="1"/>
  <c r="DT396" i="1"/>
  <c r="DY396" i="1" s="1"/>
  <c r="DR396" i="1"/>
  <c r="DS396" i="1"/>
  <c r="DT388" i="1"/>
  <c r="DY388" i="1" s="1"/>
  <c r="DS388" i="1"/>
  <c r="DR388" i="1"/>
  <c r="DT292" i="1"/>
  <c r="DY292" i="1" s="1"/>
  <c r="DR292" i="1"/>
  <c r="DS292" i="1"/>
  <c r="DR323" i="1"/>
  <c r="DT323" i="1"/>
  <c r="DY323" i="1" s="1"/>
  <c r="DS323" i="1"/>
  <c r="DR315" i="1"/>
  <c r="DT315" i="1"/>
  <c r="DY315" i="1" s="1"/>
  <c r="DS315" i="1"/>
  <c r="DR409" i="1"/>
  <c r="DT409" i="1"/>
  <c r="DY409" i="1" s="1"/>
  <c r="DS409" i="1"/>
  <c r="DT328" i="1"/>
  <c r="DY328" i="1" s="1"/>
  <c r="DR328" i="1"/>
  <c r="DS328" i="1"/>
  <c r="DR247" i="1"/>
  <c r="DT247" i="1"/>
  <c r="DY247" i="1" s="1"/>
  <c r="DS247" i="1"/>
  <c r="DR341" i="1"/>
  <c r="DT341" i="1"/>
  <c r="DY341" i="1" s="1"/>
  <c r="DS341" i="1"/>
  <c r="DT258" i="1"/>
  <c r="DY258" i="1" s="1"/>
  <c r="DS258" i="1"/>
  <c r="DR258" i="1"/>
  <c r="DT320" i="1"/>
  <c r="DY320" i="1" s="1"/>
  <c r="DS320" i="1"/>
  <c r="DR320" i="1"/>
  <c r="DS380" i="1"/>
  <c r="DR380" i="1"/>
  <c r="DT380" i="1"/>
  <c r="DY380" i="1" s="1"/>
  <c r="DT324" i="1"/>
  <c r="DY324" i="1" s="1"/>
  <c r="DS324" i="1"/>
  <c r="DR324" i="1"/>
  <c r="DR351" i="1"/>
  <c r="DS351" i="1"/>
  <c r="DT351" i="1"/>
  <c r="DY351" i="1" s="1"/>
  <c r="DT302" i="1"/>
  <c r="DY302" i="1" s="1"/>
  <c r="DS302" i="1"/>
  <c r="DR302" i="1"/>
  <c r="DT299" i="1"/>
  <c r="DY299" i="1" s="1"/>
  <c r="DR299" i="1"/>
  <c r="DS299" i="1"/>
  <c r="DR393" i="1"/>
  <c r="DS393" i="1"/>
  <c r="DT393" i="1"/>
  <c r="DY393" i="1" s="1"/>
  <c r="DT312" i="1"/>
  <c r="DY312" i="1" s="1"/>
  <c r="DR312" i="1"/>
  <c r="DS312" i="1"/>
  <c r="DT406" i="1"/>
  <c r="DY406" i="1" s="1"/>
  <c r="DR406" i="1"/>
  <c r="DS406" i="1"/>
  <c r="DR325" i="1"/>
  <c r="DS325" i="1"/>
  <c r="DT325" i="1"/>
  <c r="DY325" i="1" s="1"/>
  <c r="DT401" i="1"/>
  <c r="DY401" i="1" s="1"/>
  <c r="DS401" i="1"/>
  <c r="DR401" i="1"/>
  <c r="DS304" i="1"/>
  <c r="DR304" i="1"/>
  <c r="DT304" i="1"/>
  <c r="DY304" i="1" s="1"/>
  <c r="DT364" i="1"/>
  <c r="DY364" i="1" s="1"/>
  <c r="DS364" i="1"/>
  <c r="DR364" i="1"/>
  <c r="DT260" i="1"/>
  <c r="DY260" i="1" s="1"/>
  <c r="DS260" i="1"/>
  <c r="DR260" i="1"/>
  <c r="DT287" i="1"/>
  <c r="DY287" i="1" s="1"/>
  <c r="DR287" i="1"/>
  <c r="DS287" i="1"/>
  <c r="DS291" i="1"/>
  <c r="DT291" i="1"/>
  <c r="DY291" i="1" s="1"/>
  <c r="DR291" i="1"/>
  <c r="DR370" i="1"/>
  <c r="DT370" i="1"/>
  <c r="DY370" i="1" s="1"/>
  <c r="DS370" i="1"/>
  <c r="DR283" i="1"/>
  <c r="DS283" i="1"/>
  <c r="DT283" i="1"/>
  <c r="DY283" i="1" s="1"/>
  <c r="DR377" i="1"/>
  <c r="DS377" i="1"/>
  <c r="DT377" i="1"/>
  <c r="DY377" i="1" s="1"/>
  <c r="DS296" i="1"/>
  <c r="DR296" i="1"/>
  <c r="DT296" i="1"/>
  <c r="DY296" i="1" s="1"/>
  <c r="DT390" i="1"/>
  <c r="DY390" i="1" s="1"/>
  <c r="DS390" i="1"/>
  <c r="DR390" i="1"/>
  <c r="DS309" i="1"/>
  <c r="DT309" i="1"/>
  <c r="DY309" i="1" s="1"/>
  <c r="DR309" i="1"/>
  <c r="DR385" i="1"/>
  <c r="DT385" i="1"/>
  <c r="DY385" i="1" s="1"/>
  <c r="DS385" i="1"/>
  <c r="DT288" i="1"/>
  <c r="DY288" i="1" s="1"/>
  <c r="DS288" i="1"/>
  <c r="DR288" i="1"/>
  <c r="DT348" i="1"/>
  <c r="DY348" i="1" s="1"/>
  <c r="DS348" i="1"/>
  <c r="DR348" i="1"/>
  <c r="DS259" i="1"/>
  <c r="DT259" i="1"/>
  <c r="DY259" i="1" s="1"/>
  <c r="DR259" i="1"/>
  <c r="DS350" i="1"/>
  <c r="DT350" i="1"/>
  <c r="DY350" i="1" s="1"/>
  <c r="DR350" i="1"/>
  <c r="DR278" i="1"/>
  <c r="DT278" i="1"/>
  <c r="DY278" i="1" s="1"/>
  <c r="DS278" i="1"/>
  <c r="DT267" i="1"/>
  <c r="DY267" i="1" s="1"/>
  <c r="DS267" i="1"/>
  <c r="DR267" i="1"/>
  <c r="DT361" i="1"/>
  <c r="DY361" i="1" s="1"/>
  <c r="DS361" i="1"/>
  <c r="DR361" i="1"/>
  <c r="DT280" i="1"/>
  <c r="DY280" i="1" s="1"/>
  <c r="DR280" i="1"/>
  <c r="DS280" i="1"/>
  <c r="DT374" i="1"/>
  <c r="DY374" i="1" s="1"/>
  <c r="DS374" i="1"/>
  <c r="DR374" i="1"/>
  <c r="DT293" i="1"/>
  <c r="DY293" i="1" s="1"/>
  <c r="DS293" i="1"/>
  <c r="DR293" i="1"/>
  <c r="DR369" i="1"/>
  <c r="DT369" i="1"/>
  <c r="DY369" i="1" s="1"/>
  <c r="DS369" i="1"/>
  <c r="DT272" i="1"/>
  <c r="DY272" i="1" s="1"/>
  <c r="DR272" i="1"/>
  <c r="DS272" i="1"/>
  <c r="DT332" i="1"/>
  <c r="DY332" i="1" s="1"/>
  <c r="DR332" i="1"/>
  <c r="DS332" i="1"/>
  <c r="DT383" i="1"/>
  <c r="DY383" i="1" s="1"/>
  <c r="DS383" i="1"/>
  <c r="DR383" i="1"/>
  <c r="DT286" i="1"/>
  <c r="DY286" i="1" s="1"/>
  <c r="DS286" i="1"/>
  <c r="DR286" i="1"/>
  <c r="DR251" i="1"/>
  <c r="DT251" i="1"/>
  <c r="DY251" i="1" s="1"/>
  <c r="DS251" i="1"/>
  <c r="DR345" i="1"/>
  <c r="DS345" i="1"/>
  <c r="DT345" i="1"/>
  <c r="DY345" i="1" s="1"/>
  <c r="DR264" i="1"/>
  <c r="DT264" i="1"/>
  <c r="DY264" i="1" s="1"/>
  <c r="DS264" i="1"/>
  <c r="DS358" i="1"/>
  <c r="DT358" i="1"/>
  <c r="DY358" i="1" s="1"/>
  <c r="DR358" i="1"/>
  <c r="DT277" i="1"/>
  <c r="DY277" i="1" s="1"/>
  <c r="DR277" i="1"/>
  <c r="DS277" i="1"/>
  <c r="DR353" i="1"/>
  <c r="DT353" i="1"/>
  <c r="DY353" i="1" s="1"/>
  <c r="DS353" i="1"/>
  <c r="DT256" i="1"/>
  <c r="DY256" i="1" s="1"/>
  <c r="DS256" i="1"/>
  <c r="DR256" i="1"/>
  <c r="DT316" i="1"/>
  <c r="DY316" i="1" s="1"/>
  <c r="DS316" i="1"/>
  <c r="DR316" i="1"/>
  <c r="DR319" i="1"/>
  <c r="DT319" i="1"/>
  <c r="DY319" i="1" s="1"/>
  <c r="DS319" i="1"/>
  <c r="DT404" i="1"/>
  <c r="DY404" i="1" s="1"/>
  <c r="DR404" i="1"/>
  <c r="DS404" i="1"/>
  <c r="DT410" i="1"/>
  <c r="DY410" i="1" s="1"/>
  <c r="DS410" i="1"/>
  <c r="DR410" i="1"/>
  <c r="DR329" i="1"/>
  <c r="DT329" i="1"/>
  <c r="DY329" i="1" s="1"/>
  <c r="DS329" i="1"/>
  <c r="DR248" i="1"/>
  <c r="DT248" i="1"/>
  <c r="DY248" i="1" s="1"/>
  <c r="DS248" i="1"/>
  <c r="DT342" i="1"/>
  <c r="DY342" i="1" s="1"/>
  <c r="DS342" i="1"/>
  <c r="DR342" i="1"/>
  <c r="DT261" i="1"/>
  <c r="DY261" i="1" s="1"/>
  <c r="DS261" i="1"/>
  <c r="DR261" i="1"/>
  <c r="DR337" i="1"/>
  <c r="DT337" i="1"/>
  <c r="DY337" i="1" s="1"/>
  <c r="DS337" i="1"/>
  <c r="DT397" i="1"/>
  <c r="DY397" i="1" s="1"/>
  <c r="DS397" i="1"/>
  <c r="DR397" i="1"/>
  <c r="DT300" i="1"/>
  <c r="DY300" i="1" s="1"/>
  <c r="DS300" i="1"/>
  <c r="DR300" i="1"/>
  <c r="DS255" i="1"/>
  <c r="DT255" i="1"/>
  <c r="DY255" i="1" s="1"/>
  <c r="DR255" i="1"/>
  <c r="DR340" i="1"/>
  <c r="DT340" i="1"/>
  <c r="DY340" i="1" s="1"/>
  <c r="DS340" i="1"/>
  <c r="DT394" i="1"/>
  <c r="DY394" i="1" s="1"/>
  <c r="DR394" i="1"/>
  <c r="DS394" i="1"/>
  <c r="DT313" i="1"/>
  <c r="DY313" i="1" s="1"/>
  <c r="DR313" i="1"/>
  <c r="DS313" i="1"/>
  <c r="DR407" i="1"/>
  <c r="DT407" i="1"/>
  <c r="DY407" i="1" s="1"/>
  <c r="DS407" i="1"/>
  <c r="DS326" i="1"/>
  <c r="DR326" i="1"/>
  <c r="DT326" i="1"/>
  <c r="DY326" i="1" s="1"/>
  <c r="DS245" i="1"/>
  <c r="DR245" i="1"/>
  <c r="DT245" i="1"/>
  <c r="DY245" i="1" s="1"/>
  <c r="DT321" i="1"/>
  <c r="DY321" i="1" s="1"/>
  <c r="DS321" i="1"/>
  <c r="DR321" i="1"/>
  <c r="DT381" i="1"/>
  <c r="DY381" i="1" s="1"/>
  <c r="DS381" i="1"/>
  <c r="DR381" i="1"/>
  <c r="DR284" i="1"/>
  <c r="DT284" i="1"/>
  <c r="DY284" i="1" s="1"/>
  <c r="DS284" i="1"/>
  <c r="DR382" i="1"/>
  <c r="DS382" i="1"/>
  <c r="DT382" i="1"/>
  <c r="DY382" i="1" s="1"/>
  <c r="DR276" i="1"/>
  <c r="DT276" i="1"/>
  <c r="DY276" i="1" s="1"/>
  <c r="DS276" i="1"/>
  <c r="CE314" i="1"/>
  <c r="BL314" i="1" s="1" a="1"/>
  <c r="BL314" i="1" s="1"/>
  <c r="BN314" i="1" s="1"/>
  <c r="CA314" i="1" s="1"/>
  <c r="CB314" i="1" s="1"/>
  <c r="BF314" i="1"/>
  <c r="BG314" i="1"/>
  <c r="CE277" i="1"/>
  <c r="BL277" i="1" s="1" a="1"/>
  <c r="BL277" i="1" s="1"/>
  <c r="BF277" i="1"/>
  <c r="BG277" i="1"/>
  <c r="CE312" i="1"/>
  <c r="BL312" i="1" s="1" a="1"/>
  <c r="BL312" i="1" s="1"/>
  <c r="BN312" i="1" s="1"/>
  <c r="BF312" i="1"/>
  <c r="BG312" i="1"/>
  <c r="CE344" i="1"/>
  <c r="BL344" i="1" s="1" a="1"/>
  <c r="BL344" i="1" s="1"/>
  <c r="BN344" i="1" s="1"/>
  <c r="CA344" i="1" s="1"/>
  <c r="CB344" i="1" s="1"/>
  <c r="BF344" i="1"/>
  <c r="BG344" i="1"/>
  <c r="CE400" i="1"/>
  <c r="BL400" i="1" s="1" a="1"/>
  <c r="BL400" i="1" s="1"/>
  <c r="BN400" i="1" s="1"/>
  <c r="CA400" i="1" s="1"/>
  <c r="CB400" i="1" s="1"/>
  <c r="BG400" i="1"/>
  <c r="BF400" i="1"/>
  <c r="CE334" i="1"/>
  <c r="BL334" i="1" s="1" a="1"/>
  <c r="BL334" i="1" s="1"/>
  <c r="BN334" i="1" s="1"/>
  <c r="BX334" i="1" s="1"/>
  <c r="EA334" i="1" s="1"/>
  <c r="EM334" i="1" s="1"/>
  <c r="BF334" i="1"/>
  <c r="BG334" i="1"/>
  <c r="CE372" i="1"/>
  <c r="BL372" i="1" s="1" a="1"/>
  <c r="BL372" i="1" s="1"/>
  <c r="BF372" i="1"/>
  <c r="BG372" i="1"/>
  <c r="CE370" i="1"/>
  <c r="BL370" i="1" s="1" a="1"/>
  <c r="BL370" i="1" s="1"/>
  <c r="BM370" i="1" s="1"/>
  <c r="BF370" i="1"/>
  <c r="BG370" i="1"/>
  <c r="CE313" i="1"/>
  <c r="BL313" i="1" s="1" a="1"/>
  <c r="BL313" i="1" s="1"/>
  <c r="BF313" i="1"/>
  <c r="BG313" i="1"/>
  <c r="CE329" i="1"/>
  <c r="BL329" i="1" s="1" a="1"/>
  <c r="BL329" i="1" s="1"/>
  <c r="BF329" i="1"/>
  <c r="BG329" i="1"/>
  <c r="CE256" i="1"/>
  <c r="BL256" i="1" s="1" a="1"/>
  <c r="BL256" i="1" s="1"/>
  <c r="BN256" i="1" s="1"/>
  <c r="CA256" i="1" s="1"/>
  <c r="CB256" i="1" s="1"/>
  <c r="BG256" i="1"/>
  <c r="BF256" i="1"/>
  <c r="CE288" i="1"/>
  <c r="BL288" i="1" s="1" a="1"/>
  <c r="BL288" i="1" s="1"/>
  <c r="BG288" i="1"/>
  <c r="BF288" i="1"/>
  <c r="CE281" i="1"/>
  <c r="BL281" i="1" s="1" a="1"/>
  <c r="BL281" i="1" s="1"/>
  <c r="BN281" i="1" s="1"/>
  <c r="BF281" i="1"/>
  <c r="BG281" i="1"/>
  <c r="CE360" i="1"/>
  <c r="BL360" i="1" s="1" a="1"/>
  <c r="BL360" i="1" s="1"/>
  <c r="BM360" i="1" s="1"/>
  <c r="BF360" i="1"/>
  <c r="BG360" i="1"/>
  <c r="CE404" i="1"/>
  <c r="BL404" i="1" s="1" a="1"/>
  <c r="BL404" i="1" s="1"/>
  <c r="BF404" i="1"/>
  <c r="BG404" i="1"/>
  <c r="CE316" i="1"/>
  <c r="BL316" i="1" s="1" a="1"/>
  <c r="BL316" i="1" s="1"/>
  <c r="BN316" i="1" s="1"/>
  <c r="CA316" i="1" s="1"/>
  <c r="CB316" i="1" s="1"/>
  <c r="BF316" i="1"/>
  <c r="BG316" i="1"/>
  <c r="CE304" i="1"/>
  <c r="BL304" i="1" s="1" a="1"/>
  <c r="BL304" i="1" s="1"/>
  <c r="BM304" i="1" s="1"/>
  <c r="BG304" i="1"/>
  <c r="BF304" i="1"/>
  <c r="CE293" i="1"/>
  <c r="BL293" i="1" s="1" a="1"/>
  <c r="BL293" i="1" s="1"/>
  <c r="BF293" i="1"/>
  <c r="BG293" i="1"/>
  <c r="CE405" i="1"/>
  <c r="BL405" i="1" s="1" a="1"/>
  <c r="BL405" i="1" s="1"/>
  <c r="BF405" i="1"/>
  <c r="BG405" i="1"/>
  <c r="CE364" i="1"/>
  <c r="BL364" i="1" s="1" a="1"/>
  <c r="BL364" i="1" s="1"/>
  <c r="BM364" i="1" s="1"/>
  <c r="BF364" i="1"/>
  <c r="BG364" i="1"/>
  <c r="CE309" i="1"/>
  <c r="BL309" i="1" s="1" a="1"/>
  <c r="BL309" i="1" s="1"/>
  <c r="BF309" i="1"/>
  <c r="BG309" i="1"/>
  <c r="CE294" i="1"/>
  <c r="BL294" i="1" s="1" a="1"/>
  <c r="BL294" i="1" s="1"/>
  <c r="BN294" i="1" s="1"/>
  <c r="CA294" i="1" s="1"/>
  <c r="CB294" i="1" s="1"/>
  <c r="BF294" i="1"/>
  <c r="BG294" i="1"/>
  <c r="CE378" i="1"/>
  <c r="BL378" i="1" s="1" a="1"/>
  <c r="BL378" i="1" s="1"/>
  <c r="BF378" i="1"/>
  <c r="BG378" i="1"/>
  <c r="CE389" i="1"/>
  <c r="BL389" i="1" s="1" a="1"/>
  <c r="BL389" i="1" s="1"/>
  <c r="BM389" i="1" s="1"/>
  <c r="BF389" i="1"/>
  <c r="BG389" i="1"/>
  <c r="CE300" i="1"/>
  <c r="BL300" i="1" s="1" a="1"/>
  <c r="BL300" i="1" s="1"/>
  <c r="BM300" i="1" s="1"/>
  <c r="BF300" i="1"/>
  <c r="BG300" i="1"/>
  <c r="CE336" i="1"/>
  <c r="BL336" i="1" s="1" a="1"/>
  <c r="BL336" i="1" s="1"/>
  <c r="BG336" i="1"/>
  <c r="BF336" i="1"/>
  <c r="CE328" i="1"/>
  <c r="BL328" i="1" s="1" a="1"/>
  <c r="BL328" i="1" s="1"/>
  <c r="BN328" i="1" s="1"/>
  <c r="BF328" i="1"/>
  <c r="BG328" i="1"/>
  <c r="CE289" i="1"/>
  <c r="BL289" i="1" s="1" a="1"/>
  <c r="BL289" i="1" s="1"/>
  <c r="BF289" i="1"/>
  <c r="BG289" i="1"/>
  <c r="CE369" i="1"/>
  <c r="BL369" i="1" s="1" a="1"/>
  <c r="BL369" i="1" s="1"/>
  <c r="BM369" i="1" s="1"/>
  <c r="BF369" i="1"/>
  <c r="BG369" i="1"/>
  <c r="CE406" i="1"/>
  <c r="BL406" i="1" s="1" a="1"/>
  <c r="BL406" i="1" s="1"/>
  <c r="BN406" i="1" s="1"/>
  <c r="BF406" i="1"/>
  <c r="BG406" i="1"/>
  <c r="CE376" i="1"/>
  <c r="BL376" i="1" s="1" a="1"/>
  <c r="BL376" i="1" s="1"/>
  <c r="BM376" i="1" s="1"/>
  <c r="BF376" i="1"/>
  <c r="BG376" i="1"/>
  <c r="CE330" i="1"/>
  <c r="BL330" i="1" s="1" a="1"/>
  <c r="BL330" i="1" s="1"/>
  <c r="BN330" i="1" s="1"/>
  <c r="CA330" i="1" s="1"/>
  <c r="CB330" i="1" s="1"/>
  <c r="BF330" i="1"/>
  <c r="BG330" i="1"/>
  <c r="CE377" i="1"/>
  <c r="BL377" i="1" s="1" a="1"/>
  <c r="BL377" i="1" s="1"/>
  <c r="BN377" i="1" s="1"/>
  <c r="BX377" i="1" s="1"/>
  <c r="EA377" i="1" s="1"/>
  <c r="EM377" i="1" s="1"/>
  <c r="BF377" i="1"/>
  <c r="BG377" i="1"/>
  <c r="CE290" i="1"/>
  <c r="BL290" i="1" s="1" a="1"/>
  <c r="BL290" i="1" s="1"/>
  <c r="BM290" i="1" s="1"/>
  <c r="BF290" i="1"/>
  <c r="BG290" i="1"/>
  <c r="CE258" i="1"/>
  <c r="BL258" i="1" s="1" a="1"/>
  <c r="BL258" i="1" s="1"/>
  <c r="BM258" i="1" s="1"/>
  <c r="BF258" i="1"/>
  <c r="BG258" i="1"/>
  <c r="CE366" i="1"/>
  <c r="BL366" i="1" s="1" a="1"/>
  <c r="BL366" i="1" s="1"/>
  <c r="BM366" i="1" s="1"/>
  <c r="BF366" i="1"/>
  <c r="BG366" i="1"/>
  <c r="CE279" i="1"/>
  <c r="BL279" i="1" s="1" a="1"/>
  <c r="BL279" i="1" s="1"/>
  <c r="BM279" i="1" s="1"/>
  <c r="BF279" i="1"/>
  <c r="BG279" i="1"/>
  <c r="CE263" i="1"/>
  <c r="BL263" i="1" s="1" a="1"/>
  <c r="BL263" i="1" s="1"/>
  <c r="BM263" i="1" s="1"/>
  <c r="BF263" i="1"/>
  <c r="BG263" i="1"/>
  <c r="CE262" i="1"/>
  <c r="BL262" i="1" s="1" a="1"/>
  <c r="BL262" i="1" s="1"/>
  <c r="BN262" i="1" s="1"/>
  <c r="BF262" i="1"/>
  <c r="BG262" i="1"/>
  <c r="CE274" i="1"/>
  <c r="BL274" i="1" s="1" a="1"/>
  <c r="BL274" i="1" s="1"/>
  <c r="BN274" i="1" s="1"/>
  <c r="BX274" i="1" s="1"/>
  <c r="EA274" i="1" s="1"/>
  <c r="EM274" i="1" s="1"/>
  <c r="BF274" i="1"/>
  <c r="BG274" i="1"/>
  <c r="CE392" i="1"/>
  <c r="BL392" i="1" s="1" a="1"/>
  <c r="BL392" i="1" s="1"/>
  <c r="BF392" i="1"/>
  <c r="BG392" i="1"/>
  <c r="CE398" i="1"/>
  <c r="BL398" i="1" s="1" a="1"/>
  <c r="BL398" i="1" s="1"/>
  <c r="BN398" i="1" s="1"/>
  <c r="CA398" i="1" s="1"/>
  <c r="CB398" i="1" s="1"/>
  <c r="BF398" i="1"/>
  <c r="BG398" i="1"/>
  <c r="CE342" i="1"/>
  <c r="BL342" i="1" s="1" a="1"/>
  <c r="BL342" i="1" s="1"/>
  <c r="BN342" i="1" s="1"/>
  <c r="BF342" i="1"/>
  <c r="BG342" i="1"/>
  <c r="CE384" i="1"/>
  <c r="BL384" i="1" s="1" a="1"/>
  <c r="BL384" i="1" s="1"/>
  <c r="BG384" i="1"/>
  <c r="BF384" i="1"/>
  <c r="CE408" i="1"/>
  <c r="BL408" i="1" s="1" a="1"/>
  <c r="BL408" i="1" s="1"/>
  <c r="BF408" i="1"/>
  <c r="BG408" i="1"/>
  <c r="CE409" i="1"/>
  <c r="BL409" i="1" s="1" a="1"/>
  <c r="BL409" i="1" s="1"/>
  <c r="BN409" i="1" s="1"/>
  <c r="BX409" i="1" s="1"/>
  <c r="EA409" i="1" s="1"/>
  <c r="EM409" i="1" s="1"/>
  <c r="BF409" i="1"/>
  <c r="BG409" i="1"/>
  <c r="CE368" i="1"/>
  <c r="BL368" i="1" s="1" a="1"/>
  <c r="BL368" i="1" s="1"/>
  <c r="BN368" i="1" s="1"/>
  <c r="BX368" i="1" s="1"/>
  <c r="EA368" i="1" s="1"/>
  <c r="EM368" i="1" s="1"/>
  <c r="BG368" i="1"/>
  <c r="BF368" i="1"/>
  <c r="CE259" i="1"/>
  <c r="BL259" i="1" s="1" a="1"/>
  <c r="BL259" i="1" s="1"/>
  <c r="BN259" i="1" s="1"/>
  <c r="CA259" i="1" s="1"/>
  <c r="CB259" i="1" s="1"/>
  <c r="BF259" i="1"/>
  <c r="BG259" i="1"/>
  <c r="CE302" i="1"/>
  <c r="BL302" i="1" s="1" a="1"/>
  <c r="BL302" i="1" s="1"/>
  <c r="BM302" i="1" s="1"/>
  <c r="BF302" i="1"/>
  <c r="BG302" i="1"/>
  <c r="CE285" i="1"/>
  <c r="BL285" i="1" s="1" a="1"/>
  <c r="BL285" i="1" s="1"/>
  <c r="BM285" i="1" s="1"/>
  <c r="BF285" i="1"/>
  <c r="BG285" i="1"/>
  <c r="CE396" i="1"/>
  <c r="BL396" i="1" s="1" a="1"/>
  <c r="BL396" i="1" s="1"/>
  <c r="BN396" i="1" s="1"/>
  <c r="BF396" i="1"/>
  <c r="BG396" i="1"/>
  <c r="CE291" i="1"/>
  <c r="BL291" i="1" s="1" a="1"/>
  <c r="BL291" i="1" s="1"/>
  <c r="BN291" i="1" s="1"/>
  <c r="BX291" i="1" s="1"/>
  <c r="EA291" i="1" s="1"/>
  <c r="EM291" i="1" s="1"/>
  <c r="BF291" i="1"/>
  <c r="BG291" i="1"/>
  <c r="CE382" i="1"/>
  <c r="BL382" i="1" s="1" a="1"/>
  <c r="BL382" i="1" s="1"/>
  <c r="BM382" i="1" s="1"/>
  <c r="BF382" i="1"/>
  <c r="BG382" i="1"/>
  <c r="CE325" i="1"/>
  <c r="BL325" i="1" s="1" a="1"/>
  <c r="BL325" i="1" s="1"/>
  <c r="BN325" i="1" s="1"/>
  <c r="BF325" i="1"/>
  <c r="BG325" i="1"/>
  <c r="CE401" i="1"/>
  <c r="BL401" i="1" s="1" a="1"/>
  <c r="BL401" i="1" s="1"/>
  <c r="BF401" i="1"/>
  <c r="BG401" i="1"/>
  <c r="CE278" i="1"/>
  <c r="BL278" i="1" s="1" a="1"/>
  <c r="BL278" i="1" s="1"/>
  <c r="BF278" i="1"/>
  <c r="BG278" i="1"/>
  <c r="CE317" i="1"/>
  <c r="BL317" i="1" s="1" a="1"/>
  <c r="BL317" i="1" s="1"/>
  <c r="BN317" i="1" s="1"/>
  <c r="BX317" i="1" s="1"/>
  <c r="BF317" i="1"/>
  <c r="BG317" i="1"/>
  <c r="CE393" i="1"/>
  <c r="BL393" i="1" s="1" a="1"/>
  <c r="BL393" i="1" s="1"/>
  <c r="BF393" i="1"/>
  <c r="BG393" i="1"/>
  <c r="CE374" i="1"/>
  <c r="BL374" i="1" s="1" a="1"/>
  <c r="BL374" i="1" s="1"/>
  <c r="BN374" i="1" s="1"/>
  <c r="BF374" i="1"/>
  <c r="BG374" i="1"/>
  <c r="CE299" i="1"/>
  <c r="BL299" i="1" s="1" a="1"/>
  <c r="BL299" i="1" s="1"/>
  <c r="BN299" i="1" s="1"/>
  <c r="CA299" i="1" s="1"/>
  <c r="CB299" i="1" s="1"/>
  <c r="BF299" i="1"/>
  <c r="BG299" i="1"/>
  <c r="CE306" i="1"/>
  <c r="BL306" i="1" s="1" a="1"/>
  <c r="BL306" i="1" s="1"/>
  <c r="BM306" i="1" s="1"/>
  <c r="BF306" i="1"/>
  <c r="BG306" i="1"/>
  <c r="CE363" i="1"/>
  <c r="BL363" i="1" s="1" a="1"/>
  <c r="BL363" i="1" s="1"/>
  <c r="BF363" i="1"/>
  <c r="BG363" i="1"/>
  <c r="CE390" i="1"/>
  <c r="BL390" i="1" s="1" a="1"/>
  <c r="BL390" i="1" s="1"/>
  <c r="BN390" i="1" s="1"/>
  <c r="CA390" i="1" s="1"/>
  <c r="CB390" i="1" s="1"/>
  <c r="BF390" i="1"/>
  <c r="BG390" i="1"/>
  <c r="CE331" i="1"/>
  <c r="BL331" i="1" s="1" a="1"/>
  <c r="BL331" i="1" s="1"/>
  <c r="BN331" i="1" s="1"/>
  <c r="BF331" i="1"/>
  <c r="BG331" i="1"/>
  <c r="CE326" i="1"/>
  <c r="BL326" i="1" s="1" a="1"/>
  <c r="BL326" i="1" s="1"/>
  <c r="BN326" i="1" s="1"/>
  <c r="BF326" i="1"/>
  <c r="BG326" i="1"/>
  <c r="CE319" i="1"/>
  <c r="BL319" i="1" s="1" a="1"/>
  <c r="BL319" i="1" s="1"/>
  <c r="BF319" i="1"/>
  <c r="BG319" i="1"/>
  <c r="CE332" i="1"/>
  <c r="BL332" i="1" s="1" a="1"/>
  <c r="BL332" i="1" s="1"/>
  <c r="BN332" i="1" s="1"/>
  <c r="CA332" i="1" s="1"/>
  <c r="CB332" i="1" s="1"/>
  <c r="BF332" i="1"/>
  <c r="BG332" i="1"/>
  <c r="CE269" i="1"/>
  <c r="BL269" i="1" s="1" a="1"/>
  <c r="BL269" i="1" s="1"/>
  <c r="BM269" i="1" s="1"/>
  <c r="BF269" i="1"/>
  <c r="BG269" i="1"/>
  <c r="CE353" i="1"/>
  <c r="BL353" i="1" s="1" a="1"/>
  <c r="BL353" i="1" s="1"/>
  <c r="BM353" i="1" s="1"/>
  <c r="BF353" i="1"/>
  <c r="BG353" i="1"/>
  <c r="CE385" i="1"/>
  <c r="BL385" i="1" s="1" a="1"/>
  <c r="BL385" i="1" s="1"/>
  <c r="BN385" i="1" s="1"/>
  <c r="BF385" i="1"/>
  <c r="BG385" i="1"/>
  <c r="CE324" i="1"/>
  <c r="BL324" i="1" s="1" a="1"/>
  <c r="BL324" i="1" s="1"/>
  <c r="BN324" i="1" s="1"/>
  <c r="BF324" i="1"/>
  <c r="BG324" i="1"/>
  <c r="CE266" i="1"/>
  <c r="BL266" i="1" s="1" a="1"/>
  <c r="BL266" i="1" s="1"/>
  <c r="BF266" i="1"/>
  <c r="BG266" i="1"/>
  <c r="CE247" i="1"/>
  <c r="BL247" i="1" s="1" a="1"/>
  <c r="BL247" i="1" s="1"/>
  <c r="BN247" i="1" s="1"/>
  <c r="CA247" i="1" s="1"/>
  <c r="CB247" i="1" s="1"/>
  <c r="BF247" i="1"/>
  <c r="BG247" i="1"/>
  <c r="CE373" i="1"/>
  <c r="BL373" i="1" s="1" a="1"/>
  <c r="BL373" i="1" s="1"/>
  <c r="BF373" i="1"/>
  <c r="BG373" i="1"/>
  <c r="CE283" i="1"/>
  <c r="BL283" i="1" s="1" a="1"/>
  <c r="BL283" i="1" s="1"/>
  <c r="BN283" i="1" s="1"/>
  <c r="CA283" i="1" s="1"/>
  <c r="CB283" i="1" s="1"/>
  <c r="BF283" i="1"/>
  <c r="BG283" i="1"/>
  <c r="CE347" i="1"/>
  <c r="BL347" i="1" s="1" a="1"/>
  <c r="BL347" i="1" s="1"/>
  <c r="BN347" i="1" s="1"/>
  <c r="CA347" i="1" s="1"/>
  <c r="CB347" i="1" s="1"/>
  <c r="BF347" i="1"/>
  <c r="BG347" i="1"/>
  <c r="CE271" i="1"/>
  <c r="BL271" i="1" s="1" a="1"/>
  <c r="BL271" i="1" s="1"/>
  <c r="BM271" i="1" s="1"/>
  <c r="BF271" i="1"/>
  <c r="BG271" i="1"/>
  <c r="CE307" i="1"/>
  <c r="BL307" i="1" s="1" a="1"/>
  <c r="BL307" i="1" s="1"/>
  <c r="BM307" i="1" s="1"/>
  <c r="BF307" i="1"/>
  <c r="BG307" i="1"/>
  <c r="CE383" i="1"/>
  <c r="BL383" i="1" s="1" a="1"/>
  <c r="BL383" i="1" s="1"/>
  <c r="BN383" i="1" s="1"/>
  <c r="BX383" i="1" s="1"/>
  <c r="EA383" i="1" s="1"/>
  <c r="EM383" i="1" s="1"/>
  <c r="BF383" i="1"/>
  <c r="BG383" i="1"/>
  <c r="CE350" i="1"/>
  <c r="BL350" i="1" s="1" a="1"/>
  <c r="BL350" i="1" s="1"/>
  <c r="BN350" i="1" s="1"/>
  <c r="BX350" i="1" s="1"/>
  <c r="EA350" i="1" s="1"/>
  <c r="EM350" i="1" s="1"/>
  <c r="BF350" i="1"/>
  <c r="BG350" i="1"/>
  <c r="CE251" i="1"/>
  <c r="BL251" i="1" s="1" a="1"/>
  <c r="BL251" i="1" s="1"/>
  <c r="BN251" i="1" s="1"/>
  <c r="BF251" i="1"/>
  <c r="BG251" i="1"/>
  <c r="CE308" i="1"/>
  <c r="BL308" i="1" s="1" a="1"/>
  <c r="BL308" i="1" s="1"/>
  <c r="BM308" i="1" s="1"/>
  <c r="BF308" i="1"/>
  <c r="BG308" i="1"/>
  <c r="CE320" i="1"/>
  <c r="BL320" i="1" s="1" a="1"/>
  <c r="BL320" i="1" s="1"/>
  <c r="BM320" i="1" s="1"/>
  <c r="BG320" i="1"/>
  <c r="BF320" i="1"/>
  <c r="CE403" i="1"/>
  <c r="BL403" i="1" s="1" a="1"/>
  <c r="BL403" i="1" s="1"/>
  <c r="BN403" i="1" s="1"/>
  <c r="BF403" i="1"/>
  <c r="BG403" i="1"/>
  <c r="CE318" i="1"/>
  <c r="BL318" i="1" s="1" a="1"/>
  <c r="BL318" i="1" s="1"/>
  <c r="BN318" i="1" s="1"/>
  <c r="BX318" i="1" s="1"/>
  <c r="EA318" i="1" s="1"/>
  <c r="EM318" i="1" s="1"/>
  <c r="BF318" i="1"/>
  <c r="BG318" i="1"/>
  <c r="CE248" i="1"/>
  <c r="BL248" i="1" s="1" a="1"/>
  <c r="BL248" i="1" s="1"/>
  <c r="BN248" i="1" s="1"/>
  <c r="CA248" i="1" s="1"/>
  <c r="CB248" i="1" s="1"/>
  <c r="BF248" i="1"/>
  <c r="BG248" i="1"/>
  <c r="CE349" i="1"/>
  <c r="BL349" i="1" s="1" a="1"/>
  <c r="BL349" i="1" s="1"/>
  <c r="BN349" i="1" s="1"/>
  <c r="BX349" i="1" s="1"/>
  <c r="EA349" i="1" s="1"/>
  <c r="EM349" i="1" s="1"/>
  <c r="BF349" i="1"/>
  <c r="BG349" i="1"/>
  <c r="CE250" i="1"/>
  <c r="BL250" i="1" s="1" a="1"/>
  <c r="BL250" i="1" s="1"/>
  <c r="BN250" i="1" s="1"/>
  <c r="BX250" i="1" s="1"/>
  <c r="EA250" i="1" s="1"/>
  <c r="EM250" i="1" s="1"/>
  <c r="BF250" i="1"/>
  <c r="BG250" i="1"/>
  <c r="CE339" i="1"/>
  <c r="BL339" i="1" s="1" a="1"/>
  <c r="BL339" i="1" s="1"/>
  <c r="BN339" i="1" s="1"/>
  <c r="BX339" i="1" s="1"/>
  <c r="EA339" i="1" s="1"/>
  <c r="EM339" i="1" s="1"/>
  <c r="BF339" i="1"/>
  <c r="BG339" i="1"/>
  <c r="CE257" i="1"/>
  <c r="BL257" i="1" s="1" a="1"/>
  <c r="BL257" i="1" s="1"/>
  <c r="BM257" i="1" s="1"/>
  <c r="BF257" i="1"/>
  <c r="BG257" i="1"/>
  <c r="CE265" i="1"/>
  <c r="BL265" i="1" s="1" a="1"/>
  <c r="BL265" i="1" s="1"/>
  <c r="BN265" i="1" s="1"/>
  <c r="BX265" i="1" s="1"/>
  <c r="EA265" i="1" s="1"/>
  <c r="EM265" i="1" s="1"/>
  <c r="BF265" i="1"/>
  <c r="BG265" i="1"/>
  <c r="CE407" i="1"/>
  <c r="BL407" i="1" s="1" a="1"/>
  <c r="BL407" i="1" s="1"/>
  <c r="BN407" i="1" s="1"/>
  <c r="BF407" i="1"/>
  <c r="BG407" i="1"/>
  <c r="CE323" i="1"/>
  <c r="BL323" i="1" s="1" a="1"/>
  <c r="BL323" i="1" s="1"/>
  <c r="BN323" i="1" s="1"/>
  <c r="BF323" i="1"/>
  <c r="BG323" i="1"/>
  <c r="CE348" i="1"/>
  <c r="BL348" i="1" s="1" a="1"/>
  <c r="BL348" i="1" s="1"/>
  <c r="BN348" i="1" s="1"/>
  <c r="BF348" i="1"/>
  <c r="BG348" i="1"/>
  <c r="CE305" i="1"/>
  <c r="BL305" i="1" s="1" a="1"/>
  <c r="BL305" i="1" s="1"/>
  <c r="BM305" i="1" s="1"/>
  <c r="BF305" i="1"/>
  <c r="BG305" i="1"/>
  <c r="CE245" i="1"/>
  <c r="BL245" i="1" s="1" a="1"/>
  <c r="BL245" i="1" s="1"/>
  <c r="BM245" i="1" s="1"/>
  <c r="BF245" i="1"/>
  <c r="BG245" i="1"/>
  <c r="CE345" i="1"/>
  <c r="BL345" i="1" s="1" a="1"/>
  <c r="BL345" i="1" s="1"/>
  <c r="BN345" i="1" s="1"/>
  <c r="BF345" i="1"/>
  <c r="BG345" i="1"/>
  <c r="CE254" i="1"/>
  <c r="BL254" i="1" s="1" a="1"/>
  <c r="BL254" i="1" s="1"/>
  <c r="BN254" i="1" s="1"/>
  <c r="BF254" i="1"/>
  <c r="BG254" i="1"/>
  <c r="CE295" i="1"/>
  <c r="BL295" i="1" s="1" a="1"/>
  <c r="BL295" i="1" s="1"/>
  <c r="BN295" i="1" s="1"/>
  <c r="CA295" i="1" s="1"/>
  <c r="CB295" i="1" s="1"/>
  <c r="BF295" i="1"/>
  <c r="BG295" i="1"/>
  <c r="CE275" i="1"/>
  <c r="BL275" i="1" s="1" a="1"/>
  <c r="BL275" i="1" s="1"/>
  <c r="BN275" i="1" s="1"/>
  <c r="CA275" i="1" s="1"/>
  <c r="CB275" i="1" s="1"/>
  <c r="BF275" i="1"/>
  <c r="BG275" i="1"/>
  <c r="CE346" i="1"/>
  <c r="BL346" i="1" s="1" a="1"/>
  <c r="BL346" i="1" s="1"/>
  <c r="BN346" i="1" s="1"/>
  <c r="BX346" i="1" s="1"/>
  <c r="EA346" i="1" s="1"/>
  <c r="EM346" i="1" s="1"/>
  <c r="BF346" i="1"/>
  <c r="BG346" i="1"/>
  <c r="CE273" i="1"/>
  <c r="BL273" i="1" s="1" a="1"/>
  <c r="BL273" i="1" s="1"/>
  <c r="BN273" i="1" s="1"/>
  <c r="BX273" i="1" s="1"/>
  <c r="BF273" i="1"/>
  <c r="BG273" i="1"/>
  <c r="CE410" i="1"/>
  <c r="BL410" i="1" s="1" a="1"/>
  <c r="BL410" i="1" s="1"/>
  <c r="BF410" i="1"/>
  <c r="BG410" i="1"/>
  <c r="CE395" i="1"/>
  <c r="BL395" i="1" s="1" a="1"/>
  <c r="BL395" i="1" s="1"/>
  <c r="BM395" i="1" s="1"/>
  <c r="BF395" i="1"/>
  <c r="BG395" i="1"/>
  <c r="CE322" i="1"/>
  <c r="BL322" i="1" s="1" a="1"/>
  <c r="BL322" i="1" s="1"/>
  <c r="BN322" i="1" s="1"/>
  <c r="BF322" i="1"/>
  <c r="BG322" i="1"/>
  <c r="CE333" i="1"/>
  <c r="BL333" i="1" s="1" a="1"/>
  <c r="BL333" i="1" s="1"/>
  <c r="BM333" i="1" s="1"/>
  <c r="BF333" i="1"/>
  <c r="BG333" i="1"/>
  <c r="CE246" i="1"/>
  <c r="BL246" i="1" s="1" a="1"/>
  <c r="BL246" i="1" s="1"/>
  <c r="BM246" i="1" s="1"/>
  <c r="BF246" i="1"/>
  <c r="BG246" i="1"/>
  <c r="CE402" i="1"/>
  <c r="BL402" i="1" s="1" a="1"/>
  <c r="BL402" i="1" s="1"/>
  <c r="BM402" i="1" s="1"/>
  <c r="BF402" i="1"/>
  <c r="BG402" i="1"/>
  <c r="CE380" i="1"/>
  <c r="BL380" i="1" s="1" a="1"/>
  <c r="BL380" i="1" s="1"/>
  <c r="BN380" i="1" s="1"/>
  <c r="BX380" i="1" s="1"/>
  <c r="EA380" i="1" s="1"/>
  <c r="EM380" i="1" s="1"/>
  <c r="BF380" i="1"/>
  <c r="BG380" i="1"/>
  <c r="CE270" i="1"/>
  <c r="BL270" i="1" s="1" a="1"/>
  <c r="BL270" i="1" s="1"/>
  <c r="BM270" i="1" s="1"/>
  <c r="BF270" i="1"/>
  <c r="BG270" i="1"/>
  <c r="CE386" i="1"/>
  <c r="BL386" i="1" s="1" a="1"/>
  <c r="BL386" i="1" s="1"/>
  <c r="BM386" i="1" s="1"/>
  <c r="BF386" i="1"/>
  <c r="BG386" i="1"/>
  <c r="CE296" i="1"/>
  <c r="BL296" i="1" s="1" a="1"/>
  <c r="BL296" i="1" s="1"/>
  <c r="BM296" i="1" s="1"/>
  <c r="BF296" i="1"/>
  <c r="BG296" i="1"/>
  <c r="CE280" i="1"/>
  <c r="BL280" i="1" s="1" a="1"/>
  <c r="BL280" i="1" s="1"/>
  <c r="BN280" i="1" s="1"/>
  <c r="BF280" i="1"/>
  <c r="BG280" i="1"/>
  <c r="CE341" i="1"/>
  <c r="BL341" i="1" s="1" a="1"/>
  <c r="BL341" i="1" s="1"/>
  <c r="BM341" i="1" s="1"/>
  <c r="BF341" i="1"/>
  <c r="BG341" i="1"/>
  <c r="CE292" i="1"/>
  <c r="BL292" i="1" s="1" a="1"/>
  <c r="BL292" i="1" s="1"/>
  <c r="BN292" i="1" s="1"/>
  <c r="BF292" i="1"/>
  <c r="BG292" i="1"/>
  <c r="CE391" i="1"/>
  <c r="BL391" i="1" s="1" a="1"/>
  <c r="BL391" i="1" s="1"/>
  <c r="BN391" i="1" s="1"/>
  <c r="BF391" i="1"/>
  <c r="BG391" i="1"/>
  <c r="CE321" i="1"/>
  <c r="BL321" i="1" s="1" a="1"/>
  <c r="BL321" i="1" s="1"/>
  <c r="BN321" i="1" s="1"/>
  <c r="BX321" i="1" s="1"/>
  <c r="BF321" i="1"/>
  <c r="BG321" i="1"/>
  <c r="CE362" i="1"/>
  <c r="BL362" i="1" s="1" a="1"/>
  <c r="BL362" i="1" s="1"/>
  <c r="BN362" i="1" s="1"/>
  <c r="CA362" i="1" s="1"/>
  <c r="CB362" i="1" s="1"/>
  <c r="BF362" i="1"/>
  <c r="BG362" i="1"/>
  <c r="CE297" i="1"/>
  <c r="BL297" i="1" s="1" a="1"/>
  <c r="BL297" i="1" s="1"/>
  <c r="BN297" i="1" s="1"/>
  <c r="BF297" i="1"/>
  <c r="BG297" i="1"/>
  <c r="CE303" i="1"/>
  <c r="BL303" i="1" s="1" a="1"/>
  <c r="BL303" i="1" s="1"/>
  <c r="BN303" i="1" s="1"/>
  <c r="BF303" i="1"/>
  <c r="BG303" i="1"/>
  <c r="CE272" i="1"/>
  <c r="BL272" i="1" s="1" a="1"/>
  <c r="BL272" i="1" s="1"/>
  <c r="BM272" i="1" s="1"/>
  <c r="BG272" i="1"/>
  <c r="BF272" i="1"/>
  <c r="CE261" i="1"/>
  <c r="BL261" i="1" s="1" a="1"/>
  <c r="BL261" i="1" s="1"/>
  <c r="BM261" i="1" s="1"/>
  <c r="BF261" i="1"/>
  <c r="BG261" i="1"/>
  <c r="CE284" i="1"/>
  <c r="BL284" i="1" s="1" a="1"/>
  <c r="BL284" i="1" s="1"/>
  <c r="BN284" i="1" s="1"/>
  <c r="CA284" i="1" s="1"/>
  <c r="CB284" i="1" s="1"/>
  <c r="BF284" i="1"/>
  <c r="BG284" i="1"/>
  <c r="CE357" i="1"/>
  <c r="BL357" i="1" s="1" a="1"/>
  <c r="BL357" i="1" s="1"/>
  <c r="BM357" i="1" s="1"/>
  <c r="BF357" i="1"/>
  <c r="BG357" i="1"/>
  <c r="CE267" i="1"/>
  <c r="BL267" i="1" s="1" a="1"/>
  <c r="BL267" i="1" s="1"/>
  <c r="BN267" i="1" s="1"/>
  <c r="BF267" i="1"/>
  <c r="BG267" i="1"/>
  <c r="CE355" i="1"/>
  <c r="BL355" i="1" s="1" a="1"/>
  <c r="BL355" i="1" s="1"/>
  <c r="BN355" i="1" s="1"/>
  <c r="BF355" i="1"/>
  <c r="BG355" i="1"/>
  <c r="CE287" i="1"/>
  <c r="BL287" i="1" s="1" a="1"/>
  <c r="BL287" i="1" s="1"/>
  <c r="BN287" i="1" s="1"/>
  <c r="CA287" i="1" s="1"/>
  <c r="CB287" i="1" s="1"/>
  <c r="BF287" i="1"/>
  <c r="BG287" i="1"/>
  <c r="CE351" i="1"/>
  <c r="BL351" i="1" s="1" a="1"/>
  <c r="BL351" i="1" s="1"/>
  <c r="BN351" i="1" s="1"/>
  <c r="BX351" i="1" s="1"/>
  <c r="EA351" i="1" s="1"/>
  <c r="EM351" i="1" s="1"/>
  <c r="BF351" i="1"/>
  <c r="BG351" i="1"/>
  <c r="CE327" i="1"/>
  <c r="BL327" i="1" s="1" a="1"/>
  <c r="BL327" i="1" s="1"/>
  <c r="BN327" i="1" s="1"/>
  <c r="BF327" i="1"/>
  <c r="BG327" i="1"/>
  <c r="CE399" i="1"/>
  <c r="BL399" i="1" s="1" a="1"/>
  <c r="BL399" i="1" s="1"/>
  <c r="BM399" i="1" s="1"/>
  <c r="BF399" i="1"/>
  <c r="BG399" i="1"/>
  <c r="CE365" i="1"/>
  <c r="BL365" i="1" s="1" a="1"/>
  <c r="BL365" i="1" s="1"/>
  <c r="BM365" i="1" s="1"/>
  <c r="BF365" i="1"/>
  <c r="BG365" i="1"/>
  <c r="CE282" i="1"/>
  <c r="BL282" i="1" s="1" a="1"/>
  <c r="BL282" i="1" s="1"/>
  <c r="BN282" i="1" s="1"/>
  <c r="BX282" i="1" s="1"/>
  <c r="EA282" i="1" s="1"/>
  <c r="EM282" i="1" s="1"/>
  <c r="BF282" i="1"/>
  <c r="BG282" i="1"/>
  <c r="CE253" i="1"/>
  <c r="BL253" i="1" s="1" a="1"/>
  <c r="BL253" i="1" s="1"/>
  <c r="BN253" i="1" s="1"/>
  <c r="CA253" i="1" s="1"/>
  <c r="CB253" i="1" s="1"/>
  <c r="BF253" i="1"/>
  <c r="BG253" i="1"/>
  <c r="CE311" i="1"/>
  <c r="BL311" i="1" s="1" a="1"/>
  <c r="BL311" i="1" s="1"/>
  <c r="BN311" i="1" s="1"/>
  <c r="CA311" i="1" s="1"/>
  <c r="CB311" i="1" s="1"/>
  <c r="BF311" i="1"/>
  <c r="BG311" i="1"/>
  <c r="CE354" i="1"/>
  <c r="BL354" i="1" s="1" a="1"/>
  <c r="BL354" i="1" s="1"/>
  <c r="BN354" i="1" s="1"/>
  <c r="BF354" i="1"/>
  <c r="BG354" i="1"/>
  <c r="CE264" i="1"/>
  <c r="BL264" i="1" s="1" a="1"/>
  <c r="BL264" i="1" s="1"/>
  <c r="BM264" i="1" s="1"/>
  <c r="BF264" i="1"/>
  <c r="BG264" i="1"/>
  <c r="CE387" i="1"/>
  <c r="BL387" i="1" s="1" a="1"/>
  <c r="BL387" i="1" s="1"/>
  <c r="BN387" i="1" s="1"/>
  <c r="BX387" i="1" s="1"/>
  <c r="EA387" i="1" s="1"/>
  <c r="EM387" i="1" s="1"/>
  <c r="BF387" i="1"/>
  <c r="BG387" i="1"/>
  <c r="CE394" i="1"/>
  <c r="BL394" i="1" s="1" a="1"/>
  <c r="BL394" i="1" s="1"/>
  <c r="BF394" i="1"/>
  <c r="BG394" i="1"/>
  <c r="CE397" i="1"/>
  <c r="BL397" i="1" s="1" a="1"/>
  <c r="BL397" i="1" s="1"/>
  <c r="BN397" i="1" s="1"/>
  <c r="BF397" i="1"/>
  <c r="BG397" i="1"/>
  <c r="CE359" i="1"/>
  <c r="BL359" i="1" s="1" a="1"/>
  <c r="BL359" i="1" s="1"/>
  <c r="BM359" i="1" s="1"/>
  <c r="BF359" i="1"/>
  <c r="BG359" i="1"/>
  <c r="CE356" i="1"/>
  <c r="BL356" i="1" s="1" a="1"/>
  <c r="BL356" i="1" s="1"/>
  <c r="BN356" i="1" s="1"/>
  <c r="CA356" i="1" s="1"/>
  <c r="CB356" i="1" s="1"/>
  <c r="BF356" i="1"/>
  <c r="BG356" i="1"/>
  <c r="CE371" i="1"/>
  <c r="BL371" i="1" s="1" a="1"/>
  <c r="BL371" i="1" s="1"/>
  <c r="BM371" i="1" s="1"/>
  <c r="BF371" i="1"/>
  <c r="BG371" i="1"/>
  <c r="CE310" i="1"/>
  <c r="BL310" i="1" s="1" a="1"/>
  <c r="BL310" i="1" s="1"/>
  <c r="BM310" i="1" s="1"/>
  <c r="BF310" i="1"/>
  <c r="BG310" i="1"/>
  <c r="CE335" i="1"/>
  <c r="BL335" i="1" s="1" a="1"/>
  <c r="BL335" i="1" s="1"/>
  <c r="BN335" i="1" s="1"/>
  <c r="BX335" i="1" s="1"/>
  <c r="EA335" i="1" s="1"/>
  <c r="EM335" i="1" s="1"/>
  <c r="BF335" i="1"/>
  <c r="BG335" i="1"/>
  <c r="CE358" i="1"/>
  <c r="BL358" i="1" s="1" a="1"/>
  <c r="BL358" i="1" s="1"/>
  <c r="BM358" i="1" s="1"/>
  <c r="BF358" i="1"/>
  <c r="BG358" i="1"/>
  <c r="CE343" i="1"/>
  <c r="BL343" i="1" s="1" a="1"/>
  <c r="BL343" i="1" s="1"/>
  <c r="BF343" i="1"/>
  <c r="BG343" i="1"/>
  <c r="CE367" i="1"/>
  <c r="BL367" i="1" s="1" a="1"/>
  <c r="BL367" i="1" s="1"/>
  <c r="BN367" i="1" s="1"/>
  <c r="CA367" i="1" s="1"/>
  <c r="CB367" i="1" s="1"/>
  <c r="BF367" i="1"/>
  <c r="BG367" i="1"/>
  <c r="CE337" i="1"/>
  <c r="BL337" i="1" s="1" a="1"/>
  <c r="BL337" i="1" s="1"/>
  <c r="BN337" i="1" s="1"/>
  <c r="BF337" i="1"/>
  <c r="BG337" i="1"/>
  <c r="CE298" i="1"/>
  <c r="BL298" i="1" s="1" a="1"/>
  <c r="BL298" i="1" s="1"/>
  <c r="BN298" i="1" s="1"/>
  <c r="CA298" i="1" s="1"/>
  <c r="CB298" i="1" s="1"/>
  <c r="BF298" i="1"/>
  <c r="BG298" i="1"/>
  <c r="CE315" i="1"/>
  <c r="BL315" i="1" s="1" a="1"/>
  <c r="BL315" i="1" s="1"/>
  <c r="BN315" i="1" s="1"/>
  <c r="BF315" i="1"/>
  <c r="BG315" i="1"/>
  <c r="CE361" i="1"/>
  <c r="BL361" i="1" s="1" a="1"/>
  <c r="BL361" i="1" s="1"/>
  <c r="BM361" i="1" s="1"/>
  <c r="BF361" i="1"/>
  <c r="BG361" i="1"/>
  <c r="CE276" i="1"/>
  <c r="BL276" i="1" s="1" a="1"/>
  <c r="BL276" i="1" s="1"/>
  <c r="BN276" i="1" s="1"/>
  <c r="BX276" i="1" s="1"/>
  <c r="EA276" i="1" s="1"/>
  <c r="EM276" i="1" s="1"/>
  <c r="BF276" i="1"/>
  <c r="BG276" i="1"/>
  <c r="CE340" i="1"/>
  <c r="BL340" i="1" s="1" a="1"/>
  <c r="BL340" i="1" s="1"/>
  <c r="BM340" i="1" s="1"/>
  <c r="BF340" i="1"/>
  <c r="BG340" i="1"/>
  <c r="CE268" i="1"/>
  <c r="BL268" i="1" s="1" a="1"/>
  <c r="BL268" i="1" s="1"/>
  <c r="BM268" i="1" s="1"/>
  <c r="BF268" i="1"/>
  <c r="BG268" i="1"/>
  <c r="CE260" i="1"/>
  <c r="BL260" i="1" s="1" a="1"/>
  <c r="BL260" i="1" s="1"/>
  <c r="BN260" i="1" s="1"/>
  <c r="CA260" i="1" s="1"/>
  <c r="CB260" i="1" s="1"/>
  <c r="BF260" i="1"/>
  <c r="BG260" i="1"/>
  <c r="CE249" i="1"/>
  <c r="BL249" i="1" s="1" a="1"/>
  <c r="BL249" i="1" s="1"/>
  <c r="BM249" i="1" s="1"/>
  <c r="BF249" i="1"/>
  <c r="BG249" i="1"/>
  <c r="CE379" i="1"/>
  <c r="BL379" i="1" s="1" a="1"/>
  <c r="BL379" i="1" s="1"/>
  <c r="BM379" i="1" s="1"/>
  <c r="BF379" i="1"/>
  <c r="BG379" i="1"/>
  <c r="CE352" i="1"/>
  <c r="BL352" i="1" s="1" a="1"/>
  <c r="BL352" i="1" s="1"/>
  <c r="BM352" i="1" s="1"/>
  <c r="BG352" i="1"/>
  <c r="BF352" i="1"/>
  <c r="CE255" i="1"/>
  <c r="BL255" i="1" s="1" a="1"/>
  <c r="BL255" i="1" s="1"/>
  <c r="BM255" i="1" s="1"/>
  <c r="BF255" i="1"/>
  <c r="BG255" i="1"/>
  <c r="CE252" i="1"/>
  <c r="BL252" i="1" s="1" a="1"/>
  <c r="BL252" i="1" s="1"/>
  <c r="BN252" i="1" s="1"/>
  <c r="CA252" i="1" s="1"/>
  <c r="CB252" i="1" s="1"/>
  <c r="BF252" i="1"/>
  <c r="BG252" i="1"/>
  <c r="CE388" i="1"/>
  <c r="BL388" i="1" s="1" a="1"/>
  <c r="BL388" i="1" s="1"/>
  <c r="BN388" i="1" s="1"/>
  <c r="BX388" i="1" s="1"/>
  <c r="BF388" i="1"/>
  <c r="BG388" i="1"/>
  <c r="CE381" i="1"/>
  <c r="BL381" i="1" s="1" a="1"/>
  <c r="BL381" i="1" s="1"/>
  <c r="BN381" i="1" s="1"/>
  <c r="CA381" i="1" s="1"/>
  <c r="CB381" i="1" s="1"/>
  <c r="BF381" i="1"/>
  <c r="BG381" i="1"/>
  <c r="CE286" i="1"/>
  <c r="BL286" i="1" s="1" a="1"/>
  <c r="BL286" i="1" s="1"/>
  <c r="BN286" i="1" s="1"/>
  <c r="BX286" i="1" s="1"/>
  <c r="EA286" i="1" s="1"/>
  <c r="EM286" i="1" s="1"/>
  <c r="BF286" i="1"/>
  <c r="BG286" i="1"/>
  <c r="CE338" i="1"/>
  <c r="BL338" i="1" s="1" a="1"/>
  <c r="BL338" i="1" s="1"/>
  <c r="BM338" i="1" s="1"/>
  <c r="BF338" i="1"/>
  <c r="BG338" i="1"/>
  <c r="CE301" i="1"/>
  <c r="BL301" i="1" s="1" a="1"/>
  <c r="BL301" i="1" s="1"/>
  <c r="BN301" i="1" s="1"/>
  <c r="BX301" i="1" s="1"/>
  <c r="EA301" i="1" s="1"/>
  <c r="EM301" i="1" s="1"/>
  <c r="BF301" i="1"/>
  <c r="BG301" i="1"/>
  <c r="CE375" i="1"/>
  <c r="BL375" i="1" s="1" a="1"/>
  <c r="BL375" i="1" s="1"/>
  <c r="BN375" i="1" s="1"/>
  <c r="BF375" i="1"/>
  <c r="BG375" i="1"/>
  <c r="BI183" i="1"/>
  <c r="BJ183" i="1" s="1"/>
  <c r="BK183" i="1" s="1" a="1"/>
  <c r="BK183" i="1" s="1"/>
  <c r="BI199" i="1"/>
  <c r="BJ199" i="1" s="1"/>
  <c r="BK199" i="1" s="1" a="1"/>
  <c r="BK199" i="1" s="1"/>
  <c r="BI196" i="1"/>
  <c r="BJ196" i="1" s="1"/>
  <c r="BK196" i="1" s="1" a="1"/>
  <c r="BK196" i="1" s="1"/>
  <c r="BI233" i="1"/>
  <c r="BJ233" i="1" s="1"/>
  <c r="BK233" i="1" s="1" a="1"/>
  <c r="BK233" i="1" s="1"/>
  <c r="BI180" i="1"/>
  <c r="BJ180" i="1" s="1"/>
  <c r="BK180" i="1" s="1" a="1"/>
  <c r="BK180" i="1" s="1"/>
  <c r="BI226" i="1"/>
  <c r="BJ226" i="1" s="1"/>
  <c r="BK226" i="1" s="1" a="1"/>
  <c r="BK226" i="1" s="1"/>
  <c r="BI217" i="1"/>
  <c r="BJ217" i="1" s="1"/>
  <c r="BK217" i="1" s="1" a="1"/>
  <c r="BK217" i="1" s="1"/>
  <c r="BI215" i="1"/>
  <c r="BJ215" i="1" s="1"/>
  <c r="BK215" i="1" s="1" a="1"/>
  <c r="BK215" i="1" s="1"/>
  <c r="BI71" i="1"/>
  <c r="BJ71" i="1" s="1"/>
  <c r="BK71" i="1" s="1" a="1"/>
  <c r="BK71" i="1" s="1"/>
  <c r="BI122" i="1"/>
  <c r="BJ122" i="1" s="1"/>
  <c r="BK122" i="1" s="1" a="1"/>
  <c r="BK122" i="1" s="1"/>
  <c r="BI224" i="1"/>
  <c r="BJ224" i="1" s="1"/>
  <c r="BK224" i="1" s="1" a="1"/>
  <c r="BK224" i="1" s="1"/>
  <c r="BI194" i="1"/>
  <c r="BJ194" i="1" s="1"/>
  <c r="BK194" i="1" s="1" a="1"/>
  <c r="BK194" i="1" s="1"/>
  <c r="BI158" i="1"/>
  <c r="BJ158" i="1" s="1"/>
  <c r="BK158" i="1" s="1" a="1"/>
  <c r="BK158" i="1" s="1"/>
  <c r="BI174" i="1"/>
  <c r="BJ174" i="1" s="1"/>
  <c r="BK174" i="1" s="1" a="1"/>
  <c r="BK174" i="1" s="1"/>
  <c r="BI205" i="1"/>
  <c r="BJ205" i="1" s="1"/>
  <c r="BK205" i="1" s="1" a="1"/>
  <c r="BK205" i="1" s="1"/>
  <c r="BI207" i="1"/>
  <c r="BJ207" i="1" s="1"/>
  <c r="BK207" i="1" s="1" a="1"/>
  <c r="BK207" i="1" s="1"/>
  <c r="BI221" i="1"/>
  <c r="BJ221" i="1" s="1"/>
  <c r="BK221" i="1" s="1" a="1"/>
  <c r="BK221" i="1" s="1"/>
  <c r="BI223" i="1"/>
  <c r="BJ223" i="1" s="1"/>
  <c r="BK223" i="1" s="1" a="1"/>
  <c r="BK223" i="1" s="1"/>
  <c r="BI189" i="1"/>
  <c r="BJ189" i="1" s="1"/>
  <c r="BK189" i="1" s="1" a="1"/>
  <c r="BK189" i="1" s="1"/>
  <c r="BI203" i="1"/>
  <c r="BJ203" i="1" s="1"/>
  <c r="BK203" i="1" s="1" a="1"/>
  <c r="BK203" i="1" s="1"/>
  <c r="BI186" i="1"/>
  <c r="BJ186" i="1" s="1"/>
  <c r="BK186" i="1" s="1" a="1"/>
  <c r="BK186" i="1" s="1"/>
  <c r="BN289" i="1"/>
  <c r="BM289" i="1"/>
  <c r="BN285" i="1"/>
  <c r="CA285" i="1" s="1"/>
  <c r="CB285" i="1" s="1"/>
  <c r="BM368" i="1"/>
  <c r="BN258" i="1"/>
  <c r="BX258" i="1" s="1"/>
  <c r="EA258" i="1" s="1"/>
  <c r="EM258" i="1" s="1"/>
  <c r="BN306" i="1"/>
  <c r="CA306" i="1" s="1"/>
  <c r="CB306" i="1" s="1"/>
  <c r="BM324" i="1"/>
  <c r="BM396" i="1"/>
  <c r="BM398" i="1"/>
  <c r="BN319" i="1"/>
  <c r="BX319" i="1" s="1"/>
  <c r="EA319" i="1" s="1"/>
  <c r="EM319" i="1" s="1"/>
  <c r="BM319" i="1"/>
  <c r="BI241" i="1"/>
  <c r="BJ241" i="1" s="1"/>
  <c r="BK241" i="1" s="1" a="1"/>
  <c r="BK241" i="1" s="1"/>
  <c r="BI195" i="1"/>
  <c r="BJ195" i="1" s="1"/>
  <c r="BK195" i="1" s="1" a="1"/>
  <c r="BK195" i="1" s="1"/>
  <c r="BN401" i="1"/>
  <c r="CA401" i="1" s="1"/>
  <c r="CB401" i="1" s="1"/>
  <c r="BM401" i="1"/>
  <c r="BN278" i="1"/>
  <c r="BM278" i="1"/>
  <c r="BN393" i="1"/>
  <c r="BM393" i="1"/>
  <c r="BM347" i="1"/>
  <c r="BN271" i="1"/>
  <c r="CA271" i="1" s="1"/>
  <c r="CB271" i="1" s="1"/>
  <c r="BM383" i="1"/>
  <c r="BN266" i="1"/>
  <c r="BM266" i="1"/>
  <c r="BN373" i="1"/>
  <c r="BX373" i="1" s="1"/>
  <c r="EA373" i="1" s="1"/>
  <c r="EM373" i="1" s="1"/>
  <c r="BM373" i="1"/>
  <c r="BN305" i="1"/>
  <c r="BM349" i="1"/>
  <c r="BM339" i="1"/>
  <c r="BN257" i="1"/>
  <c r="BM407" i="1"/>
  <c r="BI67" i="1"/>
  <c r="BJ67" i="1" s="1"/>
  <c r="BK67" i="1" s="1" a="1"/>
  <c r="BK67" i="1" s="1"/>
  <c r="BI236" i="1"/>
  <c r="BJ236" i="1" s="1"/>
  <c r="BK236" i="1" s="1" a="1"/>
  <c r="BK236" i="1" s="1"/>
  <c r="BI231" i="1"/>
  <c r="BJ231" i="1" s="1"/>
  <c r="BK231" i="1" s="1" a="1"/>
  <c r="BK231" i="1" s="1"/>
  <c r="BN369" i="1"/>
  <c r="CA369" i="1" s="1"/>
  <c r="CB369" i="1" s="1"/>
  <c r="BN336" i="1"/>
  <c r="CA336" i="1" s="1"/>
  <c r="CB336" i="1" s="1"/>
  <c r="BM336" i="1"/>
  <c r="BN402" i="1"/>
  <c r="BI243" i="1"/>
  <c r="BJ243" i="1" s="1"/>
  <c r="BK243" i="1" s="1" a="1"/>
  <c r="BK243" i="1" s="1"/>
  <c r="BI240" i="1"/>
  <c r="BJ240" i="1" s="1"/>
  <c r="BK240" i="1" s="1" a="1"/>
  <c r="BK240" i="1" s="1"/>
  <c r="BI191" i="1"/>
  <c r="BJ191" i="1" s="1"/>
  <c r="BK191" i="1" s="1" a="1"/>
  <c r="BK191" i="1" s="1"/>
  <c r="BN333" i="1"/>
  <c r="CA333" i="1" s="1"/>
  <c r="CB333" i="1" s="1"/>
  <c r="BN261" i="1"/>
  <c r="BM321" i="1"/>
  <c r="BM297" i="1"/>
  <c r="BN392" i="1"/>
  <c r="BM392" i="1"/>
  <c r="BN376" i="1"/>
  <c r="BN360" i="1"/>
  <c r="CA360" i="1" s="1"/>
  <c r="CB360" i="1" s="1"/>
  <c r="BM267" i="1"/>
  <c r="BM355" i="1"/>
  <c r="BM287" i="1"/>
  <c r="BI188" i="1"/>
  <c r="BJ188" i="1" s="1"/>
  <c r="BK188" i="1" s="1" a="1"/>
  <c r="BK188" i="1" s="1"/>
  <c r="BN300" i="1"/>
  <c r="BX300" i="1" s="1"/>
  <c r="EA300" i="1" s="1"/>
  <c r="EM300" i="1" s="1"/>
  <c r="BN320" i="1"/>
  <c r="BM391" i="1"/>
  <c r="BN277" i="1"/>
  <c r="BX277" i="1" s="1"/>
  <c r="EA277" i="1" s="1"/>
  <c r="EM277" i="1" s="1"/>
  <c r="BM277" i="1"/>
  <c r="BN394" i="1"/>
  <c r="CA394" i="1" s="1"/>
  <c r="CB394" i="1" s="1"/>
  <c r="BM394" i="1"/>
  <c r="BN399" i="1"/>
  <c r="CA399" i="1" s="1"/>
  <c r="CB399" i="1" s="1"/>
  <c r="BN365" i="1"/>
  <c r="BX365" i="1" s="1"/>
  <c r="EA365" i="1" s="1"/>
  <c r="EM365" i="1" s="1"/>
  <c r="BI235" i="1"/>
  <c r="BJ235" i="1" s="1"/>
  <c r="BK235" i="1" s="1" a="1"/>
  <c r="BK235" i="1" s="1"/>
  <c r="BI166" i="1"/>
  <c r="BJ166" i="1" s="1"/>
  <c r="BK166" i="1" s="1" a="1"/>
  <c r="BK166" i="1" s="1"/>
  <c r="BI212" i="1"/>
  <c r="BJ212" i="1" s="1"/>
  <c r="BK212" i="1" s="1" a="1"/>
  <c r="BK212" i="1" s="1"/>
  <c r="BN268" i="1"/>
  <c r="BX268" i="1" s="1"/>
  <c r="EA268" i="1" s="1"/>
  <c r="EM268" i="1" s="1"/>
  <c r="BN404" i="1"/>
  <c r="CA404" i="1" s="1"/>
  <c r="CB404" i="1" s="1"/>
  <c r="BM404" i="1"/>
  <c r="BM312" i="1"/>
  <c r="BM350" i="1"/>
  <c r="BI201" i="1"/>
  <c r="BJ201" i="1" s="1"/>
  <c r="BK201" i="1" s="1" a="1"/>
  <c r="BK201" i="1" s="1"/>
  <c r="BN352" i="1"/>
  <c r="CA352" i="1" s="1"/>
  <c r="CB352" i="1" s="1"/>
  <c r="BN343" i="1"/>
  <c r="CA343" i="1" s="1"/>
  <c r="CB343" i="1" s="1"/>
  <c r="BM343" i="1"/>
  <c r="BM344" i="1"/>
  <c r="BM400" i="1"/>
  <c r="BM301" i="1"/>
  <c r="BN410" i="1"/>
  <c r="CA410" i="1" s="1"/>
  <c r="CB410" i="1" s="1"/>
  <c r="BM410" i="1"/>
  <c r="BI214" i="1"/>
  <c r="BJ214" i="1" s="1"/>
  <c r="BK214" i="1" s="1" a="1"/>
  <c r="BK214" i="1" s="1"/>
  <c r="BI220" i="1"/>
  <c r="BJ220" i="1" s="1"/>
  <c r="BK220" i="1" s="1" a="1"/>
  <c r="BK220" i="1" s="1"/>
  <c r="BI193" i="1"/>
  <c r="BJ193" i="1" s="1"/>
  <c r="BK193" i="1" s="1" a="1"/>
  <c r="BK193" i="1" s="1"/>
  <c r="BN372" i="1"/>
  <c r="BX372" i="1" s="1"/>
  <c r="EA372" i="1" s="1"/>
  <c r="EM372" i="1" s="1"/>
  <c r="BM372" i="1"/>
  <c r="BN313" i="1"/>
  <c r="CA313" i="1" s="1"/>
  <c r="CB313" i="1" s="1"/>
  <c r="BM313" i="1"/>
  <c r="BN288" i="1"/>
  <c r="BX288" i="1" s="1"/>
  <c r="EA288" i="1" s="1"/>
  <c r="EM288" i="1" s="1"/>
  <c r="BM288" i="1"/>
  <c r="BN290" i="1"/>
  <c r="BX290" i="1" s="1"/>
  <c r="EA290" i="1" s="1"/>
  <c r="EM290" i="1" s="1"/>
  <c r="BN384" i="1"/>
  <c r="CA384" i="1" s="1"/>
  <c r="CB384" i="1" s="1"/>
  <c r="BM384" i="1"/>
  <c r="BN408" i="1"/>
  <c r="CA408" i="1" s="1"/>
  <c r="CB408" i="1" s="1"/>
  <c r="BM408" i="1"/>
  <c r="BN293" i="1"/>
  <c r="BM293" i="1"/>
  <c r="BN370" i="1"/>
  <c r="BN329" i="1"/>
  <c r="BX329" i="1" s="1"/>
  <c r="EA329" i="1" s="1"/>
  <c r="EM329" i="1" s="1"/>
  <c r="BM329" i="1"/>
  <c r="BN363" i="1"/>
  <c r="BX363" i="1" s="1"/>
  <c r="EA363" i="1" s="1"/>
  <c r="EM363" i="1" s="1"/>
  <c r="BM363" i="1"/>
  <c r="BM299" i="1"/>
  <c r="BN405" i="1"/>
  <c r="BM405" i="1"/>
  <c r="BN364" i="1"/>
  <c r="BN309" i="1"/>
  <c r="CA309" i="1" s="1"/>
  <c r="CB309" i="1" s="1"/>
  <c r="BM309" i="1"/>
  <c r="BN378" i="1"/>
  <c r="BM378" i="1"/>
  <c r="BN389" i="1"/>
  <c r="BI83" i="1"/>
  <c r="BJ83" i="1" s="1"/>
  <c r="BK83" i="1" s="1" a="1"/>
  <c r="BK83" i="1" s="1"/>
  <c r="BI99" i="1"/>
  <c r="BJ99" i="1" s="1"/>
  <c r="BK99" i="1" s="1" a="1"/>
  <c r="BK99" i="1" s="1"/>
  <c r="BI175" i="1"/>
  <c r="BJ175" i="1" s="1"/>
  <c r="BK175" i="1" s="1" a="1"/>
  <c r="BK175" i="1" s="1"/>
  <c r="BI228" i="1"/>
  <c r="BJ228" i="1" s="1"/>
  <c r="BK228" i="1" s="1" a="1"/>
  <c r="BK228" i="1" s="1"/>
  <c r="BI192" i="1"/>
  <c r="BJ192" i="1" s="1"/>
  <c r="BK192" i="1" s="1" a="1"/>
  <c r="BK192" i="1" s="1"/>
  <c r="BI185" i="1"/>
  <c r="BJ185" i="1" s="1"/>
  <c r="BK185" i="1" s="1" a="1"/>
  <c r="BK185" i="1" s="1"/>
  <c r="BI104" i="1"/>
  <c r="BJ104" i="1" s="1"/>
  <c r="BK104" i="1" s="1" a="1"/>
  <c r="BK104" i="1" s="1"/>
  <c r="BI168" i="1"/>
  <c r="BJ168" i="1" s="1"/>
  <c r="BK168" i="1" s="1" a="1"/>
  <c r="BK168" i="1" s="1"/>
  <c r="BI146" i="1"/>
  <c r="BJ146" i="1" s="1"/>
  <c r="BK146" i="1" s="1" a="1"/>
  <c r="BK146" i="1" s="1"/>
  <c r="BI184" i="1"/>
  <c r="BJ184" i="1" s="1"/>
  <c r="BK184" i="1" s="1" a="1"/>
  <c r="BK184" i="1" s="1"/>
  <c r="BI170" i="1"/>
  <c r="BJ170" i="1" s="1"/>
  <c r="BK170" i="1" s="1" a="1"/>
  <c r="BK170" i="1" s="1"/>
  <c r="BI151" i="1"/>
  <c r="BJ151" i="1" s="1"/>
  <c r="BK151" i="1" s="1" a="1"/>
  <c r="BK151" i="1" s="1"/>
  <c r="BI244" i="1"/>
  <c r="BJ244" i="1" s="1"/>
  <c r="BK244" i="1" s="1" a="1"/>
  <c r="BK244" i="1" s="1"/>
  <c r="BI209" i="1"/>
  <c r="BJ209" i="1" s="1"/>
  <c r="BK209" i="1" s="1" a="1"/>
  <c r="BK209" i="1" s="1"/>
  <c r="BI117" i="1"/>
  <c r="BJ117" i="1" s="1"/>
  <c r="BK117" i="1" s="1" a="1"/>
  <c r="BK117" i="1" s="1"/>
  <c r="BI127" i="1"/>
  <c r="BJ127" i="1" s="1"/>
  <c r="BK127" i="1" s="1" a="1"/>
  <c r="BK127" i="1" s="1"/>
  <c r="BI187" i="1"/>
  <c r="BJ187" i="1" s="1"/>
  <c r="BK187" i="1" s="1" a="1"/>
  <c r="BK187" i="1" s="1"/>
  <c r="BI206" i="1"/>
  <c r="BJ206" i="1" s="1"/>
  <c r="BK206" i="1" s="1" a="1"/>
  <c r="BK206" i="1" s="1"/>
  <c r="BI216" i="1"/>
  <c r="BJ216" i="1" s="1"/>
  <c r="BK216" i="1" s="1" a="1"/>
  <c r="BK216" i="1" s="1"/>
  <c r="BI229" i="1"/>
  <c r="BJ229" i="1" s="1"/>
  <c r="BK229" i="1" s="1" a="1"/>
  <c r="BK229" i="1" s="1"/>
  <c r="BI162" i="1"/>
  <c r="BJ162" i="1" s="1"/>
  <c r="BK162" i="1" s="1" a="1"/>
  <c r="BK162" i="1" s="1"/>
  <c r="BI197" i="1"/>
  <c r="BJ197" i="1" s="1"/>
  <c r="BK197" i="1" s="1" a="1"/>
  <c r="BK197" i="1" s="1"/>
  <c r="BI227" i="1"/>
  <c r="BJ227" i="1" s="1"/>
  <c r="BK227" i="1" s="1" a="1"/>
  <c r="BK227" i="1" s="1"/>
  <c r="BI230" i="1"/>
  <c r="BJ230" i="1" s="1"/>
  <c r="BK230" i="1" s="1" a="1"/>
  <c r="BK230" i="1" s="1"/>
  <c r="BI239" i="1"/>
  <c r="BJ239" i="1" s="1"/>
  <c r="BK239" i="1" s="1" a="1"/>
  <c r="BK239" i="1" s="1"/>
  <c r="BI204" i="1"/>
  <c r="BJ204" i="1" s="1"/>
  <c r="BK204" i="1" s="1" a="1"/>
  <c r="BK204" i="1" s="1"/>
  <c r="BI222" i="1"/>
  <c r="BJ222" i="1" s="1"/>
  <c r="BK222" i="1" s="1" a="1"/>
  <c r="BK222" i="1" s="1"/>
  <c r="BI208" i="1"/>
  <c r="BJ208" i="1" s="1"/>
  <c r="BK208" i="1" s="1" a="1"/>
  <c r="BK208" i="1" s="1"/>
  <c r="BI225" i="1"/>
  <c r="BJ225" i="1" s="1"/>
  <c r="BK225" i="1" s="1" a="1"/>
  <c r="BK225" i="1" s="1"/>
  <c r="BI242" i="1"/>
  <c r="BJ242" i="1" s="1"/>
  <c r="BK242" i="1" s="1" a="1"/>
  <c r="BK242" i="1" s="1"/>
  <c r="BI136" i="1"/>
  <c r="BJ136" i="1" s="1"/>
  <c r="BK136" i="1" s="1" a="1"/>
  <c r="BK136" i="1" s="1"/>
  <c r="BI145" i="1"/>
  <c r="BJ145" i="1" s="1"/>
  <c r="BK145" i="1" s="1" a="1"/>
  <c r="BK145" i="1" s="1"/>
  <c r="BI87" i="1"/>
  <c r="BJ87" i="1" s="1"/>
  <c r="BK87" i="1" s="1" a="1"/>
  <c r="BK87" i="1" s="1"/>
  <c r="BI178" i="1"/>
  <c r="BJ178" i="1" s="1"/>
  <c r="BK178" i="1" s="1" a="1"/>
  <c r="BK178" i="1" s="1"/>
  <c r="BI44" i="1"/>
  <c r="BJ44" i="1" s="1"/>
  <c r="BK44" i="1" s="1" a="1"/>
  <c r="BK44" i="1" s="1"/>
  <c r="BI210" i="1"/>
  <c r="BJ210" i="1" s="1"/>
  <c r="BK210" i="1" s="1" a="1"/>
  <c r="BK210" i="1" s="1"/>
  <c r="BI147" i="1"/>
  <c r="BJ147" i="1" s="1"/>
  <c r="BK147" i="1" s="1" a="1"/>
  <c r="BK147" i="1" s="1"/>
  <c r="BI164" i="1"/>
  <c r="BJ164" i="1" s="1"/>
  <c r="BK164" i="1" s="1" a="1"/>
  <c r="BK164" i="1" s="1"/>
  <c r="BI211" i="1"/>
  <c r="BJ211" i="1" s="1"/>
  <c r="BK211" i="1" s="1" a="1"/>
  <c r="BK211" i="1" s="1"/>
  <c r="BI202" i="1"/>
  <c r="BJ202" i="1" s="1"/>
  <c r="BK202" i="1" s="1" a="1"/>
  <c r="BK202" i="1" s="1"/>
  <c r="W178" i="1"/>
  <c r="X178" i="1" s="1"/>
  <c r="Y178" i="1" s="1"/>
  <c r="Z178" i="1" s="1"/>
  <c r="AA178" i="1" s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N178" i="1" s="1"/>
  <c r="AO178" i="1" s="1"/>
  <c r="AP178" i="1" s="1"/>
  <c r="AQ178" i="1" s="1"/>
  <c r="AR178" i="1" s="1"/>
  <c r="AS178" i="1" s="1"/>
  <c r="AT178" i="1" s="1"/>
  <c r="AU178" i="1" s="1"/>
  <c r="AV178" i="1" s="1"/>
  <c r="AW178" i="1" s="1"/>
  <c r="BI177" i="1"/>
  <c r="BJ177" i="1" s="1"/>
  <c r="BK177" i="1" s="1" a="1"/>
  <c r="BK177" i="1" s="1"/>
  <c r="BI232" i="1"/>
  <c r="BJ232" i="1" s="1"/>
  <c r="BK232" i="1" s="1" a="1"/>
  <c r="BK232" i="1" s="1"/>
  <c r="BI237" i="1"/>
  <c r="BJ237" i="1" s="1"/>
  <c r="BK237" i="1" s="1" a="1"/>
  <c r="BK237" i="1" s="1"/>
  <c r="BI157" i="1"/>
  <c r="BJ157" i="1" s="1"/>
  <c r="BK157" i="1" s="1" a="1"/>
  <c r="BK157" i="1" s="1"/>
  <c r="BI48" i="1"/>
  <c r="BJ48" i="1" s="1"/>
  <c r="BK48" i="1" s="1" a="1"/>
  <c r="BK48" i="1" s="1"/>
  <c r="BI7" i="1"/>
  <c r="L17" i="7"/>
  <c r="E10" i="5"/>
  <c r="CW400" i="1"/>
  <c r="DB400" i="1" s="1"/>
  <c r="CJ400" i="1"/>
  <c r="CW344" i="1"/>
  <c r="DA344" i="1" s="1"/>
  <c r="CJ344" i="1"/>
  <c r="CW308" i="1"/>
  <c r="DA308" i="1" s="1"/>
  <c r="CJ308" i="1"/>
  <c r="CW305" i="1"/>
  <c r="DB305" i="1" s="1"/>
  <c r="CJ305" i="1"/>
  <c r="CW368" i="1"/>
  <c r="DB368" i="1" s="1"/>
  <c r="CJ368" i="1"/>
  <c r="CW291" i="1"/>
  <c r="DB291" i="1" s="1"/>
  <c r="CJ291" i="1"/>
  <c r="CW383" i="1"/>
  <c r="DA383" i="1" s="1"/>
  <c r="CJ383" i="1"/>
  <c r="CW382" i="1"/>
  <c r="DB382" i="1" s="1"/>
  <c r="CJ382" i="1"/>
  <c r="CW293" i="1"/>
  <c r="DA293" i="1" s="1"/>
  <c r="CJ293" i="1"/>
  <c r="CW341" i="1"/>
  <c r="DB341" i="1" s="1"/>
  <c r="CJ341" i="1"/>
  <c r="CW396" i="1"/>
  <c r="DA396" i="1" s="1"/>
  <c r="CJ396" i="1"/>
  <c r="CJ399" i="1"/>
  <c r="CJ270" i="1"/>
  <c r="CW386" i="1"/>
  <c r="DB386" i="1" s="1"/>
  <c r="CJ386" i="1"/>
  <c r="CW408" i="1"/>
  <c r="DB408" i="1" s="1"/>
  <c r="CJ408" i="1"/>
  <c r="CW401" i="1"/>
  <c r="DA401" i="1" s="1"/>
  <c r="CJ401" i="1"/>
  <c r="CJ354" i="1"/>
  <c r="CW278" i="1"/>
  <c r="DB278" i="1" s="1"/>
  <c r="CJ278" i="1"/>
  <c r="CJ297" i="1"/>
  <c r="CW407" i="1"/>
  <c r="DA407" i="1" s="1"/>
  <c r="CJ407" i="1"/>
  <c r="CW323" i="1"/>
  <c r="DA323" i="1" s="1"/>
  <c r="CJ323" i="1"/>
  <c r="CW346" i="1"/>
  <c r="DA346" i="1" s="1"/>
  <c r="CJ346" i="1"/>
  <c r="CW373" i="1"/>
  <c r="DA373" i="1" s="1"/>
  <c r="CJ373" i="1"/>
  <c r="CJ409" i="1"/>
  <c r="CW343" i="1"/>
  <c r="DB343" i="1" s="1"/>
  <c r="CW267" i="1"/>
  <c r="DB267" i="1" s="1"/>
  <c r="CJ271" i="1"/>
  <c r="CW410" i="1"/>
  <c r="DB410" i="1" s="1"/>
  <c r="CJ410" i="1"/>
  <c r="CW393" i="1"/>
  <c r="DB393" i="1" s="1"/>
  <c r="CJ393" i="1"/>
  <c r="CW363" i="1"/>
  <c r="DA363" i="1" s="1"/>
  <c r="CJ363" i="1"/>
  <c r="CJ387" i="1"/>
  <c r="CW299" i="1"/>
  <c r="DA299" i="1" s="1"/>
  <c r="CW333" i="1"/>
  <c r="DA333" i="1" s="1"/>
  <c r="CW349" i="1"/>
  <c r="DA349" i="1" s="1"/>
  <c r="CJ349" i="1"/>
  <c r="CJ381" i="1"/>
  <c r="CW257" i="1"/>
  <c r="DA257" i="1" s="1"/>
  <c r="CW364" i="1"/>
  <c r="DB364" i="1" s="1"/>
  <c r="CJ364" i="1"/>
  <c r="CW392" i="1"/>
  <c r="DA392" i="1" s="1"/>
  <c r="CJ392" i="1"/>
  <c r="CW376" i="1"/>
  <c r="DB376" i="1" s="1"/>
  <c r="CJ376" i="1"/>
  <c r="CW390" i="1"/>
  <c r="DA390" i="1" s="1"/>
  <c r="CJ390" i="1"/>
  <c r="CW313" i="1"/>
  <c r="DB313" i="1" s="1"/>
  <c r="CJ313" i="1"/>
  <c r="CJ275" i="1"/>
  <c r="CW287" i="1"/>
  <c r="DA287" i="1" s="1"/>
  <c r="CJ287" i="1"/>
  <c r="CW303" i="1"/>
  <c r="DA303" i="1" s="1"/>
  <c r="CW272" i="1"/>
  <c r="CW290" i="1"/>
  <c r="DA290" i="1" s="1"/>
  <c r="CJ290" i="1"/>
  <c r="CW274" i="1"/>
  <c r="DB274" i="1" s="1"/>
  <c r="CJ274" i="1"/>
  <c r="CW394" i="1"/>
  <c r="DB394" i="1" s="1"/>
  <c r="CJ394" i="1"/>
  <c r="CW402" i="1"/>
  <c r="DA402" i="1" s="1"/>
  <c r="CJ402" i="1"/>
  <c r="CW309" i="1"/>
  <c r="DA309" i="1" s="1"/>
  <c r="CJ309" i="1"/>
  <c r="CW404" i="1"/>
  <c r="DA404" i="1" s="1"/>
  <c r="CJ404" i="1"/>
  <c r="CW365" i="1"/>
  <c r="DA365" i="1" s="1"/>
  <c r="CW384" i="1"/>
  <c r="DB384" i="1" s="1"/>
  <c r="CJ384" i="1"/>
  <c r="CW360" i="1"/>
  <c r="DB360" i="1" s="1"/>
  <c r="CJ360" i="1"/>
  <c r="CW282" i="1"/>
  <c r="DB282" i="1" s="1"/>
  <c r="CJ282" i="1"/>
  <c r="CW359" i="1"/>
  <c r="DB359" i="1" s="1"/>
  <c r="CJ359" i="1"/>
  <c r="CW353" i="1"/>
  <c r="DB353" i="1" s="1"/>
  <c r="CJ353" i="1"/>
  <c r="CW306" i="1"/>
  <c r="DA306" i="1" s="1"/>
  <c r="CJ306" i="1"/>
  <c r="CW378" i="1"/>
  <c r="DB378" i="1" s="1"/>
  <c r="CJ378" i="1"/>
  <c r="CW312" i="1"/>
  <c r="DA312" i="1" s="1"/>
  <c r="CJ312" i="1"/>
  <c r="CW324" i="1"/>
  <c r="DA324" i="1" s="1"/>
  <c r="CJ324" i="1"/>
  <c r="CW261" i="1"/>
  <c r="DA261" i="1" s="1"/>
  <c r="CJ261" i="1"/>
  <c r="CW269" i="1"/>
  <c r="DB269" i="1" s="1"/>
  <c r="CJ269" i="1"/>
  <c r="CJ292" i="1"/>
  <c r="CW259" i="1"/>
  <c r="DB259" i="1" s="1"/>
  <c r="CW289" i="1"/>
  <c r="DB289" i="1" s="1"/>
  <c r="CJ289" i="1"/>
  <c r="CW298" i="1"/>
  <c r="DA298" i="1" s="1"/>
  <c r="CW379" i="1"/>
  <c r="DB379" i="1" s="1"/>
  <c r="CJ320" i="1"/>
  <c r="CW285" i="1"/>
  <c r="DA285" i="1" s="1"/>
  <c r="CJ285" i="1"/>
  <c r="CW253" i="1"/>
  <c r="DB253" i="1" s="1"/>
  <c r="CW247" i="1"/>
  <c r="DA247" i="1" s="1"/>
  <c r="CJ247" i="1"/>
  <c r="CW398" i="1"/>
  <c r="DA398" i="1" s="1"/>
  <c r="CJ398" i="1"/>
  <c r="CJ286" i="1"/>
  <c r="CW258" i="1"/>
  <c r="DB258" i="1" s="1"/>
  <c r="CJ258" i="1"/>
  <c r="CW301" i="1"/>
  <c r="DB301" i="1" s="1"/>
  <c r="CW249" i="1"/>
  <c r="DB249" i="1" s="1"/>
  <c r="CJ249" i="1"/>
  <c r="CJ332" i="1"/>
  <c r="CJ276" i="1"/>
  <c r="CW288" i="1"/>
  <c r="DB288" i="1" s="1"/>
  <c r="CJ288" i="1"/>
  <c r="CW281" i="1"/>
  <c r="CJ281" i="1"/>
  <c r="CW264" i="1"/>
  <c r="DB264" i="1" s="1"/>
  <c r="CJ264" i="1"/>
  <c r="CW357" i="1"/>
  <c r="DB357" i="1" s="1"/>
  <c r="CJ357" i="1"/>
  <c r="CW336" i="1"/>
  <c r="DA336" i="1" s="1"/>
  <c r="CJ336" i="1"/>
  <c r="CW403" i="1"/>
  <c r="DA403" i="1" s="1"/>
  <c r="CJ403" i="1"/>
  <c r="CJ371" i="1"/>
  <c r="CW277" i="1"/>
  <c r="DA277" i="1" s="1"/>
  <c r="CJ277" i="1"/>
  <c r="CW268" i="1"/>
  <c r="DB268" i="1" s="1"/>
  <c r="CJ268" i="1"/>
  <c r="CW250" i="1"/>
  <c r="DB250" i="1" s="1"/>
  <c r="CJ250" i="1"/>
  <c r="CW329" i="1"/>
  <c r="DB329" i="1" s="1"/>
  <c r="CJ329" i="1"/>
  <c r="CW317" i="1"/>
  <c r="DB317" i="1" s="1"/>
  <c r="CJ317" i="1"/>
  <c r="CW389" i="1"/>
  <c r="DA389" i="1" s="1"/>
  <c r="CJ389" i="1"/>
  <c r="CW300" i="1"/>
  <c r="DB300" i="1" s="1"/>
  <c r="CJ300" i="1"/>
  <c r="CW255" i="1"/>
  <c r="DA255" i="1" s="1"/>
  <c r="CJ255" i="1"/>
  <c r="CW340" i="1"/>
  <c r="DB340" i="1" s="1"/>
  <c r="CW266" i="1"/>
  <c r="DA266" i="1" s="1"/>
  <c r="CJ266" i="1"/>
  <c r="CW254" i="1"/>
  <c r="DA254" i="1" s="1"/>
  <c r="CJ254" i="1"/>
  <c r="CW307" i="1"/>
  <c r="DA307" i="1" s="1"/>
  <c r="CJ307" i="1"/>
  <c r="CW369" i="1"/>
  <c r="DA369" i="1" s="1"/>
  <c r="CJ369" i="1"/>
  <c r="CW356" i="1"/>
  <c r="DB356" i="1" s="1"/>
  <c r="CJ348" i="1"/>
  <c r="CW352" i="1"/>
  <c r="DB352" i="1" s="1"/>
  <c r="CW310" i="1"/>
  <c r="DB310" i="1" s="1"/>
  <c r="CJ310" i="1"/>
  <c r="CW372" i="1"/>
  <c r="DB372" i="1" s="1"/>
  <c r="CJ372" i="1"/>
  <c r="CW380" i="1"/>
  <c r="DB380" i="1" s="1"/>
  <c r="CJ380" i="1"/>
  <c r="CW366" i="1"/>
  <c r="DB366" i="1" s="1"/>
  <c r="CJ366" i="1"/>
  <c r="CW406" i="1"/>
  <c r="DB406" i="1" s="1"/>
  <c r="CJ406" i="1"/>
  <c r="CW339" i="1"/>
  <c r="DA339" i="1" s="1"/>
  <c r="CJ339" i="1"/>
  <c r="CW322" i="1"/>
  <c r="DB322" i="1" s="1"/>
  <c r="CJ322" i="1"/>
  <c r="CW318" i="1"/>
  <c r="DA318" i="1" s="1"/>
  <c r="CJ318" i="1"/>
  <c r="CW405" i="1"/>
  <c r="DA405" i="1" s="1"/>
  <c r="CJ405" i="1"/>
  <c r="CW370" i="1"/>
  <c r="DB370" i="1" s="1"/>
  <c r="CJ370" i="1"/>
  <c r="CJ391" i="1"/>
  <c r="CW347" i="1"/>
  <c r="DB347" i="1" s="1"/>
  <c r="CJ347" i="1"/>
  <c r="CW262" i="1"/>
  <c r="DB262" i="1" s="1"/>
  <c r="CJ262" i="1"/>
  <c r="CW355" i="1"/>
  <c r="DB355" i="1" s="1"/>
  <c r="CJ355" i="1"/>
  <c r="CW319" i="1"/>
  <c r="CJ319" i="1"/>
  <c r="CW279" i="1"/>
  <c r="DA279" i="1" s="1"/>
  <c r="CJ279" i="1"/>
  <c r="BC236" i="1"/>
  <c r="BD236" i="1" s="1"/>
  <c r="BC190" i="1"/>
  <c r="BD190" i="1" s="1"/>
  <c r="BC216" i="1"/>
  <c r="BD216" i="1" s="1"/>
  <c r="BC233" i="1"/>
  <c r="BD233" i="1" s="1"/>
  <c r="CA50" i="1"/>
  <c r="CB50" i="1" s="1"/>
  <c r="BX50" i="1"/>
  <c r="EA50" i="1" s="1"/>
  <c r="CA32" i="1"/>
  <c r="CB32" i="1" s="1"/>
  <c r="BX32" i="1"/>
  <c r="EA32" i="1" s="1"/>
  <c r="BO7" i="1"/>
  <c r="BC208" i="1"/>
  <c r="BD208" i="1" s="1"/>
  <c r="BC167" i="1"/>
  <c r="BD167" i="1" s="1"/>
  <c r="CD46" i="1"/>
  <c r="BC177" i="1"/>
  <c r="BD177" i="1" s="1"/>
  <c r="BC184" i="1"/>
  <c r="BD184" i="1" s="1"/>
  <c r="BC171" i="1"/>
  <c r="BD171" i="1" s="1"/>
  <c r="BB209" i="1"/>
  <c r="BC232" i="1"/>
  <c r="BD232" i="1" s="1"/>
  <c r="BC230" i="1"/>
  <c r="BD230" i="1" s="1"/>
  <c r="CD57" i="1"/>
  <c r="BB72" i="1"/>
  <c r="BB211" i="1"/>
  <c r="BB58" i="1"/>
  <c r="BB235" i="1"/>
  <c r="BB219" i="1"/>
  <c r="BB179" i="1"/>
  <c r="BB39" i="1"/>
  <c r="BB21" i="1"/>
  <c r="BB129" i="1"/>
  <c r="BB173" i="1"/>
  <c r="BA149" i="1"/>
  <c r="BB41" i="1"/>
  <c r="BA70" i="1"/>
  <c r="BB196" i="1"/>
  <c r="BB121" i="1"/>
  <c r="BB139" i="1"/>
  <c r="BB96" i="1"/>
  <c r="BB124" i="1"/>
  <c r="BB101" i="1"/>
  <c r="BB84" i="1"/>
  <c r="BB12" i="1"/>
  <c r="BB63" i="1"/>
  <c r="BA68" i="1"/>
  <c r="BB76" i="1"/>
  <c r="BA108" i="1"/>
  <c r="BC32" i="1"/>
  <c r="BD32" i="1" s="1"/>
  <c r="BA170" i="1"/>
  <c r="BA175" i="1"/>
  <c r="BA147" i="1"/>
  <c r="BA118" i="1"/>
  <c r="CD36" i="1"/>
  <c r="BB130" i="1"/>
  <c r="BB231" i="1"/>
  <c r="BA94" i="1"/>
  <c r="BA132" i="1"/>
  <c r="BA56" i="1"/>
  <c r="BA34" i="1"/>
  <c r="BB202" i="1"/>
  <c r="CD29" i="1"/>
  <c r="BB37" i="1"/>
  <c r="BB137" i="1"/>
  <c r="CD45" i="1"/>
  <c r="BA162" i="1"/>
  <c r="CD71" i="1"/>
  <c r="BA53" i="1"/>
  <c r="BA140" i="1"/>
  <c r="BB20" i="1"/>
  <c r="BA218" i="1"/>
  <c r="CD50" i="1"/>
  <c r="BA228" i="1"/>
  <c r="BB85" i="1"/>
  <c r="BB17" i="1"/>
  <c r="BA52" i="1"/>
  <c r="BA75" i="1"/>
  <c r="BB142" i="1"/>
  <c r="BB144" i="1"/>
  <c r="BA178" i="1"/>
  <c r="BB243" i="1"/>
  <c r="BB244" i="1"/>
  <c r="CD32" i="1"/>
  <c r="BB26" i="1"/>
  <c r="BC29" i="1"/>
  <c r="BD29" i="1" s="1"/>
  <c r="EF29" i="1" s="1"/>
  <c r="BB33" i="1"/>
  <c r="BA18" i="1"/>
  <c r="BB25" i="1"/>
  <c r="BB123" i="1"/>
  <c r="BB145" i="1"/>
  <c r="BB214" i="1"/>
  <c r="BB38" i="1"/>
  <c r="BA61" i="1"/>
  <c r="BB49" i="1"/>
  <c r="BB74" i="1"/>
  <c r="BA158" i="1"/>
  <c r="BB161" i="1"/>
  <c r="BB52" i="1"/>
  <c r="BB54" i="1"/>
  <c r="BB217" i="1"/>
  <c r="BB60" i="1"/>
  <c r="BA176" i="1"/>
  <c r="BB90" i="1"/>
  <c r="BB93" i="1"/>
  <c r="BB113" i="1"/>
  <c r="BB120" i="1"/>
  <c r="BB92" i="1"/>
  <c r="BA174" i="1"/>
  <c r="BB111" i="1"/>
  <c r="BB192" i="1"/>
  <c r="BB83" i="1"/>
  <c r="BB133" i="1"/>
  <c r="BC50" i="1"/>
  <c r="BD50" i="1" s="1"/>
  <c r="BB125" i="1"/>
  <c r="BA127" i="1"/>
  <c r="BB193" i="1"/>
  <c r="BA226" i="1"/>
  <c r="BB99" i="1"/>
  <c r="BA23" i="1"/>
  <c r="BB43" i="1"/>
  <c r="BA30" i="1"/>
  <c r="BA19" i="1"/>
  <c r="BB156" i="1"/>
  <c r="BB141" i="1"/>
  <c r="BC127" i="1"/>
  <c r="BD127" i="1" s="1"/>
  <c r="BB242" i="1"/>
  <c r="BA100" i="1"/>
  <c r="BB165" i="1"/>
  <c r="BB91" i="1"/>
  <c r="BC46" i="1"/>
  <c r="BD46" i="1" s="1"/>
  <c r="BB35" i="1"/>
  <c r="BB82" i="1"/>
  <c r="BC71" i="1"/>
  <c r="BD71" i="1" s="1"/>
  <c r="BB138" i="1"/>
  <c r="BB172" i="1"/>
  <c r="BB157" i="1"/>
  <c r="BB206" i="1"/>
  <c r="BB224" i="1"/>
  <c r="BA209" i="1"/>
  <c r="BB116" i="1"/>
  <c r="BB55" i="1"/>
  <c r="BB107" i="1"/>
  <c r="BB62" i="1"/>
  <c r="BA51" i="1"/>
  <c r="BC57" i="1"/>
  <c r="BD57" i="1" s="1"/>
  <c r="BC36" i="1"/>
  <c r="BD36" i="1" s="1"/>
  <c r="BB64" i="1"/>
  <c r="BB103" i="1"/>
  <c r="BB222" i="1"/>
  <c r="BB159" i="1"/>
  <c r="BB240" i="1"/>
  <c r="BB131" i="1"/>
  <c r="BB148" i="1"/>
  <c r="BB197" i="1"/>
  <c r="BB87" i="1"/>
  <c r="BB155" i="1"/>
  <c r="BB78" i="1"/>
  <c r="BB67" i="1"/>
  <c r="BB119" i="1"/>
  <c r="CD184" i="1"/>
  <c r="BB204" i="1"/>
  <c r="BB189" i="1"/>
  <c r="BB238" i="1"/>
  <c r="BB98" i="1"/>
  <c r="BB164" i="1"/>
  <c r="BB102" i="1"/>
  <c r="BB135" i="1"/>
  <c r="BB203" i="1"/>
  <c r="BA15" i="1"/>
  <c r="BA11" i="1"/>
  <c r="BC11" i="1"/>
  <c r="BD11" i="1" s="1"/>
  <c r="EF11" i="1" s="1"/>
  <c r="BB11" i="1"/>
  <c r="BC175" i="1"/>
  <c r="BD175" i="1" s="1"/>
  <c r="BC162" i="1"/>
  <c r="BD162" i="1" s="1"/>
  <c r="BC218" i="1"/>
  <c r="BD218" i="1" s="1"/>
  <c r="BC170" i="1"/>
  <c r="BD170" i="1" s="1"/>
  <c r="BC94" i="1"/>
  <c r="BD94" i="1" s="1"/>
  <c r="BC228" i="1"/>
  <c r="BD228" i="1" s="1"/>
  <c r="BC186" i="1"/>
  <c r="BD186" i="1" s="1"/>
  <c r="BC51" i="1"/>
  <c r="BD51" i="1" s="1"/>
  <c r="BC226" i="1"/>
  <c r="BD226" i="1" s="1"/>
  <c r="BC100" i="1"/>
  <c r="BD100" i="1" s="1"/>
  <c r="BC178" i="1"/>
  <c r="BD178" i="1" s="1"/>
  <c r="BC53" i="1"/>
  <c r="BD53" i="1" s="1"/>
  <c r="AY7" i="1"/>
  <c r="AR7" i="1"/>
  <c r="BQ7" i="1" s="1"/>
  <c r="CJ330" i="1" l="1"/>
  <c r="CW330" i="1"/>
  <c r="DA330" i="1" s="1"/>
  <c r="CJ331" i="1"/>
  <c r="CW331" i="1"/>
  <c r="DB331" i="1" s="1"/>
  <c r="CJ316" i="1"/>
  <c r="CW316" i="1"/>
  <c r="DA316" i="1" s="1"/>
  <c r="BN296" i="1"/>
  <c r="CA296" i="1" s="1"/>
  <c r="CB296" i="1" s="1"/>
  <c r="CW296" i="1"/>
  <c r="DB296" i="1" s="1"/>
  <c r="CJ351" i="1"/>
  <c r="CJ350" i="1"/>
  <c r="CW350" i="1"/>
  <c r="DA350" i="1" s="1"/>
  <c r="BM316" i="1"/>
  <c r="CJ245" i="1"/>
  <c r="CW245" i="1"/>
  <c r="DA245" i="1" s="1"/>
  <c r="CJ259" i="1"/>
  <c r="BN359" i="1"/>
  <c r="CA359" i="1" s="1"/>
  <c r="CB359" i="1" s="1"/>
  <c r="BN386" i="1"/>
  <c r="CW246" i="1"/>
  <c r="DA246" i="1" s="1"/>
  <c r="CW397" i="1"/>
  <c r="DA397" i="1" s="1"/>
  <c r="BN272" i="1"/>
  <c r="BX272" i="1" s="1"/>
  <c r="BN255" i="1"/>
  <c r="BN357" i="1"/>
  <c r="CA357" i="1" s="1"/>
  <c r="CB357" i="1" s="1"/>
  <c r="BM380" i="1"/>
  <c r="BM318" i="1"/>
  <c r="CJ340" i="1"/>
  <c r="CJ379" i="1"/>
  <c r="CW351" i="1"/>
  <c r="DB351" i="1" s="1"/>
  <c r="CW395" i="1"/>
  <c r="DB395" i="1" s="1"/>
  <c r="CJ296" i="1"/>
  <c r="CJ267" i="1"/>
  <c r="CW354" i="1"/>
  <c r="DA354" i="1" s="1"/>
  <c r="BM295" i="1"/>
  <c r="BN308" i="1"/>
  <c r="CA308" i="1" s="1"/>
  <c r="CB308" i="1" s="1"/>
  <c r="BN279" i="1"/>
  <c r="BX279" i="1" s="1"/>
  <c r="BM409" i="1"/>
  <c r="BM259" i="1"/>
  <c r="BN310" i="1"/>
  <c r="CA310" i="1" s="1"/>
  <c r="CB310" i="1" s="1"/>
  <c r="CW367" i="1"/>
  <c r="DB367" i="1" s="1"/>
  <c r="BM332" i="1"/>
  <c r="CW387" i="1"/>
  <c r="DB387" i="1" s="1"/>
  <c r="BM317" i="1"/>
  <c r="BM390" i="1"/>
  <c r="CJ352" i="1"/>
  <c r="CJ361" i="1"/>
  <c r="CJ298" i="1"/>
  <c r="CJ272" i="1"/>
  <c r="CW321" i="1"/>
  <c r="DB321" i="1" s="1"/>
  <c r="BN249" i="1"/>
  <c r="CA249" i="1" s="1"/>
  <c r="CB249" i="1" s="1"/>
  <c r="BN379" i="1"/>
  <c r="CA379" i="1" s="1"/>
  <c r="CB379" i="1" s="1"/>
  <c r="BM330" i="1"/>
  <c r="BN270" i="1"/>
  <c r="BX270" i="1" s="1"/>
  <c r="BN353" i="1"/>
  <c r="CA353" i="1" s="1"/>
  <c r="CB353" i="1" s="1"/>
  <c r="BM303" i="1"/>
  <c r="BM356" i="1"/>
  <c r="BM322" i="1"/>
  <c r="BM298" i="1"/>
  <c r="BM253" i="1"/>
  <c r="BM348" i="1"/>
  <c r="BY277" i="1"/>
  <c r="CG277" i="1" s="1"/>
  <c r="CH277" i="1" s="1" a="1"/>
  <c r="CH277" i="1" s="1"/>
  <c r="CA348" i="1"/>
  <c r="CB348" i="1" s="1"/>
  <c r="BX348" i="1"/>
  <c r="EA348" i="1" s="1"/>
  <c r="EM348" i="1" s="1"/>
  <c r="BM367" i="1"/>
  <c r="EA321" i="1"/>
  <c r="EM321" i="1" s="1"/>
  <c r="BY321" i="1"/>
  <c r="CG321" i="1" s="1"/>
  <c r="CH321" i="1" s="1" a="1"/>
  <c r="CH321" i="1" s="1"/>
  <c r="BY319" i="1"/>
  <c r="CG319" i="1" s="1"/>
  <c r="CH319" i="1" s="1" a="1"/>
  <c r="CH319" i="1" s="1"/>
  <c r="BN361" i="1"/>
  <c r="BX361" i="1" s="1"/>
  <c r="BM346" i="1"/>
  <c r="CW326" i="1"/>
  <c r="DB326" i="1" s="1"/>
  <c r="CJ314" i="1"/>
  <c r="CJ251" i="1"/>
  <c r="CW314" i="1"/>
  <c r="DB314" i="1" s="1"/>
  <c r="CW251" i="1"/>
  <c r="DA251" i="1" s="1"/>
  <c r="CJ302" i="1"/>
  <c r="CJ377" i="1"/>
  <c r="CW302" i="1"/>
  <c r="DB302" i="1" s="1"/>
  <c r="CJ326" i="1"/>
  <c r="CW377" i="1"/>
  <c r="DB377" i="1" s="1"/>
  <c r="CJ304" i="1"/>
  <c r="CW304" i="1"/>
  <c r="DA304" i="1" s="1"/>
  <c r="CJ345" i="1"/>
  <c r="BM377" i="1"/>
  <c r="CW286" i="1"/>
  <c r="DB286" i="1" s="1"/>
  <c r="CJ252" i="1"/>
  <c r="BN358" i="1"/>
  <c r="BX358" i="1" s="1"/>
  <c r="CW252" i="1"/>
  <c r="DB252" i="1" s="1"/>
  <c r="CJ334" i="1"/>
  <c r="BM286" i="1"/>
  <c r="BM335" i="1"/>
  <c r="BM252" i="1"/>
  <c r="BN366" i="1"/>
  <c r="CA366" i="1" s="1"/>
  <c r="CB366" i="1" s="1"/>
  <c r="CW338" i="1"/>
  <c r="DB338" i="1" s="1"/>
  <c r="BM291" i="1"/>
  <c r="CW276" i="1"/>
  <c r="DB276" i="1" s="1"/>
  <c r="CW335" i="1"/>
  <c r="DA335" i="1" s="1"/>
  <c r="CJ303" i="1"/>
  <c r="BM262" i="1"/>
  <c r="BN340" i="1"/>
  <c r="BX340" i="1" s="1"/>
  <c r="BM387" i="1"/>
  <c r="BN302" i="1"/>
  <c r="CA302" i="1" s="1"/>
  <c r="CB302" i="1" s="1"/>
  <c r="CJ356" i="1"/>
  <c r="CJ301" i="1"/>
  <c r="CW320" i="1"/>
  <c r="DA320" i="1" s="1"/>
  <c r="CW275" i="1"/>
  <c r="DB275" i="1" s="1"/>
  <c r="CJ257" i="1"/>
  <c r="CW271" i="1"/>
  <c r="DA271" i="1" s="1"/>
  <c r="CW297" i="1"/>
  <c r="DB297" i="1" s="1"/>
  <c r="CW270" i="1"/>
  <c r="DB270" i="1" s="1"/>
  <c r="CJ295" i="1"/>
  <c r="BY350" i="1"/>
  <c r="CG350" i="1" s="1"/>
  <c r="CH350" i="1" s="1" a="1"/>
  <c r="CH350" i="1" s="1"/>
  <c r="BN338" i="1"/>
  <c r="BX338" i="1" s="1"/>
  <c r="BM323" i="1"/>
  <c r="BN382" i="1"/>
  <c r="CA382" i="1" s="1"/>
  <c r="CB382" i="1" s="1"/>
  <c r="BM254" i="1"/>
  <c r="BM406" i="1"/>
  <c r="BM403" i="1"/>
  <c r="BM331" i="1"/>
  <c r="BM275" i="1"/>
  <c r="BN269" i="1"/>
  <c r="CA269" i="1" s="1"/>
  <c r="CB269" i="1" s="1"/>
  <c r="BM337" i="1"/>
  <c r="BX369" i="1"/>
  <c r="EA369" i="1" s="1"/>
  <c r="EM369" i="1" s="1"/>
  <c r="BX285" i="1"/>
  <c r="EA285" i="1" s="1"/>
  <c r="EM285" i="1" s="1"/>
  <c r="BN371" i="1"/>
  <c r="BX371" i="1" s="1"/>
  <c r="EA371" i="1" s="1"/>
  <c r="EM371" i="1" s="1"/>
  <c r="BN341" i="1"/>
  <c r="BX341" i="1" s="1"/>
  <c r="EA341" i="1" s="1"/>
  <c r="EM341" i="1" s="1"/>
  <c r="BM247" i="1"/>
  <c r="BM282" i="1"/>
  <c r="BM251" i="1"/>
  <c r="BM327" i="1"/>
  <c r="EA317" i="1"/>
  <c r="EM317" i="1" s="1"/>
  <c r="BY317" i="1"/>
  <c r="CG317" i="1" s="1"/>
  <c r="CH317" i="1" s="1" a="1"/>
  <c r="CH317" i="1" s="1"/>
  <c r="BX396" i="1"/>
  <c r="EA396" i="1" s="1"/>
  <c r="EM396" i="1" s="1"/>
  <c r="CA396" i="1"/>
  <c r="CB396" i="1" s="1"/>
  <c r="CW284" i="1"/>
  <c r="DB284" i="1" s="1"/>
  <c r="CW381" i="1"/>
  <c r="DA381" i="1" s="1"/>
  <c r="CW337" i="1"/>
  <c r="DA337" i="1" s="1"/>
  <c r="BY383" i="1"/>
  <c r="CG383" i="1" s="1"/>
  <c r="CH383" i="1" s="1" a="1"/>
  <c r="CH383" i="1" s="1"/>
  <c r="BM381" i="1"/>
  <c r="BM374" i="1"/>
  <c r="CW348" i="1"/>
  <c r="DB348" i="1" s="1"/>
  <c r="CW361" i="1"/>
  <c r="DB361" i="1" s="1"/>
  <c r="CW371" i="1"/>
  <c r="DB371" i="1" s="1"/>
  <c r="CW332" i="1"/>
  <c r="DB332" i="1" s="1"/>
  <c r="CJ335" i="1"/>
  <c r="CJ367" i="1"/>
  <c r="CJ365" i="1"/>
  <c r="CJ395" i="1"/>
  <c r="CJ299" i="1"/>
  <c r="CW409" i="1"/>
  <c r="DA409" i="1" s="1"/>
  <c r="CJ321" i="1"/>
  <c r="CW399" i="1"/>
  <c r="DB399" i="1" s="1"/>
  <c r="CW295" i="1"/>
  <c r="DA295" i="1" s="1"/>
  <c r="BN304" i="1"/>
  <c r="CA304" i="1" s="1"/>
  <c r="CB304" i="1" s="1"/>
  <c r="BM354" i="1"/>
  <c r="BM314" i="1"/>
  <c r="BM292" i="1"/>
  <c r="BM274" i="1"/>
  <c r="BM281" i="1"/>
  <c r="CA331" i="1"/>
  <c r="CB331" i="1" s="1"/>
  <c r="BX331" i="1"/>
  <c r="EA331" i="1" s="1"/>
  <c r="EM331" i="1" s="1"/>
  <c r="BM260" i="1"/>
  <c r="BY380" i="1"/>
  <c r="CG380" i="1" s="1"/>
  <c r="CH380" i="1" s="1" a="1"/>
  <c r="CH380" i="1" s="1"/>
  <c r="BM351" i="1"/>
  <c r="BM250" i="1"/>
  <c r="BN307" i="1"/>
  <c r="BX307" i="1" s="1"/>
  <c r="BY300" i="1"/>
  <c r="CG300" i="1" s="1"/>
  <c r="CH300" i="1" s="1" a="1"/>
  <c r="CH300" i="1" s="1"/>
  <c r="BM276" i="1"/>
  <c r="BX271" i="1"/>
  <c r="EA271" i="1" s="1"/>
  <c r="EM271" i="1" s="1"/>
  <c r="CA380" i="1"/>
  <c r="CB380" i="1" s="1"/>
  <c r="CJ385" i="1"/>
  <c r="CJ311" i="1"/>
  <c r="CJ362" i="1"/>
  <c r="CA324" i="1"/>
  <c r="CB324" i="1" s="1"/>
  <c r="BX324" i="1"/>
  <c r="EA324" i="1" s="1"/>
  <c r="EM324" i="1" s="1"/>
  <c r="BY291" i="1"/>
  <c r="CG291" i="1" s="1"/>
  <c r="CH291" i="1" s="1" a="1"/>
  <c r="CH291" i="1" s="1"/>
  <c r="BN245" i="1"/>
  <c r="BX245" i="1" s="1"/>
  <c r="CW391" i="1"/>
  <c r="DB391" i="1" s="1"/>
  <c r="CJ253" i="1"/>
  <c r="CW292" i="1"/>
  <c r="DB292" i="1" s="1"/>
  <c r="CJ333" i="1"/>
  <c r="CJ343" i="1"/>
  <c r="CJ338" i="1"/>
  <c r="CJ337" i="1"/>
  <c r="BN246" i="1"/>
  <c r="BX246" i="1" s="1"/>
  <c r="BN395" i="1"/>
  <c r="BX395" i="1" s="1"/>
  <c r="BX399" i="1"/>
  <c r="EA399" i="1" s="1"/>
  <c r="EM399" i="1" s="1"/>
  <c r="BY276" i="1"/>
  <c r="CG276" i="1" s="1"/>
  <c r="CH276" i="1" s="1" a="1"/>
  <c r="CH276" i="1" s="1"/>
  <c r="CA383" i="1"/>
  <c r="CB383" i="1" s="1"/>
  <c r="BY373" i="1"/>
  <c r="CG373" i="1" s="1"/>
  <c r="CH373" i="1" s="1" a="1"/>
  <c r="CH373" i="1" s="1"/>
  <c r="BY301" i="1"/>
  <c r="CG301" i="1" s="1"/>
  <c r="CH301" i="1" s="1" a="1"/>
  <c r="CH301" i="1" s="1"/>
  <c r="BY409" i="1"/>
  <c r="CG409" i="1" s="1"/>
  <c r="CH409" i="1" s="1" a="1"/>
  <c r="CH409" i="1" s="1"/>
  <c r="BX306" i="1"/>
  <c r="EA306" i="1" s="1"/>
  <c r="EM306" i="1" s="1"/>
  <c r="CA317" i="1"/>
  <c r="CB317" i="1" s="1"/>
  <c r="CA409" i="1"/>
  <c r="CB409" i="1" s="1"/>
  <c r="BX287" i="1"/>
  <c r="BX342" i="1"/>
  <c r="CA342" i="1"/>
  <c r="CB342" i="1" s="1"/>
  <c r="EA273" i="1"/>
  <c r="EM273" i="1" s="1"/>
  <c r="BY273" i="1"/>
  <c r="CG273" i="1" s="1"/>
  <c r="CH273" i="1" s="1" a="1"/>
  <c r="CH273" i="1" s="1"/>
  <c r="CA325" i="1"/>
  <c r="CB325" i="1" s="1"/>
  <c r="BX325" i="1"/>
  <c r="EA325" i="1" s="1"/>
  <c r="EM325" i="1" s="1"/>
  <c r="EA388" i="1"/>
  <c r="EM388" i="1" s="1"/>
  <c r="BY388" i="1"/>
  <c r="CG388" i="1" s="1"/>
  <c r="CH388" i="1" s="1" a="1"/>
  <c r="CH388" i="1" s="1"/>
  <c r="CJ280" i="1"/>
  <c r="BN263" i="1"/>
  <c r="CA263" i="1" s="1"/>
  <c r="CB263" i="1" s="1"/>
  <c r="BM388" i="1"/>
  <c r="CW280" i="1"/>
  <c r="DB280" i="1" s="1"/>
  <c r="BY335" i="1"/>
  <c r="CG335" i="1" s="1"/>
  <c r="CH335" i="1" s="1" a="1"/>
  <c r="CH335" i="1" s="1"/>
  <c r="BM311" i="1"/>
  <c r="BM342" i="1"/>
  <c r="CW385" i="1"/>
  <c r="DA385" i="1" s="1"/>
  <c r="CJ388" i="1"/>
  <c r="CJ315" i="1"/>
  <c r="CJ374" i="1"/>
  <c r="BY282" i="1"/>
  <c r="CG282" i="1" s="1"/>
  <c r="CH282" i="1" s="1" a="1"/>
  <c r="CH282" i="1" s="1"/>
  <c r="BM362" i="1"/>
  <c r="CW388" i="1"/>
  <c r="DB388" i="1" s="1"/>
  <c r="CW315" i="1"/>
  <c r="DA315" i="1" s="1"/>
  <c r="CW374" i="1"/>
  <c r="DB374" i="1" s="1"/>
  <c r="BY286" i="1"/>
  <c r="CG286" i="1" s="1"/>
  <c r="CH286" i="1" s="1" a="1"/>
  <c r="CH286" i="1" s="1"/>
  <c r="BY268" i="1"/>
  <c r="CG268" i="1" s="1"/>
  <c r="CH268" i="1" s="1" a="1"/>
  <c r="CH268" i="1" s="1"/>
  <c r="CA335" i="1"/>
  <c r="CB335" i="1" s="1"/>
  <c r="BM325" i="1"/>
  <c r="CJ265" i="1"/>
  <c r="BM334" i="1"/>
  <c r="BM345" i="1"/>
  <c r="CW265" i="1"/>
  <c r="DA265" i="1" s="1"/>
  <c r="CW294" i="1"/>
  <c r="DA294" i="1" s="1"/>
  <c r="BY377" i="1"/>
  <c r="CG377" i="1" s="1"/>
  <c r="CH377" i="1" s="1" a="1"/>
  <c r="CH377" i="1" s="1"/>
  <c r="BM375" i="1"/>
  <c r="BM280" i="1"/>
  <c r="BM385" i="1"/>
  <c r="CJ375" i="1"/>
  <c r="CJ342" i="1"/>
  <c r="CJ325" i="1"/>
  <c r="CJ260" i="1"/>
  <c r="BM315" i="1"/>
  <c r="BM328" i="1"/>
  <c r="CW375" i="1"/>
  <c r="DB375" i="1" s="1"/>
  <c r="CW342" i="1"/>
  <c r="DA342" i="1" s="1"/>
  <c r="CW325" i="1"/>
  <c r="DB325" i="1" s="1"/>
  <c r="CW260" i="1"/>
  <c r="DB260" i="1" s="1"/>
  <c r="CA350" i="1"/>
  <c r="CB350" i="1" s="1"/>
  <c r="BM294" i="1"/>
  <c r="BM256" i="1"/>
  <c r="BM273" i="1"/>
  <c r="BM265" i="1"/>
  <c r="BM283" i="1"/>
  <c r="BM326" i="1"/>
  <c r="CJ358" i="1"/>
  <c r="CJ273" i="1"/>
  <c r="CW362" i="1"/>
  <c r="DA362" i="1" s="1"/>
  <c r="CW311" i="1"/>
  <c r="DA311" i="1" s="1"/>
  <c r="CJ294" i="1"/>
  <c r="CW358" i="1"/>
  <c r="DB358" i="1" s="1"/>
  <c r="CW345" i="1"/>
  <c r="DB345" i="1" s="1"/>
  <c r="CW273" i="1"/>
  <c r="DA273" i="1" s="1"/>
  <c r="BY368" i="1"/>
  <c r="CG368" i="1" s="1"/>
  <c r="CH368" i="1" s="1" a="1"/>
  <c r="CH368" i="1" s="1"/>
  <c r="BM397" i="1"/>
  <c r="BM248" i="1"/>
  <c r="CJ248" i="1"/>
  <c r="CJ283" i="1"/>
  <c r="CJ327" i="1"/>
  <c r="CJ263" i="1"/>
  <c r="CJ256" i="1"/>
  <c r="CJ328" i="1"/>
  <c r="CA288" i="1"/>
  <c r="CB288" i="1" s="1"/>
  <c r="CW334" i="1"/>
  <c r="DB334" i="1" s="1"/>
  <c r="CW248" i="1"/>
  <c r="DA248" i="1" s="1"/>
  <c r="CW283" i="1"/>
  <c r="DB283" i="1" s="1"/>
  <c r="CW327" i="1"/>
  <c r="DA327" i="1" s="1"/>
  <c r="CW263" i="1"/>
  <c r="DA263" i="1" s="1"/>
  <c r="CW256" i="1"/>
  <c r="DB256" i="1" s="1"/>
  <c r="CW328" i="1"/>
  <c r="DA328" i="1" s="1"/>
  <c r="BX332" i="1"/>
  <c r="BM284" i="1"/>
  <c r="CJ246" i="1"/>
  <c r="CJ284" i="1"/>
  <c r="CJ397" i="1"/>
  <c r="BY250" i="1"/>
  <c r="CG250" i="1" s="1"/>
  <c r="CH250" i="1" s="1" a="1"/>
  <c r="CH250" i="1" s="1"/>
  <c r="BX283" i="1"/>
  <c r="EA283" i="1" s="1"/>
  <c r="EM283" i="1" s="1"/>
  <c r="CA321" i="1"/>
  <c r="CB321" i="1" s="1"/>
  <c r="BN264" i="1"/>
  <c r="BX264" i="1" s="1"/>
  <c r="BX367" i="1"/>
  <c r="EA367" i="1" s="1"/>
  <c r="EM367" i="1" s="1"/>
  <c r="CE184" i="1"/>
  <c r="BL184" i="1" s="1" a="1"/>
  <c r="BL184" i="1" s="1"/>
  <c r="BN184" i="1" s="1"/>
  <c r="CE32" i="1"/>
  <c r="BL32" i="1" s="1" a="1"/>
  <c r="BL32" i="1" s="1"/>
  <c r="BN32" i="1" s="1"/>
  <c r="BG32" i="1"/>
  <c r="BF32" i="1"/>
  <c r="CE50" i="1"/>
  <c r="BL50" i="1" s="1" a="1"/>
  <c r="BL50" i="1" s="1"/>
  <c r="BN50" i="1" s="1"/>
  <c r="BG50" i="1"/>
  <c r="BF50" i="1"/>
  <c r="BY372" i="1"/>
  <c r="CG372" i="1" s="1"/>
  <c r="CH372" i="1" s="1" a="1"/>
  <c r="CH372" i="1" s="1"/>
  <c r="CE57" i="1"/>
  <c r="BL57" i="1" s="1" a="1"/>
  <c r="BL57" i="1" s="1"/>
  <c r="BN57" i="1" s="1"/>
  <c r="CA319" i="1"/>
  <c r="CB319" i="1" s="1"/>
  <c r="CE36" i="1"/>
  <c r="BL36" i="1" s="1" a="1"/>
  <c r="BL36" i="1" s="1"/>
  <c r="BN36" i="1" s="1"/>
  <c r="BX352" i="1"/>
  <c r="BY352" i="1" s="1"/>
  <c r="CG352" i="1" s="1"/>
  <c r="CH352" i="1" s="1" a="1"/>
  <c r="CH352" i="1" s="1"/>
  <c r="BX394" i="1"/>
  <c r="EA394" i="1" s="1"/>
  <c r="EM394" i="1" s="1"/>
  <c r="BX310" i="1"/>
  <c r="EA310" i="1" s="1"/>
  <c r="EM310" i="1" s="1"/>
  <c r="BX259" i="1"/>
  <c r="CE71" i="1"/>
  <c r="BL71" i="1" s="1" a="1"/>
  <c r="BL71" i="1" s="1"/>
  <c r="BN71" i="1" s="1"/>
  <c r="CE45" i="1"/>
  <c r="BL45" i="1" s="1" a="1"/>
  <c r="BL45" i="1" s="1"/>
  <c r="BN45" i="1" s="1"/>
  <c r="CE46" i="1"/>
  <c r="BL46" i="1" s="1" a="1"/>
  <c r="BL46" i="1" s="1"/>
  <c r="BN46" i="1" s="1"/>
  <c r="BX343" i="1"/>
  <c r="EA343" i="1" s="1"/>
  <c r="EM343" i="1" s="1"/>
  <c r="CA290" i="1"/>
  <c r="CB290" i="1" s="1"/>
  <c r="BX390" i="1"/>
  <c r="EA390" i="1" s="1"/>
  <c r="EM390" i="1" s="1"/>
  <c r="BX410" i="1"/>
  <c r="BY334" i="1"/>
  <c r="CG334" i="1" s="1"/>
  <c r="CH334" i="1" s="1" a="1"/>
  <c r="CH334" i="1" s="1"/>
  <c r="BX336" i="1"/>
  <c r="CE29" i="1"/>
  <c r="BL29" i="1" s="1" a="1"/>
  <c r="BL29" i="1" s="1"/>
  <c r="BN29" i="1" s="1"/>
  <c r="CA334" i="1"/>
  <c r="CB334" i="1" s="1"/>
  <c r="BY365" i="1"/>
  <c r="CG365" i="1" s="1"/>
  <c r="CH365" i="1" s="1" a="1"/>
  <c r="CH365" i="1" s="1"/>
  <c r="CA365" i="1"/>
  <c r="CB365" i="1" s="1"/>
  <c r="BX400" i="1"/>
  <c r="BY400" i="1" s="1"/>
  <c r="CG400" i="1" s="1"/>
  <c r="CH400" i="1" s="1" a="1"/>
  <c r="CH400" i="1" s="1"/>
  <c r="BX252" i="1"/>
  <c r="EA252" i="1" s="1"/>
  <c r="EM252" i="1" s="1"/>
  <c r="CA346" i="1"/>
  <c r="CB346" i="1" s="1"/>
  <c r="BY346" i="1"/>
  <c r="CG346" i="1" s="1"/>
  <c r="CH346" i="1" s="1" a="1"/>
  <c r="CH346" i="1" s="1"/>
  <c r="CA387" i="1"/>
  <c r="CB387" i="1" s="1"/>
  <c r="BX330" i="1"/>
  <c r="BY330" i="1" s="1"/>
  <c r="CG330" i="1" s="1"/>
  <c r="CH330" i="1" s="1" a="1"/>
  <c r="CH330" i="1" s="1"/>
  <c r="BY288" i="1"/>
  <c r="CG288" i="1" s="1"/>
  <c r="CH288" i="1" s="1" a="1"/>
  <c r="CH288" i="1" s="1"/>
  <c r="BX333" i="1"/>
  <c r="BY333" i="1" s="1"/>
  <c r="CG333" i="1" s="1"/>
  <c r="CH333" i="1" s="1" a="1"/>
  <c r="CH333" i="1" s="1"/>
  <c r="BX256" i="1"/>
  <c r="CA373" i="1"/>
  <c r="CB373" i="1" s="1"/>
  <c r="CA258" i="1"/>
  <c r="CB258" i="1" s="1"/>
  <c r="BY258" i="1"/>
  <c r="CG258" i="1" s="1"/>
  <c r="CH258" i="1" s="1" a="1"/>
  <c r="CH258" i="1" s="1"/>
  <c r="BX298" i="1"/>
  <c r="BY298" i="1" s="1"/>
  <c r="CG298" i="1" s="1"/>
  <c r="CH298" i="1" s="1" a="1"/>
  <c r="CH298" i="1" s="1"/>
  <c r="CA276" i="1"/>
  <c r="CB276" i="1" s="1"/>
  <c r="BX398" i="1"/>
  <c r="EA398" i="1" s="1"/>
  <c r="EM398" i="1" s="1"/>
  <c r="BY274" i="1"/>
  <c r="CG274" i="1" s="1"/>
  <c r="CH274" i="1" s="1" a="1"/>
  <c r="CH274" i="1" s="1"/>
  <c r="BY339" i="1"/>
  <c r="CG339" i="1" s="1"/>
  <c r="CH339" i="1" s="1" a="1"/>
  <c r="CH339" i="1" s="1"/>
  <c r="BX260" i="1"/>
  <c r="BY318" i="1"/>
  <c r="CG318" i="1" s="1"/>
  <c r="CH318" i="1" s="1" a="1"/>
  <c r="CH318" i="1" s="1"/>
  <c r="BX284" i="1"/>
  <c r="BY284" i="1" s="1"/>
  <c r="CG284" i="1" s="1"/>
  <c r="CH284" i="1" s="1" a="1"/>
  <c r="CH284" i="1" s="1"/>
  <c r="BX401" i="1"/>
  <c r="EA401" i="1" s="1"/>
  <c r="EM401" i="1" s="1"/>
  <c r="CA274" i="1"/>
  <c r="CB274" i="1" s="1"/>
  <c r="CA318" i="1"/>
  <c r="CB318" i="1" s="1"/>
  <c r="BX248" i="1"/>
  <c r="EA248" i="1" s="1"/>
  <c r="EM248" i="1" s="1"/>
  <c r="CA339" i="1"/>
  <c r="CB339" i="1" s="1"/>
  <c r="BX360" i="1"/>
  <c r="CA363" i="1"/>
  <c r="CB363" i="1" s="1"/>
  <c r="BX253" i="1"/>
  <c r="EA253" i="1" s="1"/>
  <c r="EM253" i="1" s="1"/>
  <c r="BX314" i="1"/>
  <c r="CA351" i="1"/>
  <c r="CB351" i="1" s="1"/>
  <c r="BY290" i="1"/>
  <c r="CG290" i="1" s="1"/>
  <c r="CH290" i="1" s="1" a="1"/>
  <c r="CH290" i="1" s="1"/>
  <c r="BY351" i="1"/>
  <c r="CG351" i="1" s="1"/>
  <c r="CH351" i="1" s="1" a="1"/>
  <c r="CH351" i="1" s="1"/>
  <c r="BY349" i="1"/>
  <c r="CG349" i="1" s="1"/>
  <c r="CH349" i="1" s="1" a="1"/>
  <c r="CH349" i="1" s="1"/>
  <c r="CA273" i="1"/>
  <c r="CB273" i="1" s="1"/>
  <c r="CA265" i="1"/>
  <c r="CB265" i="1" s="1"/>
  <c r="CA268" i="1"/>
  <c r="CB268" i="1" s="1"/>
  <c r="BX404" i="1"/>
  <c r="BY387" i="1"/>
  <c r="CG387" i="1" s="1"/>
  <c r="CH387" i="1" s="1" a="1"/>
  <c r="CH387" i="1" s="1"/>
  <c r="BX295" i="1"/>
  <c r="BY295" i="1" s="1"/>
  <c r="CG295" i="1" s="1"/>
  <c r="CH295" i="1" s="1" a="1"/>
  <c r="CH295" i="1" s="1"/>
  <c r="BX309" i="1"/>
  <c r="BY309" i="1" s="1"/>
  <c r="CG309" i="1" s="1"/>
  <c r="CH309" i="1" s="1" a="1"/>
  <c r="CH309" i="1" s="1"/>
  <c r="CA368" i="1"/>
  <c r="CB368" i="1" s="1"/>
  <c r="CA291" i="1"/>
  <c r="CB291" i="1" s="1"/>
  <c r="BX344" i="1"/>
  <c r="BY363" i="1"/>
  <c r="CG363" i="1" s="1"/>
  <c r="CH363" i="1" s="1" a="1"/>
  <c r="CH363" i="1" s="1"/>
  <c r="BX316" i="1"/>
  <c r="CA349" i="1"/>
  <c r="CB349" i="1" s="1"/>
  <c r="BX247" i="1"/>
  <c r="EA247" i="1" s="1"/>
  <c r="EM247" i="1" s="1"/>
  <c r="BX356" i="1"/>
  <c r="BY265" i="1"/>
  <c r="CG265" i="1" s="1"/>
  <c r="CH265" i="1" s="1" a="1"/>
  <c r="CH265" i="1" s="1"/>
  <c r="CA301" i="1"/>
  <c r="CB301" i="1" s="1"/>
  <c r="CA372" i="1"/>
  <c r="CB372" i="1" s="1"/>
  <c r="BX347" i="1"/>
  <c r="BX275" i="1"/>
  <c r="CA250" i="1"/>
  <c r="CB250" i="1" s="1"/>
  <c r="CA388" i="1"/>
  <c r="CB388" i="1" s="1"/>
  <c r="CA300" i="1"/>
  <c r="CB300" i="1" s="1"/>
  <c r="CA277" i="1"/>
  <c r="CB277" i="1" s="1"/>
  <c r="CA345" i="1"/>
  <c r="CB345" i="1" s="1"/>
  <c r="BX345" i="1"/>
  <c r="CA354" i="1"/>
  <c r="CB354" i="1" s="1"/>
  <c r="BX354" i="1"/>
  <c r="DA305" i="1"/>
  <c r="DD305" i="1" s="1"/>
  <c r="BX299" i="1"/>
  <c r="BX262" i="1"/>
  <c r="CA262" i="1"/>
  <c r="CB262" i="1" s="1"/>
  <c r="BX257" i="1"/>
  <c r="CA257" i="1"/>
  <c r="CB257" i="1" s="1"/>
  <c r="BX315" i="1"/>
  <c r="CA315" i="1"/>
  <c r="CB315" i="1" s="1"/>
  <c r="CA323" i="1"/>
  <c r="CB323" i="1" s="1"/>
  <c r="BX323" i="1"/>
  <c r="CA278" i="1"/>
  <c r="CB278" i="1" s="1"/>
  <c r="BX278" i="1"/>
  <c r="BX384" i="1"/>
  <c r="BX362" i="1"/>
  <c r="BX311" i="1"/>
  <c r="BX381" i="1"/>
  <c r="BX359" i="1"/>
  <c r="CA279" i="1"/>
  <c r="CB279" i="1" s="1"/>
  <c r="BX313" i="1"/>
  <c r="CA377" i="1"/>
  <c r="CB377" i="1" s="1"/>
  <c r="CA286" i="1"/>
  <c r="CB286" i="1" s="1"/>
  <c r="CA282" i="1"/>
  <c r="CB282" i="1" s="1"/>
  <c r="BX294" i="1"/>
  <c r="CA364" i="1"/>
  <c r="CB364" i="1" s="1"/>
  <c r="BX364" i="1"/>
  <c r="BX370" i="1"/>
  <c r="CA370" i="1"/>
  <c r="CB370" i="1" s="1"/>
  <c r="CA391" i="1"/>
  <c r="CB391" i="1" s="1"/>
  <c r="BX391" i="1"/>
  <c r="CA406" i="1"/>
  <c r="CB406" i="1" s="1"/>
  <c r="BX406" i="1"/>
  <c r="BX266" i="1"/>
  <c r="CA266" i="1"/>
  <c r="CB266" i="1" s="1"/>
  <c r="CA385" i="1"/>
  <c r="CB385" i="1" s="1"/>
  <c r="BX385" i="1"/>
  <c r="BY329" i="1"/>
  <c r="CG329" i="1" s="1"/>
  <c r="CH329" i="1" s="1" a="1"/>
  <c r="CH329" i="1" s="1"/>
  <c r="BX408" i="1"/>
  <c r="CA303" i="1"/>
  <c r="CB303" i="1" s="1"/>
  <c r="BX303" i="1"/>
  <c r="BX297" i="1"/>
  <c r="CA297" i="1"/>
  <c r="CB297" i="1" s="1"/>
  <c r="BX405" i="1"/>
  <c r="CA405" i="1"/>
  <c r="CB405" i="1" s="1"/>
  <c r="CA293" i="1"/>
  <c r="CB293" i="1" s="1"/>
  <c r="BX293" i="1"/>
  <c r="CA337" i="1"/>
  <c r="CB337" i="1" s="1"/>
  <c r="BX337" i="1"/>
  <c r="CA328" i="1"/>
  <c r="CB328" i="1" s="1"/>
  <c r="BX328" i="1"/>
  <c r="BX296" i="1"/>
  <c r="CA251" i="1"/>
  <c r="CB251" i="1" s="1"/>
  <c r="BX251" i="1"/>
  <c r="CA397" i="1"/>
  <c r="CB397" i="1" s="1"/>
  <c r="BX397" i="1"/>
  <c r="CA355" i="1"/>
  <c r="CB355" i="1" s="1"/>
  <c r="BX355" i="1"/>
  <c r="BX292" i="1"/>
  <c r="CA292" i="1"/>
  <c r="CB292" i="1" s="1"/>
  <c r="BX320" i="1"/>
  <c r="CA320" i="1"/>
  <c r="CB320" i="1" s="1"/>
  <c r="CA386" i="1"/>
  <c r="CB386" i="1" s="1"/>
  <c r="BX386" i="1"/>
  <c r="AY178" i="1"/>
  <c r="CA312" i="1"/>
  <c r="CB312" i="1" s="1"/>
  <c r="BX312" i="1"/>
  <c r="CA267" i="1"/>
  <c r="CB267" i="1" s="1"/>
  <c r="BX267" i="1"/>
  <c r="BX376" i="1"/>
  <c r="CA376" i="1"/>
  <c r="CB376" i="1" s="1"/>
  <c r="BX261" i="1"/>
  <c r="CA261" i="1"/>
  <c r="CB261" i="1" s="1"/>
  <c r="CA326" i="1"/>
  <c r="CB326" i="1" s="1"/>
  <c r="BX326" i="1"/>
  <c r="CA281" i="1"/>
  <c r="CB281" i="1" s="1"/>
  <c r="BX281" i="1"/>
  <c r="CA305" i="1"/>
  <c r="CB305" i="1" s="1"/>
  <c r="BX305" i="1"/>
  <c r="CA327" i="1"/>
  <c r="CB327" i="1" s="1"/>
  <c r="BX327" i="1"/>
  <c r="BX403" i="1"/>
  <c r="CA403" i="1"/>
  <c r="CB403" i="1" s="1"/>
  <c r="CA255" i="1"/>
  <c r="CB255" i="1" s="1"/>
  <c r="BX255" i="1"/>
  <c r="CA254" i="1"/>
  <c r="CB254" i="1" s="1"/>
  <c r="BX254" i="1"/>
  <c r="BX389" i="1"/>
  <c r="CA389" i="1"/>
  <c r="CB389" i="1" s="1"/>
  <c r="BX407" i="1"/>
  <c r="CA407" i="1"/>
  <c r="CB407" i="1" s="1"/>
  <c r="BX322" i="1"/>
  <c r="CA322" i="1"/>
  <c r="CB322" i="1" s="1"/>
  <c r="CA289" i="1"/>
  <c r="CB289" i="1" s="1"/>
  <c r="BX289" i="1"/>
  <c r="BX392" i="1"/>
  <c r="CA392" i="1"/>
  <c r="CB392" i="1" s="1"/>
  <c r="CA329" i="1"/>
  <c r="CB329" i="1" s="1"/>
  <c r="BX378" i="1"/>
  <c r="CA378" i="1"/>
  <c r="CB378" i="1" s="1"/>
  <c r="CA375" i="1"/>
  <c r="CB375" i="1" s="1"/>
  <c r="BX375" i="1"/>
  <c r="BX280" i="1"/>
  <c r="CA280" i="1"/>
  <c r="CB280" i="1" s="1"/>
  <c r="CA374" i="1"/>
  <c r="CB374" i="1" s="1"/>
  <c r="BX374" i="1"/>
  <c r="CA402" i="1"/>
  <c r="CB402" i="1" s="1"/>
  <c r="BX402" i="1"/>
  <c r="CA393" i="1"/>
  <c r="CB393" i="1" s="1"/>
  <c r="BX393" i="1"/>
  <c r="BY32" i="1"/>
  <c r="CG32" i="1" s="1"/>
  <c r="CH32" i="1" s="1" a="1"/>
  <c r="CH32" i="1" s="1"/>
  <c r="EM32" i="1"/>
  <c r="BY50" i="1"/>
  <c r="CG50" i="1" s="1"/>
  <c r="CH50" i="1" s="1" a="1"/>
  <c r="CH50" i="1" s="1"/>
  <c r="EM50" i="1"/>
  <c r="DA341" i="1"/>
  <c r="DD341" i="1" s="1"/>
  <c r="DA367" i="1"/>
  <c r="DD367" i="1" s="1"/>
  <c r="DB349" i="1"/>
  <c r="DD349" i="1" s="1"/>
  <c r="DA371" i="1"/>
  <c r="DD371" i="1" s="1"/>
  <c r="DB290" i="1"/>
  <c r="DD290" i="1" s="1"/>
  <c r="DB318" i="1"/>
  <c r="DD318" i="1" s="1"/>
  <c r="DA274" i="1"/>
  <c r="DD274" i="1" s="1"/>
  <c r="DB392" i="1"/>
  <c r="DD392" i="1" s="1"/>
  <c r="DB245" i="1"/>
  <c r="DD245" i="1" s="1"/>
  <c r="DA353" i="1"/>
  <c r="DD353" i="1" s="1"/>
  <c r="DB403" i="1"/>
  <c r="DD403" i="1" s="1"/>
  <c r="DA384" i="1"/>
  <c r="DD384" i="1" s="1"/>
  <c r="DB344" i="1"/>
  <c r="DD344" i="1" s="1"/>
  <c r="DB363" i="1"/>
  <c r="DD363" i="1" s="1"/>
  <c r="DB261" i="1"/>
  <c r="DD261" i="1" s="1"/>
  <c r="DA352" i="1"/>
  <c r="DD352" i="1" s="1"/>
  <c r="DA282" i="1"/>
  <c r="DD282" i="1" s="1"/>
  <c r="BA186" i="1"/>
  <c r="CD186" i="1" s="1"/>
  <c r="BA65" i="1"/>
  <c r="CD65" i="1" s="1"/>
  <c r="DB316" i="1"/>
  <c r="DD316" i="1" s="1"/>
  <c r="DB333" i="1"/>
  <c r="DD333" i="1" s="1"/>
  <c r="BA208" i="1"/>
  <c r="BX208" i="1" s="1"/>
  <c r="EA208" i="1" s="1"/>
  <c r="DB402" i="1"/>
  <c r="DD402" i="1" s="1"/>
  <c r="L18" i="7"/>
  <c r="DB277" i="1"/>
  <c r="DD277" i="1" s="1"/>
  <c r="DB255" i="1"/>
  <c r="DD255" i="1" s="1"/>
  <c r="DA253" i="1"/>
  <c r="DD253" i="1" s="1"/>
  <c r="DA259" i="1"/>
  <c r="DD259" i="1" s="1"/>
  <c r="DA322" i="1"/>
  <c r="DD322" i="1" s="1"/>
  <c r="DB285" i="1"/>
  <c r="DD285" i="1" s="1"/>
  <c r="DB336" i="1"/>
  <c r="DD336" i="1" s="1"/>
  <c r="DB254" i="1"/>
  <c r="DD254" i="1" s="1"/>
  <c r="DA276" i="1"/>
  <c r="DD276" i="1" s="1"/>
  <c r="DA379" i="1"/>
  <c r="DD379" i="1" s="1"/>
  <c r="DB308" i="1"/>
  <c r="DD308" i="1" s="1"/>
  <c r="DB404" i="1"/>
  <c r="DD404" i="1" s="1"/>
  <c r="DA386" i="1"/>
  <c r="DD386" i="1" s="1"/>
  <c r="DA355" i="1"/>
  <c r="DD355" i="1" s="1"/>
  <c r="DA400" i="1"/>
  <c r="DD400" i="1" s="1"/>
  <c r="DB381" i="1"/>
  <c r="DD381" i="1" s="1"/>
  <c r="DB390" i="1"/>
  <c r="DD390" i="1" s="1"/>
  <c r="DA249" i="1"/>
  <c r="DD249" i="1" s="1"/>
  <c r="DA250" i="1"/>
  <c r="DD250" i="1" s="1"/>
  <c r="DA360" i="1"/>
  <c r="DD360" i="1" s="1"/>
  <c r="DB346" i="1"/>
  <c r="DD346" i="1" s="1"/>
  <c r="DB247" i="1"/>
  <c r="DD247" i="1" s="1"/>
  <c r="DA269" i="1"/>
  <c r="DD269" i="1" s="1"/>
  <c r="DA310" i="1"/>
  <c r="DD310" i="1" s="1"/>
  <c r="DA351" i="1"/>
  <c r="DD351" i="1" s="1"/>
  <c r="DB306" i="1"/>
  <c r="DD306" i="1" s="1"/>
  <c r="DA394" i="1"/>
  <c r="DD394" i="1" s="1"/>
  <c r="DA380" i="1"/>
  <c r="DD380" i="1" s="1"/>
  <c r="DA340" i="1"/>
  <c r="DD340" i="1" s="1"/>
  <c r="DB401" i="1"/>
  <c r="DD401" i="1" s="1"/>
  <c r="DB398" i="1"/>
  <c r="DD398" i="1" s="1"/>
  <c r="DA395" i="1"/>
  <c r="DD395" i="1" s="1"/>
  <c r="DA387" i="1"/>
  <c r="DD387" i="1" s="1"/>
  <c r="DA343" i="1"/>
  <c r="DD343" i="1" s="1"/>
  <c r="DB312" i="1"/>
  <c r="DD312" i="1" s="1"/>
  <c r="DA278" i="1"/>
  <c r="DD278" i="1" s="1"/>
  <c r="DA291" i="1"/>
  <c r="DD291" i="1" s="1"/>
  <c r="DA289" i="1"/>
  <c r="DD289" i="1" s="1"/>
  <c r="DB396" i="1"/>
  <c r="DD396" i="1" s="1"/>
  <c r="DB307" i="1"/>
  <c r="DD307" i="1" s="1"/>
  <c r="E11" i="5"/>
  <c r="DA313" i="1"/>
  <c r="DD313" i="1" s="1"/>
  <c r="DB323" i="1"/>
  <c r="DD323" i="1" s="1"/>
  <c r="DB298" i="1"/>
  <c r="DD298" i="1" s="1"/>
  <c r="BA233" i="1"/>
  <c r="CD233" i="1" s="1"/>
  <c r="DB287" i="1"/>
  <c r="DD287" i="1" s="1"/>
  <c r="DA356" i="1"/>
  <c r="DD356" i="1" s="1"/>
  <c r="DB350" i="1"/>
  <c r="DD350" i="1" s="1"/>
  <c r="DB299" i="1"/>
  <c r="DD299" i="1" s="1"/>
  <c r="DA264" i="1"/>
  <c r="DD264" i="1" s="1"/>
  <c r="DB330" i="1"/>
  <c r="DD330" i="1" s="1"/>
  <c r="DA364" i="1"/>
  <c r="DD364" i="1" s="1"/>
  <c r="DA252" i="1"/>
  <c r="DD252" i="1" s="1"/>
  <c r="DA267" i="1"/>
  <c r="DD267" i="1" s="1"/>
  <c r="DA382" i="1"/>
  <c r="DD382" i="1" s="1"/>
  <c r="DB365" i="1"/>
  <c r="DD365" i="1" s="1"/>
  <c r="DB266" i="1"/>
  <c r="DD266" i="1" s="1"/>
  <c r="DB293" i="1"/>
  <c r="DD293" i="1" s="1"/>
  <c r="DA357" i="1"/>
  <c r="DD357" i="1" s="1"/>
  <c r="DA262" i="1"/>
  <c r="DD262" i="1" s="1"/>
  <c r="DB397" i="1"/>
  <c r="DD397" i="1" s="1"/>
  <c r="DA368" i="1"/>
  <c r="DD368" i="1" s="1"/>
  <c r="DB407" i="1"/>
  <c r="DD407" i="1" s="1"/>
  <c r="DB324" i="1"/>
  <c r="DD324" i="1" s="1"/>
  <c r="DA408" i="1"/>
  <c r="DD408" i="1" s="1"/>
  <c r="BA225" i="1"/>
  <c r="CD225" i="1" s="1"/>
  <c r="DB246" i="1"/>
  <c r="DD246" i="1" s="1"/>
  <c r="DA359" i="1"/>
  <c r="DD359" i="1" s="1"/>
  <c r="DB405" i="1"/>
  <c r="DD405" i="1" s="1"/>
  <c r="DA366" i="1"/>
  <c r="DD366" i="1" s="1"/>
  <c r="DB303" i="1"/>
  <c r="DD303" i="1" s="1"/>
  <c r="DA329" i="1"/>
  <c r="DD329" i="1" s="1"/>
  <c r="DB279" i="1"/>
  <c r="DD279" i="1" s="1"/>
  <c r="DA376" i="1"/>
  <c r="DD376" i="1" s="1"/>
  <c r="DA268" i="1"/>
  <c r="DD268" i="1" s="1"/>
  <c r="DB389" i="1"/>
  <c r="DD389" i="1" s="1"/>
  <c r="DB339" i="1"/>
  <c r="DD339" i="1" s="1"/>
  <c r="DB369" i="1"/>
  <c r="DD369" i="1" s="1"/>
  <c r="DA410" i="1"/>
  <c r="DD410" i="1" s="1"/>
  <c r="DA347" i="1"/>
  <c r="DD347" i="1" s="1"/>
  <c r="DA406" i="1"/>
  <c r="DD406" i="1" s="1"/>
  <c r="DA317" i="1"/>
  <c r="DD317" i="1" s="1"/>
  <c r="DB309" i="1"/>
  <c r="DD309" i="1" s="1"/>
  <c r="BA236" i="1"/>
  <c r="CA236" i="1" s="1"/>
  <c r="CB236" i="1" s="1"/>
  <c r="DB272" i="1"/>
  <c r="DA272" i="1"/>
  <c r="DA296" i="1"/>
  <c r="DD296" i="1" s="1"/>
  <c r="DA372" i="1"/>
  <c r="DD372" i="1" s="1"/>
  <c r="DB257" i="1"/>
  <c r="DD257" i="1" s="1"/>
  <c r="DA301" i="1"/>
  <c r="DD301" i="1" s="1"/>
  <c r="DA393" i="1"/>
  <c r="DD393" i="1" s="1"/>
  <c r="DA378" i="1"/>
  <c r="DD378" i="1" s="1"/>
  <c r="DA370" i="1"/>
  <c r="DD370" i="1" s="1"/>
  <c r="DB383" i="1"/>
  <c r="DD383" i="1" s="1"/>
  <c r="DB281" i="1"/>
  <c r="DA281" i="1"/>
  <c r="BA115" i="1"/>
  <c r="CD115" i="1" s="1"/>
  <c r="DB319" i="1"/>
  <c r="DA319" i="1"/>
  <c r="DA300" i="1"/>
  <c r="DD300" i="1" s="1"/>
  <c r="DA288" i="1"/>
  <c r="DD288" i="1" s="1"/>
  <c r="DA258" i="1"/>
  <c r="DD258" i="1" s="1"/>
  <c r="DB373" i="1"/>
  <c r="DD373" i="1" s="1"/>
  <c r="BA230" i="1"/>
  <c r="CD230" i="1" s="1"/>
  <c r="BA167" i="1"/>
  <c r="CA167" i="1" s="1"/>
  <c r="CB167" i="1" s="1"/>
  <c r="BA199" i="1"/>
  <c r="CD199" i="1" s="1"/>
  <c r="BA190" i="1"/>
  <c r="CD190" i="1" s="1"/>
  <c r="BA79" i="1"/>
  <c r="CD79" i="1" s="1"/>
  <c r="BA216" i="1"/>
  <c r="CD216" i="1" s="1"/>
  <c r="CA100" i="1"/>
  <c r="CB100" i="1" s="1"/>
  <c r="BX100" i="1"/>
  <c r="EA100" i="1" s="1"/>
  <c r="CA228" i="1"/>
  <c r="CB228" i="1" s="1"/>
  <c r="BX228" i="1"/>
  <c r="EA228" i="1" s="1"/>
  <c r="BA232" i="1"/>
  <c r="CD232" i="1" s="1"/>
  <c r="CA70" i="1"/>
  <c r="CB70" i="1" s="1"/>
  <c r="BX70" i="1"/>
  <c r="EA70" i="1" s="1"/>
  <c r="CA23" i="1"/>
  <c r="CB23" i="1" s="1"/>
  <c r="BX23" i="1"/>
  <c r="BA171" i="1"/>
  <c r="CD171" i="1" s="1"/>
  <c r="BA152" i="1"/>
  <c r="CD152" i="1" s="1"/>
  <c r="BA177" i="1"/>
  <c r="CD177" i="1" s="1"/>
  <c r="BA154" i="1"/>
  <c r="CD154" i="1" s="1"/>
  <c r="BA106" i="1"/>
  <c r="CD106" i="1" s="1"/>
  <c r="BA59" i="1"/>
  <c r="BA62" i="1"/>
  <c r="CD62" i="1" s="1"/>
  <c r="BA191" i="1"/>
  <c r="CD191" i="1" s="1"/>
  <c r="BA117" i="1"/>
  <c r="CD117" i="1" s="1"/>
  <c r="BA95" i="1"/>
  <c r="CD95" i="1" s="1"/>
  <c r="BA48" i="1"/>
  <c r="CD48" i="1" s="1"/>
  <c r="BA28" i="1"/>
  <c r="CD28" i="1" s="1"/>
  <c r="BA110" i="1"/>
  <c r="CD75" i="1"/>
  <c r="BA122" i="1"/>
  <c r="CD122" i="1" s="1"/>
  <c r="BA138" i="1"/>
  <c r="BA160" i="1"/>
  <c r="CD160" i="1" s="1"/>
  <c r="CD147" i="1"/>
  <c r="BA128" i="1"/>
  <c r="BA223" i="1"/>
  <c r="BA206" i="1"/>
  <c r="BA243" i="1"/>
  <c r="BA146" i="1"/>
  <c r="CD146" i="1" s="1"/>
  <c r="BA192" i="1"/>
  <c r="CD192" i="1" s="1"/>
  <c r="BA78" i="1"/>
  <c r="BA197" i="1"/>
  <c r="BA169" i="1"/>
  <c r="CD169" i="1" s="1"/>
  <c r="BA157" i="1"/>
  <c r="CD157" i="1" s="1"/>
  <c r="BA213" i="1"/>
  <c r="BA77" i="1"/>
  <c r="CD77" i="1" s="1"/>
  <c r="BE36" i="1"/>
  <c r="BF36" i="1" s="1"/>
  <c r="BA93" i="1"/>
  <c r="CD93" i="1" s="1"/>
  <c r="BA189" i="1"/>
  <c r="BA244" i="1"/>
  <c r="CD244" i="1" s="1"/>
  <c r="BA33" i="1"/>
  <c r="BA168" i="1"/>
  <c r="BA210" i="1"/>
  <c r="BA195" i="1"/>
  <c r="CD52" i="1"/>
  <c r="CD218" i="1"/>
  <c r="BA119" i="1"/>
  <c r="BA97" i="1"/>
  <c r="BA237" i="1"/>
  <c r="BA104" i="1"/>
  <c r="BA203" i="1"/>
  <c r="BA172" i="1"/>
  <c r="BE50" i="1"/>
  <c r="BA161" i="1"/>
  <c r="BA214" i="1"/>
  <c r="CD68" i="1"/>
  <c r="BA96" i="1"/>
  <c r="BA42" i="1"/>
  <c r="BC140" i="1"/>
  <c r="BD140" i="1" s="1"/>
  <c r="BE57" i="1"/>
  <c r="BG57" i="1" s="1"/>
  <c r="BA73" i="1"/>
  <c r="BA194" i="1"/>
  <c r="BA14" i="1"/>
  <c r="CD176" i="1"/>
  <c r="CD18" i="1"/>
  <c r="BA44" i="1"/>
  <c r="BA204" i="1"/>
  <c r="BA20" i="1"/>
  <c r="BA148" i="1"/>
  <c r="BA83" i="1"/>
  <c r="BA241" i="1"/>
  <c r="BA188" i="1"/>
  <c r="BC68" i="1"/>
  <c r="BD68" i="1" s="1"/>
  <c r="BC209" i="1"/>
  <c r="BD209" i="1" s="1"/>
  <c r="BA67" i="1"/>
  <c r="BA40" i="1"/>
  <c r="BA86" i="1"/>
  <c r="BC18" i="1"/>
  <c r="BD18" i="1" s="1"/>
  <c r="EF18" i="1" s="1"/>
  <c r="BA31" i="1"/>
  <c r="BA224" i="1"/>
  <c r="BE46" i="1"/>
  <c r="BG46" i="1" s="1"/>
  <c r="BA85" i="1"/>
  <c r="BA193" i="1"/>
  <c r="CD175" i="1"/>
  <c r="BA133" i="1"/>
  <c r="BA139" i="1"/>
  <c r="BA183" i="1"/>
  <c r="BA81" i="1"/>
  <c r="CD51" i="1"/>
  <c r="BA69" i="1"/>
  <c r="BA88" i="1"/>
  <c r="BA125" i="1"/>
  <c r="BA16" i="1"/>
  <c r="BA13" i="1"/>
  <c r="BA141" i="1"/>
  <c r="CD140" i="1"/>
  <c r="BA181" i="1"/>
  <c r="BA92" i="1"/>
  <c r="CD56" i="1"/>
  <c r="BA156" i="1"/>
  <c r="BC110" i="1"/>
  <c r="BD110" i="1" s="1"/>
  <c r="BA63" i="1"/>
  <c r="BC75" i="1"/>
  <c r="BD75" i="1" s="1"/>
  <c r="BE45" i="1"/>
  <c r="BF45" i="1" s="1"/>
  <c r="CD100" i="1"/>
  <c r="BA47" i="1"/>
  <c r="BC191" i="1"/>
  <c r="BD191" i="1" s="1"/>
  <c r="BA135" i="1"/>
  <c r="CD53" i="1"/>
  <c r="CD132" i="1"/>
  <c r="BA37" i="1"/>
  <c r="BA144" i="1"/>
  <c r="BA12" i="1"/>
  <c r="BA121" i="1"/>
  <c r="BA173" i="1"/>
  <c r="BC172" i="1"/>
  <c r="BD172" i="1" s="1"/>
  <c r="CD61" i="1"/>
  <c r="BC168" i="1"/>
  <c r="BD168" i="1" s="1"/>
  <c r="BA22" i="1"/>
  <c r="BC176" i="1"/>
  <c r="BD176" i="1" s="1"/>
  <c r="BA185" i="1"/>
  <c r="BA215" i="1"/>
  <c r="BA99" i="1"/>
  <c r="BC59" i="1"/>
  <c r="BD59" i="1" s="1"/>
  <c r="BA136" i="1"/>
  <c r="BA145" i="1"/>
  <c r="BA212" i="1"/>
  <c r="BA134" i="1"/>
  <c r="BA217" i="1"/>
  <c r="BC189" i="1"/>
  <c r="BD189" i="1" s="1"/>
  <c r="BA130" i="1"/>
  <c r="BA219" i="1"/>
  <c r="BA137" i="1"/>
  <c r="BC212" i="1"/>
  <c r="BD212" i="1" s="1"/>
  <c r="BC134" i="1"/>
  <c r="BD134" i="1" s="1"/>
  <c r="BA202" i="1"/>
  <c r="BA102" i="1"/>
  <c r="CD108" i="1"/>
  <c r="BA196" i="1"/>
  <c r="BA129" i="1"/>
  <c r="BA74" i="1"/>
  <c r="BC108" i="1"/>
  <c r="BD108" i="1" s="1"/>
  <c r="CD70" i="1"/>
  <c r="BC158" i="1"/>
  <c r="BD158" i="1" s="1"/>
  <c r="CD30" i="1"/>
  <c r="BC125" i="1"/>
  <c r="BD125" i="1" s="1"/>
  <c r="BC30" i="1"/>
  <c r="BD30" i="1" s="1"/>
  <c r="EF30" i="1" s="1"/>
  <c r="BA229" i="1"/>
  <c r="BE127" i="1"/>
  <c r="BA187" i="1"/>
  <c r="BA180" i="1"/>
  <c r="BA201" i="1"/>
  <c r="BA142" i="1"/>
  <c r="BA35" i="1"/>
  <c r="BA113" i="1"/>
  <c r="CD94" i="1"/>
  <c r="BC152" i="1"/>
  <c r="BD152" i="1" s="1"/>
  <c r="CD170" i="1"/>
  <c r="BC79" i="1"/>
  <c r="BD79" i="1" s="1"/>
  <c r="BC70" i="1"/>
  <c r="BD70" i="1" s="1"/>
  <c r="BA21" i="1"/>
  <c r="BA164" i="1"/>
  <c r="BA220" i="1"/>
  <c r="BC115" i="1"/>
  <c r="BD115" i="1" s="1"/>
  <c r="CD23" i="1"/>
  <c r="EH23" i="1" s="1"/>
  <c r="BA163" i="1"/>
  <c r="CD174" i="1"/>
  <c r="BA159" i="1"/>
  <c r="BA60" i="1"/>
  <c r="BE29" i="1"/>
  <c r="BG29" i="1" s="1"/>
  <c r="EG29" i="1" s="1"/>
  <c r="BA87" i="1"/>
  <c r="BA205" i="1"/>
  <c r="BC154" i="1"/>
  <c r="BD154" i="1" s="1"/>
  <c r="BA54" i="1"/>
  <c r="BA84" i="1"/>
  <c r="BA41" i="1"/>
  <c r="BA235" i="1"/>
  <c r="BC47" i="1"/>
  <c r="BD47" i="1" s="1"/>
  <c r="CD19" i="1"/>
  <c r="BA66" i="1"/>
  <c r="BC118" i="1"/>
  <c r="BD118" i="1" s="1"/>
  <c r="BA221" i="1"/>
  <c r="BC56" i="1"/>
  <c r="BD56" i="1" s="1"/>
  <c r="BA155" i="1"/>
  <c r="BA153" i="1"/>
  <c r="BA166" i="1"/>
  <c r="BC19" i="1"/>
  <c r="BD19" i="1" s="1"/>
  <c r="EF19" i="1" s="1"/>
  <c r="BA43" i="1"/>
  <c r="BC205" i="1"/>
  <c r="BD205" i="1" s="1"/>
  <c r="BA116" i="1"/>
  <c r="CD162" i="1"/>
  <c r="BA89" i="1"/>
  <c r="BA198" i="1"/>
  <c r="CD226" i="1"/>
  <c r="BA107" i="1"/>
  <c r="BA151" i="1"/>
  <c r="BA123" i="1"/>
  <c r="BA26" i="1"/>
  <c r="BA231" i="1"/>
  <c r="BE32" i="1"/>
  <c r="BA58" i="1"/>
  <c r="BA64" i="1"/>
  <c r="BA238" i="1"/>
  <c r="BC15" i="1"/>
  <c r="BD15" i="1" s="1"/>
  <c r="EF15" i="1" s="1"/>
  <c r="CD209" i="1"/>
  <c r="BA200" i="1"/>
  <c r="BA82" i="1"/>
  <c r="BA114" i="1"/>
  <c r="CD158" i="1"/>
  <c r="BA98" i="1"/>
  <c r="BA131" i="1"/>
  <c r="BC23" i="1"/>
  <c r="BD23" i="1" s="1"/>
  <c r="EF23" i="1" s="1"/>
  <c r="BA55" i="1"/>
  <c r="BA111" i="1"/>
  <c r="BA17" i="1"/>
  <c r="BA101" i="1"/>
  <c r="CD149" i="1"/>
  <c r="BA39" i="1"/>
  <c r="CD15" i="1"/>
  <c r="BA227" i="1"/>
  <c r="BA27" i="1"/>
  <c r="BC122" i="1"/>
  <c r="BD122" i="1" s="1"/>
  <c r="CD127" i="1"/>
  <c r="BA109" i="1"/>
  <c r="BC106" i="1"/>
  <c r="BD106" i="1" s="1"/>
  <c r="BA234" i="1"/>
  <c r="BC61" i="1"/>
  <c r="BD61" i="1" s="1"/>
  <c r="BA112" i="1"/>
  <c r="CD228" i="1"/>
  <c r="BC62" i="1"/>
  <c r="BD62" i="1" s="1"/>
  <c r="BA165" i="1"/>
  <c r="BA242" i="1"/>
  <c r="BA120" i="1"/>
  <c r="BA38" i="1"/>
  <c r="BA76" i="1"/>
  <c r="BC149" i="1"/>
  <c r="BD149" i="1" s="1"/>
  <c r="BA211" i="1"/>
  <c r="BA239" i="1"/>
  <c r="BC132" i="1"/>
  <c r="BD132" i="1" s="1"/>
  <c r="BA105" i="1"/>
  <c r="BA91" i="1"/>
  <c r="BA49" i="1"/>
  <c r="CD178" i="1"/>
  <c r="BA103" i="1"/>
  <c r="BA90" i="1"/>
  <c r="BC199" i="1"/>
  <c r="BD199" i="1" s="1"/>
  <c r="CD34" i="1"/>
  <c r="CD118" i="1"/>
  <c r="BA124" i="1"/>
  <c r="BC174" i="1"/>
  <c r="BD174" i="1" s="1"/>
  <c r="BA207" i="1"/>
  <c r="BA143" i="1"/>
  <c r="BA126" i="1"/>
  <c r="BC65" i="1"/>
  <c r="BD65" i="1" s="1"/>
  <c r="BE71" i="1"/>
  <c r="BG71" i="1" s="1"/>
  <c r="BA25" i="1"/>
  <c r="BA80" i="1"/>
  <c r="BA222" i="1"/>
  <c r="BA24" i="1"/>
  <c r="BA150" i="1"/>
  <c r="BC34" i="1"/>
  <c r="BD34" i="1" s="1"/>
  <c r="BA240" i="1"/>
  <c r="BA182" i="1"/>
  <c r="BA179" i="1"/>
  <c r="BA72" i="1"/>
  <c r="CD11" i="1"/>
  <c r="BC128" i="1"/>
  <c r="BD128" i="1" s="1"/>
  <c r="BC76" i="1"/>
  <c r="BD76" i="1" s="1"/>
  <c r="BC49" i="1"/>
  <c r="BD49" i="1" s="1"/>
  <c r="BC185" i="1"/>
  <c r="BD185" i="1" s="1"/>
  <c r="BC13" i="1"/>
  <c r="BD13" i="1" s="1"/>
  <c r="EF13" i="1" s="1"/>
  <c r="BC220" i="1"/>
  <c r="BD220" i="1" s="1"/>
  <c r="BC153" i="1"/>
  <c r="BD153" i="1" s="1"/>
  <c r="BC64" i="1"/>
  <c r="BD64" i="1" s="1"/>
  <c r="BC38" i="1"/>
  <c r="BD38" i="1" s="1"/>
  <c r="BC157" i="1"/>
  <c r="BD157" i="1" s="1"/>
  <c r="BC24" i="1"/>
  <c r="BD24" i="1" s="1"/>
  <c r="EF24" i="1" s="1"/>
  <c r="BC88" i="1"/>
  <c r="BD88" i="1" s="1"/>
  <c r="BC12" i="1"/>
  <c r="BD12" i="1" s="1"/>
  <c r="EF12" i="1" s="1"/>
  <c r="BC39" i="1"/>
  <c r="BD39" i="1" s="1"/>
  <c r="BC80" i="1"/>
  <c r="BD80" i="1" s="1"/>
  <c r="BC200" i="1"/>
  <c r="BD200" i="1" s="1"/>
  <c r="BC109" i="1"/>
  <c r="BD109" i="1" s="1"/>
  <c r="BC166" i="1"/>
  <c r="BD166" i="1" s="1"/>
  <c r="BC126" i="1"/>
  <c r="BD126" i="1" s="1"/>
  <c r="BC44" i="1"/>
  <c r="BD44" i="1" s="1"/>
  <c r="BC107" i="1"/>
  <c r="BD107" i="1" s="1"/>
  <c r="BC217" i="1"/>
  <c r="BD217" i="1" s="1"/>
  <c r="BC120" i="1"/>
  <c r="BD120" i="1" s="1"/>
  <c r="BC101" i="1"/>
  <c r="BD101" i="1" s="1"/>
  <c r="BC183" i="1"/>
  <c r="BD183" i="1" s="1"/>
  <c r="BC141" i="1"/>
  <c r="BD141" i="1" s="1"/>
  <c r="BC33" i="1"/>
  <c r="BD33" i="1" s="1"/>
  <c r="BC113" i="1"/>
  <c r="BD113" i="1" s="1"/>
  <c r="BC14" i="1"/>
  <c r="BD14" i="1" s="1"/>
  <c r="EF14" i="1" s="1"/>
  <c r="BC41" i="1"/>
  <c r="BD41" i="1" s="1"/>
  <c r="BC155" i="1"/>
  <c r="BD155" i="1" s="1"/>
  <c r="BC67" i="1"/>
  <c r="BD67" i="1" s="1"/>
  <c r="BC90" i="1"/>
  <c r="BD90" i="1" s="1"/>
  <c r="BC193" i="1"/>
  <c r="BD193" i="1" s="1"/>
  <c r="BC83" i="1"/>
  <c r="BD83" i="1" s="1"/>
  <c r="BC165" i="1"/>
  <c r="BD165" i="1" s="1"/>
  <c r="BC98" i="1"/>
  <c r="BD98" i="1" s="1"/>
  <c r="BC82" i="1"/>
  <c r="BD82" i="1" s="1"/>
  <c r="BC112" i="1"/>
  <c r="BD112" i="1" s="1"/>
  <c r="BC235" i="1"/>
  <c r="BD235" i="1" s="1"/>
  <c r="BC111" i="1"/>
  <c r="BD111" i="1" s="1"/>
  <c r="BC215" i="1"/>
  <c r="BD215" i="1" s="1"/>
  <c r="BC85" i="1"/>
  <c r="BD85" i="1" s="1"/>
  <c r="BC147" i="1"/>
  <c r="BD147" i="1" s="1"/>
  <c r="BE11" i="1"/>
  <c r="BC74" i="1"/>
  <c r="BD74" i="1" s="1"/>
  <c r="BC206" i="1"/>
  <c r="BD206" i="1" s="1"/>
  <c r="BC84" i="1"/>
  <c r="BD84" i="1" s="1"/>
  <c r="BC148" i="1"/>
  <c r="BD148" i="1" s="1"/>
  <c r="BC150" i="1"/>
  <c r="BD150" i="1" s="1"/>
  <c r="BC86" i="1"/>
  <c r="BD86" i="1" s="1"/>
  <c r="BC103" i="1"/>
  <c r="BD103" i="1" s="1"/>
  <c r="BC114" i="1"/>
  <c r="BD114" i="1" s="1"/>
  <c r="BC92" i="1"/>
  <c r="BD92" i="1" s="1"/>
  <c r="BC214" i="1"/>
  <c r="BD214" i="1" s="1"/>
  <c r="BC99" i="1"/>
  <c r="BD99" i="1" s="1"/>
  <c r="BC105" i="1"/>
  <c r="BD105" i="1" s="1"/>
  <c r="BC42" i="1"/>
  <c r="BD42" i="1" s="1"/>
  <c r="BC77" i="1"/>
  <c r="BD77" i="1" s="1"/>
  <c r="BC102" i="1"/>
  <c r="BD102" i="1" s="1"/>
  <c r="BC237" i="1"/>
  <c r="BD237" i="1" s="1"/>
  <c r="BC242" i="1"/>
  <c r="BD242" i="1" s="1"/>
  <c r="BC144" i="1"/>
  <c r="BD144" i="1" s="1"/>
  <c r="BC198" i="1"/>
  <c r="BD198" i="1" s="1"/>
  <c r="BC123" i="1"/>
  <c r="BD123" i="1" s="1"/>
  <c r="BC97" i="1"/>
  <c r="BD97" i="1" s="1"/>
  <c r="BC119" i="1"/>
  <c r="BD119" i="1" s="1"/>
  <c r="AS7" i="1"/>
  <c r="BT7" i="1" s="1"/>
  <c r="DA331" i="1" l="1"/>
  <c r="DD331" i="1" s="1"/>
  <c r="DB263" i="1"/>
  <c r="DD263" i="1" s="1"/>
  <c r="DB354" i="1"/>
  <c r="DD354" i="1" s="1"/>
  <c r="DA321" i="1"/>
  <c r="DD321" i="1" s="1"/>
  <c r="DB342" i="1"/>
  <c r="DD342" i="1" s="1"/>
  <c r="CA270" i="1"/>
  <c r="CB270" i="1" s="1"/>
  <c r="DB304" i="1"/>
  <c r="DD304" i="1" s="1"/>
  <c r="DB273" i="1"/>
  <c r="DD273" i="1" s="1"/>
  <c r="BX304" i="1"/>
  <c r="CA272" i="1"/>
  <c r="CB272" i="1" s="1"/>
  <c r="DA286" i="1"/>
  <c r="DD286" i="1" s="1"/>
  <c r="DB328" i="1"/>
  <c r="DD328" i="1" s="1"/>
  <c r="BX249" i="1"/>
  <c r="CA340" i="1"/>
  <c r="CB340" i="1" s="1"/>
  <c r="BX308" i="1"/>
  <c r="BY308" i="1" s="1"/>
  <c r="CG308" i="1" s="1"/>
  <c r="CH308" i="1" s="1" a="1"/>
  <c r="CH308" i="1" s="1"/>
  <c r="BY324" i="1"/>
  <c r="CG324" i="1" s="1"/>
  <c r="CH324" i="1" s="1" a="1"/>
  <c r="CH324" i="1" s="1"/>
  <c r="BX379" i="1"/>
  <c r="BY379" i="1" s="1"/>
  <c r="CG379" i="1" s="1"/>
  <c r="CH379" i="1" s="1" a="1"/>
  <c r="CH379" i="1" s="1"/>
  <c r="BX353" i="1"/>
  <c r="EA353" i="1" s="1"/>
  <c r="EM353" i="1" s="1"/>
  <c r="BX382" i="1"/>
  <c r="BY382" i="1" s="1"/>
  <c r="CG382" i="1" s="1"/>
  <c r="CH382" i="1" s="1" a="1"/>
  <c r="CH382" i="1" s="1"/>
  <c r="BX357" i="1"/>
  <c r="BY357" i="1" s="1"/>
  <c r="CG357" i="1" s="1"/>
  <c r="CH357" i="1" s="1" a="1"/>
  <c r="CH357" i="1" s="1"/>
  <c r="CA338" i="1"/>
  <c r="CB338" i="1" s="1"/>
  <c r="CA358" i="1"/>
  <c r="CB358" i="1" s="1"/>
  <c r="CA361" i="1"/>
  <c r="CB361" i="1" s="1"/>
  <c r="DA326" i="1"/>
  <c r="DD326" i="1" s="1"/>
  <c r="DA284" i="1"/>
  <c r="DD284" i="1" s="1"/>
  <c r="DA314" i="1"/>
  <c r="DD314" i="1" s="1"/>
  <c r="DA260" i="1"/>
  <c r="DD260" i="1" s="1"/>
  <c r="DA256" i="1"/>
  <c r="DD256" i="1" s="1"/>
  <c r="DB385" i="1"/>
  <c r="DD385" i="1" s="1"/>
  <c r="DB251" i="1"/>
  <c r="DA377" i="1"/>
  <c r="DD377" i="1" s="1"/>
  <c r="CD167" i="1"/>
  <c r="CE167" i="1" s="1"/>
  <c r="BL167" i="1" s="1" a="1"/>
  <c r="BL167" i="1" s="1"/>
  <c r="BN167" i="1" s="1"/>
  <c r="CA371" i="1"/>
  <c r="CB371" i="1" s="1"/>
  <c r="BY348" i="1"/>
  <c r="CG348" i="1" s="1"/>
  <c r="CH348" i="1" s="1" a="1"/>
  <c r="CH348" i="1" s="1"/>
  <c r="BY396" i="1"/>
  <c r="CG396" i="1" s="1"/>
  <c r="CH396" i="1" s="1" a="1"/>
  <c r="CH396" i="1" s="1"/>
  <c r="DA338" i="1"/>
  <c r="DD338" i="1" s="1"/>
  <c r="BX366" i="1"/>
  <c r="BY366" i="1" s="1"/>
  <c r="CG366" i="1" s="1"/>
  <c r="CH366" i="1" s="1" a="1"/>
  <c r="CH366" i="1" s="1"/>
  <c r="DA361" i="1"/>
  <c r="DD361" i="1" s="1"/>
  <c r="DA374" i="1"/>
  <c r="DD374" i="1" s="1"/>
  <c r="DA348" i="1"/>
  <c r="DD348" i="1" s="1"/>
  <c r="BY341" i="1"/>
  <c r="CG341" i="1" s="1"/>
  <c r="CH341" i="1" s="1" a="1"/>
  <c r="CH341" i="1" s="1"/>
  <c r="DB315" i="1"/>
  <c r="DD315" i="1" s="1"/>
  <c r="DB362" i="1"/>
  <c r="DD362" i="1" s="1"/>
  <c r="DB271" i="1"/>
  <c r="DD271" i="1" s="1"/>
  <c r="DA270" i="1"/>
  <c r="DD270" i="1" s="1"/>
  <c r="BY371" i="1"/>
  <c r="CG371" i="1" s="1"/>
  <c r="CH371" i="1" s="1" a="1"/>
  <c r="CH371" i="1" s="1"/>
  <c r="DA297" i="1"/>
  <c r="DD297" i="1" s="1"/>
  <c r="BY285" i="1"/>
  <c r="CG285" i="1" s="1"/>
  <c r="CH285" i="1" s="1" a="1"/>
  <c r="CH285" i="1" s="1"/>
  <c r="DA302" i="1"/>
  <c r="DD302" i="1" s="1"/>
  <c r="DA334" i="1"/>
  <c r="DD334" i="1" s="1"/>
  <c r="CA307" i="1"/>
  <c r="CB307" i="1" s="1"/>
  <c r="DB294" i="1"/>
  <c r="DD294" i="1" s="1"/>
  <c r="BX302" i="1"/>
  <c r="BY302" i="1" s="1"/>
  <c r="CG302" i="1" s="1"/>
  <c r="CH302" i="1" s="1" a="1"/>
  <c r="CH302" i="1" s="1"/>
  <c r="DB409" i="1"/>
  <c r="DD409" i="1" s="1"/>
  <c r="CA341" i="1"/>
  <c r="CB341" i="1" s="1"/>
  <c r="DA399" i="1"/>
  <c r="DD399" i="1" s="1"/>
  <c r="DB295" i="1"/>
  <c r="DD295" i="1" s="1"/>
  <c r="DA345" i="1"/>
  <c r="DD345" i="1" s="1"/>
  <c r="DA325" i="1"/>
  <c r="DD325" i="1" s="1"/>
  <c r="DA275" i="1"/>
  <c r="DD275" i="1" s="1"/>
  <c r="CA395" i="1"/>
  <c r="CB395" i="1" s="1"/>
  <c r="BY369" i="1"/>
  <c r="CG369" i="1" s="1"/>
  <c r="CH369" i="1" s="1" a="1"/>
  <c r="CH369" i="1" s="1"/>
  <c r="DA292" i="1"/>
  <c r="DD292" i="1" s="1"/>
  <c r="CJ50" i="1"/>
  <c r="BY399" i="1"/>
  <c r="CG399" i="1" s="1"/>
  <c r="CH399" i="1" s="1" a="1"/>
  <c r="CH399" i="1" s="1"/>
  <c r="CW50" i="1"/>
  <c r="DA50" i="1" s="1"/>
  <c r="DA388" i="1"/>
  <c r="DD388" i="1" s="1"/>
  <c r="DB335" i="1"/>
  <c r="DD335" i="1" s="1"/>
  <c r="DB337" i="1"/>
  <c r="DD337" i="1" s="1"/>
  <c r="BY271" i="1"/>
  <c r="CG271" i="1" s="1"/>
  <c r="CH271" i="1" s="1" a="1"/>
  <c r="CH271" i="1" s="1"/>
  <c r="DB320" i="1"/>
  <c r="DD320" i="1" s="1"/>
  <c r="BX269" i="1"/>
  <c r="EA269" i="1" s="1"/>
  <c r="EM269" i="1" s="1"/>
  <c r="CA246" i="1"/>
  <c r="CB246" i="1" s="1"/>
  <c r="EA340" i="1"/>
  <c r="EM340" i="1" s="1"/>
  <c r="BY340" i="1"/>
  <c r="CG340" i="1" s="1"/>
  <c r="CH340" i="1" s="1" a="1"/>
  <c r="CH340" i="1" s="1"/>
  <c r="DA280" i="1"/>
  <c r="DD280" i="1" s="1"/>
  <c r="DA283" i="1"/>
  <c r="DD283" i="1" s="1"/>
  <c r="CJ32" i="1"/>
  <c r="DA358" i="1"/>
  <c r="DD358" i="1" s="1"/>
  <c r="DB311" i="1"/>
  <c r="DD311" i="1" s="1"/>
  <c r="CW32" i="1"/>
  <c r="DB32" i="1" s="1"/>
  <c r="BY331" i="1"/>
  <c r="CG331" i="1" s="1"/>
  <c r="CH331" i="1" s="1" a="1"/>
  <c r="CH331" i="1" s="1"/>
  <c r="DA391" i="1"/>
  <c r="DD391" i="1" s="1"/>
  <c r="DA332" i="1"/>
  <c r="DD332" i="1" s="1"/>
  <c r="DB327" i="1"/>
  <c r="DD327" i="1" s="1"/>
  <c r="CA245" i="1"/>
  <c r="CB245" i="1" s="1"/>
  <c r="CA264" i="1"/>
  <c r="CB264" i="1" s="1"/>
  <c r="CD236" i="1"/>
  <c r="CE236" i="1" s="1"/>
  <c r="BL236" i="1" s="1" a="1"/>
  <c r="BL236" i="1" s="1"/>
  <c r="BN236" i="1" s="1"/>
  <c r="DA375" i="1"/>
  <c r="DD375" i="1" s="1"/>
  <c r="DB248" i="1"/>
  <c r="DD248" i="1" s="1"/>
  <c r="CJ45" i="1"/>
  <c r="BF46" i="1"/>
  <c r="BY306" i="1"/>
  <c r="CG306" i="1" s="1"/>
  <c r="CH306" i="1" s="1" a="1"/>
  <c r="CH306" i="1" s="1"/>
  <c r="BY283" i="1"/>
  <c r="CG283" i="1" s="1"/>
  <c r="CH283" i="1" s="1" a="1"/>
  <c r="CH283" i="1" s="1"/>
  <c r="BY325" i="1"/>
  <c r="CG325" i="1" s="1"/>
  <c r="CH325" i="1" s="1" a="1"/>
  <c r="CH325" i="1" s="1"/>
  <c r="EA352" i="1"/>
  <c r="EM352" i="1" s="1"/>
  <c r="BY394" i="1"/>
  <c r="CG394" i="1" s="1"/>
  <c r="CH394" i="1" s="1" a="1"/>
  <c r="CH394" i="1" s="1"/>
  <c r="BY343" i="1"/>
  <c r="CG343" i="1" s="1"/>
  <c r="CH343" i="1" s="1" a="1"/>
  <c r="CH343" i="1" s="1"/>
  <c r="BX263" i="1"/>
  <c r="EA263" i="1" s="1"/>
  <c r="EM263" i="1" s="1"/>
  <c r="EA295" i="1"/>
  <c r="EM295" i="1" s="1"/>
  <c r="BY390" i="1"/>
  <c r="CG390" i="1" s="1"/>
  <c r="CH390" i="1" s="1" a="1"/>
  <c r="CH390" i="1" s="1"/>
  <c r="EA287" i="1"/>
  <c r="EM287" i="1" s="1"/>
  <c r="BY287" i="1"/>
  <c r="CG287" i="1" s="1"/>
  <c r="CH287" i="1" s="1" a="1"/>
  <c r="CH287" i="1" s="1"/>
  <c r="BY367" i="1"/>
  <c r="CG367" i="1" s="1"/>
  <c r="CH367" i="1" s="1" a="1"/>
  <c r="CH367" i="1" s="1"/>
  <c r="BY398" i="1"/>
  <c r="CG398" i="1" s="1"/>
  <c r="CH398" i="1" s="1" a="1"/>
  <c r="CH398" i="1" s="1"/>
  <c r="EA332" i="1"/>
  <c r="EM332" i="1" s="1"/>
  <c r="BY332" i="1"/>
  <c r="CG332" i="1" s="1"/>
  <c r="CH332" i="1" s="1" a="1"/>
  <c r="CH332" i="1" s="1"/>
  <c r="BG45" i="1"/>
  <c r="BG36" i="1"/>
  <c r="CJ57" i="1"/>
  <c r="CJ184" i="1"/>
  <c r="DB265" i="1"/>
  <c r="DD265" i="1" s="1"/>
  <c r="BY310" i="1"/>
  <c r="CG310" i="1" s="1"/>
  <c r="CH310" i="1" s="1" a="1"/>
  <c r="CH310" i="1" s="1"/>
  <c r="EA342" i="1"/>
  <c r="EM342" i="1" s="1"/>
  <c r="BY342" i="1"/>
  <c r="CG342" i="1" s="1"/>
  <c r="CH342" i="1" s="1" a="1"/>
  <c r="CH342" i="1" s="1"/>
  <c r="CE65" i="1"/>
  <c r="BL65" i="1" s="1" a="1"/>
  <c r="BL65" i="1" s="1"/>
  <c r="BN65" i="1" s="1"/>
  <c r="CE178" i="1"/>
  <c r="BL178" i="1" s="1" a="1"/>
  <c r="BL178" i="1" s="1"/>
  <c r="BN178" i="1" s="1"/>
  <c r="BG23" i="1"/>
  <c r="EG23" i="1" s="1"/>
  <c r="BF23" i="1"/>
  <c r="EM23" i="1" s="1"/>
  <c r="CE225" i="1"/>
  <c r="BL225" i="1" s="1" a="1"/>
  <c r="BL225" i="1" s="1"/>
  <c r="BN225" i="1" s="1"/>
  <c r="CE160" i="1"/>
  <c r="BL160" i="1" s="1" a="1"/>
  <c r="BL160" i="1" s="1"/>
  <c r="BN160" i="1" s="1"/>
  <c r="CE171" i="1"/>
  <c r="BL171" i="1" s="1" a="1"/>
  <c r="BL171" i="1" s="1"/>
  <c r="BN171" i="1" s="1"/>
  <c r="BF171" i="1"/>
  <c r="BG171" i="1"/>
  <c r="CE186" i="1"/>
  <c r="BL186" i="1" s="1" a="1"/>
  <c r="BL186" i="1" s="1"/>
  <c r="BN186" i="1" s="1"/>
  <c r="CJ71" i="1"/>
  <c r="EA400" i="1"/>
  <c r="EM400" i="1" s="1"/>
  <c r="BF71" i="1"/>
  <c r="CE149" i="1"/>
  <c r="BL149" i="1" s="1" a="1"/>
  <c r="BL149" i="1" s="1"/>
  <c r="BN149" i="1" s="1"/>
  <c r="CE158" i="1"/>
  <c r="BL158" i="1" s="1" a="1"/>
  <c r="BL158" i="1" s="1"/>
  <c r="BN158" i="1" s="1"/>
  <c r="CE122" i="1"/>
  <c r="BL122" i="1" s="1" a="1"/>
  <c r="BL122" i="1" s="1"/>
  <c r="BN122" i="1" s="1"/>
  <c r="CE52" i="1"/>
  <c r="BL52" i="1" s="1" a="1"/>
  <c r="BL52" i="1" s="1"/>
  <c r="BN52" i="1" s="1"/>
  <c r="CE56" i="1"/>
  <c r="BL56" i="1" s="1" a="1"/>
  <c r="BL56" i="1" s="1"/>
  <c r="BN56" i="1" s="1"/>
  <c r="BM184" i="1"/>
  <c r="EA259" i="1"/>
  <c r="EM259" i="1" s="1"/>
  <c r="BY259" i="1"/>
  <c r="CG259" i="1" s="1"/>
  <c r="CH259" i="1" s="1" a="1"/>
  <c r="CH259" i="1" s="1"/>
  <c r="CE93" i="1"/>
  <c r="BL93" i="1" s="1" a="1"/>
  <c r="BL93" i="1" s="1"/>
  <c r="BN93" i="1" s="1"/>
  <c r="CE226" i="1"/>
  <c r="BL226" i="1" s="1" a="1"/>
  <c r="BL226" i="1" s="1"/>
  <c r="BN226" i="1" s="1"/>
  <c r="CE175" i="1"/>
  <c r="BL175" i="1" s="1" a="1"/>
  <c r="BL175" i="1" s="1"/>
  <c r="BN175" i="1" s="1"/>
  <c r="CE75" i="1"/>
  <c r="BL75" i="1" s="1" a="1"/>
  <c r="BL75" i="1" s="1"/>
  <c r="BN75" i="1" s="1"/>
  <c r="CE127" i="1"/>
  <c r="BL127" i="1" s="1" a="1"/>
  <c r="BL127" i="1" s="1"/>
  <c r="BN127" i="1" s="1"/>
  <c r="BF127" i="1"/>
  <c r="BG127" i="1"/>
  <c r="BF11" i="1"/>
  <c r="EM11" i="1" s="1"/>
  <c r="BG11" i="1"/>
  <c r="EG11" i="1" s="1"/>
  <c r="CE157" i="1"/>
  <c r="BL157" i="1" s="1" a="1"/>
  <c r="BL157" i="1" s="1"/>
  <c r="BN157" i="1" s="1"/>
  <c r="CE232" i="1"/>
  <c r="BL232" i="1" s="1" a="1"/>
  <c r="BL232" i="1" s="1"/>
  <c r="BN232" i="1" s="1"/>
  <c r="CE233" i="1"/>
  <c r="BL233" i="1" s="1" a="1"/>
  <c r="BL233" i="1" s="1"/>
  <c r="BM233" i="1" s="1"/>
  <c r="BG233" i="1"/>
  <c r="EA309" i="1"/>
  <c r="EM309" i="1" s="1"/>
  <c r="CE117" i="1"/>
  <c r="BL117" i="1" s="1" a="1"/>
  <c r="BL117" i="1" s="1"/>
  <c r="BN117" i="1" s="1"/>
  <c r="CE162" i="1"/>
  <c r="BL162" i="1" s="1" a="1"/>
  <c r="BL162" i="1" s="1"/>
  <c r="BN162" i="1" s="1"/>
  <c r="CE169" i="1"/>
  <c r="BL169" i="1" s="1" a="1"/>
  <c r="BL169" i="1" s="1"/>
  <c r="BN169" i="1" s="1"/>
  <c r="CE48" i="1"/>
  <c r="BL48" i="1" s="1" a="1"/>
  <c r="BL48" i="1" s="1"/>
  <c r="BN48" i="1" s="1"/>
  <c r="CE77" i="1"/>
  <c r="BL77" i="1" s="1" a="1"/>
  <c r="BL77" i="1" s="1"/>
  <c r="BN77" i="1" s="1"/>
  <c r="CE209" i="1"/>
  <c r="BL209" i="1" s="1" a="1"/>
  <c r="BL209" i="1" s="1"/>
  <c r="BN209" i="1" s="1"/>
  <c r="CE170" i="1"/>
  <c r="BL170" i="1" s="1" a="1"/>
  <c r="BL170" i="1" s="1"/>
  <c r="BN170" i="1" s="1"/>
  <c r="CE70" i="1"/>
  <c r="BL70" i="1" s="1" a="1"/>
  <c r="BL70" i="1" s="1"/>
  <c r="BN70" i="1" s="1"/>
  <c r="BG70" i="1"/>
  <c r="BF70" i="1"/>
  <c r="CE140" i="1"/>
  <c r="BL140" i="1" s="1" a="1"/>
  <c r="BL140" i="1" s="1"/>
  <c r="BN140" i="1" s="1"/>
  <c r="CE176" i="1"/>
  <c r="BL176" i="1" s="1" a="1"/>
  <c r="BL176" i="1" s="1"/>
  <c r="BM176" i="1" s="1"/>
  <c r="CE95" i="1"/>
  <c r="BL95" i="1" s="1" a="1"/>
  <c r="BL95" i="1" s="1"/>
  <c r="BN95" i="1" s="1"/>
  <c r="EA333" i="1"/>
  <c r="EM333" i="1" s="1"/>
  <c r="CE61" i="1"/>
  <c r="BL61" i="1" s="1" a="1"/>
  <c r="BL61" i="1" s="1"/>
  <c r="BN61" i="1" s="1"/>
  <c r="CE132" i="1"/>
  <c r="BL132" i="1" s="1" a="1"/>
  <c r="BL132" i="1" s="1"/>
  <c r="BN132" i="1" s="1"/>
  <c r="CE94" i="1"/>
  <c r="BL94" i="1" s="1" a="1"/>
  <c r="BL94" i="1" s="1"/>
  <c r="BN94" i="1" s="1"/>
  <c r="CE53" i="1"/>
  <c r="BL53" i="1" s="1" a="1"/>
  <c r="BL53" i="1" s="1"/>
  <c r="BN53" i="1" s="1"/>
  <c r="CE218" i="1"/>
  <c r="BL218" i="1" s="1" a="1"/>
  <c r="BL218" i="1" s="1"/>
  <c r="BN218" i="1" s="1"/>
  <c r="CE192" i="1"/>
  <c r="BL192" i="1" s="1" a="1"/>
  <c r="BL192" i="1" s="1"/>
  <c r="BN192" i="1" s="1"/>
  <c r="CE191" i="1"/>
  <c r="BL191" i="1" s="1" a="1"/>
  <c r="BL191" i="1" s="1"/>
  <c r="BN191" i="1" s="1"/>
  <c r="BF29" i="1"/>
  <c r="EM29" i="1" s="1"/>
  <c r="CE216" i="1"/>
  <c r="BL216" i="1" s="1" a="1"/>
  <c r="BL216" i="1" s="1"/>
  <c r="BN216" i="1" s="1"/>
  <c r="CE62" i="1"/>
  <c r="BL62" i="1" s="1" a="1"/>
  <c r="BL62" i="1" s="1"/>
  <c r="BN62" i="1" s="1"/>
  <c r="CE79" i="1"/>
  <c r="BL79" i="1" s="1" a="1"/>
  <c r="BL79" i="1" s="1"/>
  <c r="BN79" i="1" s="1"/>
  <c r="CE34" i="1"/>
  <c r="BL34" i="1" s="1" a="1"/>
  <c r="BL34" i="1" s="1"/>
  <c r="BN34" i="1" s="1"/>
  <c r="CE108" i="1"/>
  <c r="BL108" i="1" s="1" a="1"/>
  <c r="BL108" i="1" s="1"/>
  <c r="BN108" i="1" s="1"/>
  <c r="CE106" i="1"/>
  <c r="BL106" i="1" s="1" a="1"/>
  <c r="BL106" i="1" s="1"/>
  <c r="BN106" i="1" s="1"/>
  <c r="CE190" i="1"/>
  <c r="BL190" i="1" s="1" a="1"/>
  <c r="BL190" i="1" s="1"/>
  <c r="BM190" i="1" s="1"/>
  <c r="CJ36" i="1"/>
  <c r="CE146" i="1"/>
  <c r="BL146" i="1" s="1" a="1"/>
  <c r="BL146" i="1" s="1"/>
  <c r="BN146" i="1" s="1"/>
  <c r="CE199" i="1"/>
  <c r="BL199" i="1" s="1" a="1"/>
  <c r="BL199" i="1" s="1"/>
  <c r="BM199" i="1" s="1"/>
  <c r="BF57" i="1"/>
  <c r="CE100" i="1"/>
  <c r="BL100" i="1" s="1" a="1"/>
  <c r="BL100" i="1" s="1"/>
  <c r="BN100" i="1" s="1"/>
  <c r="BG100" i="1"/>
  <c r="BF100" i="1"/>
  <c r="CE154" i="1"/>
  <c r="BL154" i="1" s="1" a="1"/>
  <c r="BL154" i="1" s="1"/>
  <c r="BN154" i="1" s="1"/>
  <c r="CE115" i="1"/>
  <c r="BL115" i="1" s="1" a="1"/>
  <c r="BL115" i="1" s="1"/>
  <c r="BN115" i="1" s="1"/>
  <c r="BG115" i="1"/>
  <c r="CE228" i="1"/>
  <c r="BL228" i="1" s="1" a="1"/>
  <c r="BL228" i="1" s="1"/>
  <c r="BN228" i="1" s="1"/>
  <c r="BF228" i="1"/>
  <c r="BG228" i="1"/>
  <c r="CE174" i="1"/>
  <c r="BL174" i="1" s="1" a="1"/>
  <c r="BL174" i="1" s="1"/>
  <c r="BN174" i="1" s="1"/>
  <c r="CE51" i="1"/>
  <c r="BL51" i="1" s="1" a="1"/>
  <c r="BL51" i="1" s="1"/>
  <c r="BN51" i="1" s="1"/>
  <c r="CE177" i="1"/>
  <c r="BL177" i="1" s="1" a="1"/>
  <c r="BL177" i="1" s="1"/>
  <c r="BN177" i="1" s="1"/>
  <c r="CJ46" i="1"/>
  <c r="CE118" i="1"/>
  <c r="BL118" i="1" s="1" a="1"/>
  <c r="BL118" i="1" s="1"/>
  <c r="BN118" i="1" s="1"/>
  <c r="CE68" i="1"/>
  <c r="BL68" i="1" s="1" a="1"/>
  <c r="BL68" i="1" s="1"/>
  <c r="BN68" i="1" s="1"/>
  <c r="CE244" i="1"/>
  <c r="BL244" i="1" s="1" a="1"/>
  <c r="BL244" i="1" s="1"/>
  <c r="BN244" i="1" s="1"/>
  <c r="BF244" i="1"/>
  <c r="BG244" i="1"/>
  <c r="CE147" i="1"/>
  <c r="BL147" i="1" s="1" a="1"/>
  <c r="BL147" i="1" s="1"/>
  <c r="BN147" i="1" s="1"/>
  <c r="CE152" i="1"/>
  <c r="BL152" i="1" s="1" a="1"/>
  <c r="BL152" i="1" s="1"/>
  <c r="BN152" i="1" s="1"/>
  <c r="CE230" i="1"/>
  <c r="BL230" i="1" s="1" a="1"/>
  <c r="BL230" i="1" s="1"/>
  <c r="BN230" i="1" s="1"/>
  <c r="BY401" i="1"/>
  <c r="CG401" i="1" s="1"/>
  <c r="CH401" i="1" s="1" a="1"/>
  <c r="CH401" i="1" s="1"/>
  <c r="BY252" i="1"/>
  <c r="CG252" i="1" s="1"/>
  <c r="CH252" i="1" s="1" a="1"/>
  <c r="CH252" i="1" s="1"/>
  <c r="EA298" i="1"/>
  <c r="EM298" i="1" s="1"/>
  <c r="CE19" i="1"/>
  <c r="BL19" i="1" s="1" a="1"/>
  <c r="BL19" i="1" s="1"/>
  <c r="BN19" i="1" s="1"/>
  <c r="EA284" i="1"/>
  <c r="EM284" i="1" s="1"/>
  <c r="CE11" i="1"/>
  <c r="BL11" i="1" s="1" a="1"/>
  <c r="BL11" i="1" s="1"/>
  <c r="BN11" i="1" s="1"/>
  <c r="CE30" i="1"/>
  <c r="BL30" i="1" s="1" a="1"/>
  <c r="BL30" i="1" s="1"/>
  <c r="BN30" i="1" s="1"/>
  <c r="EA330" i="1"/>
  <c r="EM330" i="1" s="1"/>
  <c r="CE18" i="1"/>
  <c r="BL18" i="1" s="1" a="1"/>
  <c r="BL18" i="1" s="1"/>
  <c r="BN18" i="1" s="1"/>
  <c r="CE23" i="1"/>
  <c r="BL23" i="1" s="1" a="1"/>
  <c r="BL23" i="1" s="1"/>
  <c r="BN23" i="1" s="1"/>
  <c r="ED23" i="1"/>
  <c r="CE15" i="1"/>
  <c r="BL15" i="1" s="1" a="1"/>
  <c r="BL15" i="1" s="1"/>
  <c r="BN15" i="1" s="1"/>
  <c r="CJ29" i="1"/>
  <c r="EA336" i="1"/>
  <c r="EM336" i="1" s="1"/>
  <c r="BY336" i="1"/>
  <c r="CG336" i="1" s="1"/>
  <c r="CH336" i="1" s="1" a="1"/>
  <c r="CH336" i="1" s="1"/>
  <c r="CE28" i="1"/>
  <c r="BL28" i="1" s="1" a="1"/>
  <c r="BL28" i="1" s="1"/>
  <c r="BN28" i="1" s="1"/>
  <c r="EA410" i="1"/>
  <c r="EM410" i="1" s="1"/>
  <c r="BY410" i="1"/>
  <c r="CG410" i="1" s="1"/>
  <c r="CH410" i="1" s="1" a="1"/>
  <c r="CH410" i="1" s="1"/>
  <c r="EA357" i="1"/>
  <c r="EM357" i="1" s="1"/>
  <c r="BY248" i="1"/>
  <c r="CG248" i="1" s="1"/>
  <c r="CH248" i="1" s="1" a="1"/>
  <c r="CH248" i="1" s="1"/>
  <c r="EA256" i="1"/>
  <c r="EM256" i="1" s="1"/>
  <c r="BY256" i="1"/>
  <c r="CG256" i="1" s="1"/>
  <c r="CH256" i="1" s="1" a="1"/>
  <c r="CH256" i="1" s="1"/>
  <c r="EA260" i="1"/>
  <c r="EM260" i="1" s="1"/>
  <c r="BY260" i="1"/>
  <c r="CG260" i="1" s="1"/>
  <c r="CH260" i="1" s="1" a="1"/>
  <c r="CH260" i="1" s="1"/>
  <c r="EA304" i="1"/>
  <c r="EM304" i="1" s="1"/>
  <c r="BY304" i="1"/>
  <c r="CG304" i="1" s="1"/>
  <c r="CH304" i="1" s="1" a="1"/>
  <c r="CH304" i="1" s="1"/>
  <c r="EA275" i="1"/>
  <c r="EM275" i="1" s="1"/>
  <c r="BY275" i="1"/>
  <c r="CG275" i="1" s="1"/>
  <c r="CH275" i="1" s="1" a="1"/>
  <c r="CH275" i="1" s="1"/>
  <c r="EA344" i="1"/>
  <c r="EM344" i="1" s="1"/>
  <c r="BY344" i="1"/>
  <c r="CG344" i="1" s="1"/>
  <c r="CH344" i="1" s="1" a="1"/>
  <c r="CH344" i="1" s="1"/>
  <c r="EA347" i="1"/>
  <c r="EM347" i="1" s="1"/>
  <c r="BY347" i="1"/>
  <c r="CG347" i="1" s="1"/>
  <c r="CH347" i="1" s="1" a="1"/>
  <c r="CH347" i="1" s="1"/>
  <c r="EA379" i="1"/>
  <c r="EM379" i="1" s="1"/>
  <c r="BY247" i="1"/>
  <c r="CG247" i="1" s="1"/>
  <c r="CH247" i="1" s="1" a="1"/>
  <c r="CH247" i="1" s="1"/>
  <c r="BY253" i="1"/>
  <c r="CG253" i="1" s="1"/>
  <c r="CH253" i="1" s="1" a="1"/>
  <c r="CH253" i="1" s="1"/>
  <c r="EA314" i="1"/>
  <c r="EM314" i="1" s="1"/>
  <c r="BY314" i="1"/>
  <c r="CG314" i="1" s="1"/>
  <c r="CH314" i="1" s="1" a="1"/>
  <c r="CH314" i="1" s="1"/>
  <c r="EA356" i="1"/>
  <c r="EM356" i="1" s="1"/>
  <c r="BY356" i="1"/>
  <c r="CG356" i="1" s="1"/>
  <c r="CH356" i="1" s="1" a="1"/>
  <c r="CH356" i="1" s="1"/>
  <c r="EA404" i="1"/>
  <c r="EM404" i="1" s="1"/>
  <c r="BY404" i="1"/>
  <c r="CG404" i="1" s="1"/>
  <c r="CH404" i="1" s="1" a="1"/>
  <c r="CH404" i="1" s="1"/>
  <c r="EA360" i="1"/>
  <c r="EM360" i="1" s="1"/>
  <c r="BY360" i="1"/>
  <c r="CG360" i="1" s="1"/>
  <c r="CH360" i="1" s="1" a="1"/>
  <c r="CH360" i="1" s="1"/>
  <c r="EA316" i="1"/>
  <c r="EM316" i="1" s="1"/>
  <c r="BY316" i="1"/>
  <c r="CG316" i="1" s="1"/>
  <c r="CH316" i="1" s="1" a="1"/>
  <c r="CH316" i="1" s="1"/>
  <c r="BN199" i="1"/>
  <c r="EA402" i="1"/>
  <c r="EM402" i="1" s="1"/>
  <c r="BY402" i="1"/>
  <c r="CG402" i="1" s="1"/>
  <c r="CH402" i="1" s="1" a="1"/>
  <c r="CH402" i="1" s="1"/>
  <c r="EA392" i="1"/>
  <c r="EM392" i="1" s="1"/>
  <c r="BY392" i="1"/>
  <c r="CG392" i="1" s="1"/>
  <c r="CH392" i="1" s="1" a="1"/>
  <c r="CH392" i="1" s="1"/>
  <c r="EA312" i="1"/>
  <c r="EM312" i="1" s="1"/>
  <c r="BY312" i="1"/>
  <c r="CG312" i="1" s="1"/>
  <c r="CH312" i="1" s="1" a="1"/>
  <c r="CH312" i="1" s="1"/>
  <c r="EA406" i="1"/>
  <c r="EM406" i="1" s="1"/>
  <c r="BY406" i="1"/>
  <c r="CG406" i="1" s="1"/>
  <c r="CH406" i="1" s="1" a="1"/>
  <c r="CH406" i="1" s="1"/>
  <c r="EA262" i="1"/>
  <c r="EM262" i="1" s="1"/>
  <c r="BY262" i="1"/>
  <c r="CG262" i="1" s="1"/>
  <c r="CH262" i="1" s="1" a="1"/>
  <c r="CH262" i="1" s="1"/>
  <c r="EA407" i="1"/>
  <c r="EM407" i="1" s="1"/>
  <c r="BY407" i="1"/>
  <c r="CG407" i="1" s="1"/>
  <c r="CH407" i="1" s="1" a="1"/>
  <c r="CH407" i="1" s="1"/>
  <c r="EA281" i="1"/>
  <c r="EM281" i="1" s="1"/>
  <c r="BY281" i="1"/>
  <c r="CG281" i="1" s="1"/>
  <c r="CH281" i="1" s="1" a="1"/>
  <c r="CH281" i="1" s="1"/>
  <c r="EA251" i="1"/>
  <c r="EM251" i="1" s="1"/>
  <c r="BY251" i="1"/>
  <c r="CG251" i="1" s="1"/>
  <c r="CH251" i="1" s="1" a="1"/>
  <c r="CH251" i="1" s="1"/>
  <c r="EA303" i="1"/>
  <c r="EM303" i="1" s="1"/>
  <c r="BY303" i="1"/>
  <c r="CG303" i="1" s="1"/>
  <c r="CH303" i="1" s="1" a="1"/>
  <c r="CH303" i="1" s="1"/>
  <c r="EA266" i="1"/>
  <c r="EM266" i="1" s="1"/>
  <c r="BY266" i="1"/>
  <c r="CG266" i="1" s="1"/>
  <c r="CH266" i="1" s="1" a="1"/>
  <c r="CH266" i="1" s="1"/>
  <c r="EA246" i="1"/>
  <c r="EM246" i="1" s="1"/>
  <c r="BY246" i="1"/>
  <c r="CG246" i="1" s="1"/>
  <c r="CH246" i="1" s="1" a="1"/>
  <c r="CH246" i="1" s="1"/>
  <c r="EA270" i="1"/>
  <c r="EM270" i="1" s="1"/>
  <c r="BY270" i="1"/>
  <c r="CG270" i="1" s="1"/>
  <c r="CH270" i="1" s="1" a="1"/>
  <c r="CH270" i="1" s="1"/>
  <c r="EA296" i="1"/>
  <c r="EM296" i="1" s="1"/>
  <c r="BY296" i="1"/>
  <c r="CG296" i="1" s="1"/>
  <c r="CH296" i="1" s="1" a="1"/>
  <c r="CH296" i="1" s="1"/>
  <c r="EA338" i="1"/>
  <c r="EM338" i="1" s="1"/>
  <c r="BY338" i="1"/>
  <c r="CG338" i="1" s="1"/>
  <c r="CH338" i="1" s="1" a="1"/>
  <c r="CH338" i="1" s="1"/>
  <c r="EA279" i="1"/>
  <c r="EM279" i="1" s="1"/>
  <c r="BY279" i="1"/>
  <c r="CG279" i="1" s="1"/>
  <c r="CH279" i="1" s="1" a="1"/>
  <c r="CH279" i="1" s="1"/>
  <c r="EA299" i="1"/>
  <c r="EM299" i="1" s="1"/>
  <c r="BY299" i="1"/>
  <c r="CG299" i="1" s="1"/>
  <c r="CH299" i="1" s="1" a="1"/>
  <c r="CH299" i="1" s="1"/>
  <c r="EA374" i="1"/>
  <c r="EM374" i="1" s="1"/>
  <c r="BY374" i="1"/>
  <c r="CG374" i="1" s="1"/>
  <c r="CH374" i="1" s="1" a="1"/>
  <c r="CH374" i="1" s="1"/>
  <c r="EA391" i="1"/>
  <c r="EM391" i="1" s="1"/>
  <c r="BY391" i="1"/>
  <c r="CG391" i="1" s="1"/>
  <c r="CH391" i="1" s="1" a="1"/>
  <c r="CH391" i="1" s="1"/>
  <c r="EA323" i="1"/>
  <c r="EM323" i="1" s="1"/>
  <c r="BY323" i="1"/>
  <c r="CG323" i="1" s="1"/>
  <c r="CH323" i="1" s="1" a="1"/>
  <c r="CH323" i="1" s="1"/>
  <c r="EA358" i="1"/>
  <c r="EM358" i="1" s="1"/>
  <c r="BY358" i="1"/>
  <c r="CG358" i="1" s="1"/>
  <c r="CH358" i="1" s="1" a="1"/>
  <c r="CH358" i="1" s="1"/>
  <c r="EA328" i="1"/>
  <c r="EM328" i="1" s="1"/>
  <c r="BY328" i="1"/>
  <c r="CG328" i="1" s="1"/>
  <c r="CH328" i="1" s="1" a="1"/>
  <c r="CH328" i="1" s="1"/>
  <c r="EC23" i="1"/>
  <c r="EI23" i="1" s="1"/>
  <c r="EA23" i="1"/>
  <c r="EA272" i="1"/>
  <c r="EM272" i="1" s="1"/>
  <c r="BY272" i="1"/>
  <c r="CG272" i="1" s="1"/>
  <c r="CH272" i="1" s="1" a="1"/>
  <c r="CH272" i="1" s="1"/>
  <c r="EA249" i="1"/>
  <c r="EM249" i="1" s="1"/>
  <c r="BY249" i="1"/>
  <c r="CG249" i="1" s="1"/>
  <c r="CH249" i="1" s="1" a="1"/>
  <c r="CH249" i="1" s="1"/>
  <c r="EA382" i="1"/>
  <c r="EM382" i="1" s="1"/>
  <c r="EA280" i="1"/>
  <c r="EM280" i="1" s="1"/>
  <c r="BY280" i="1"/>
  <c r="CG280" i="1" s="1"/>
  <c r="CH280" i="1" s="1" a="1"/>
  <c r="CH280" i="1" s="1"/>
  <c r="EA389" i="1"/>
  <c r="EM389" i="1" s="1"/>
  <c r="BY389" i="1"/>
  <c r="CG389" i="1" s="1"/>
  <c r="CH389" i="1" s="1" a="1"/>
  <c r="CH389" i="1" s="1"/>
  <c r="EA337" i="1"/>
  <c r="EM337" i="1" s="1"/>
  <c r="BY337" i="1"/>
  <c r="CG337" i="1" s="1"/>
  <c r="CH337" i="1" s="1" a="1"/>
  <c r="CH337" i="1" s="1"/>
  <c r="EA359" i="1"/>
  <c r="EM359" i="1" s="1"/>
  <c r="BY359" i="1"/>
  <c r="CG359" i="1" s="1"/>
  <c r="CH359" i="1" s="1" a="1"/>
  <c r="CH359" i="1" s="1"/>
  <c r="EA375" i="1"/>
  <c r="EM375" i="1" s="1"/>
  <c r="BY375" i="1"/>
  <c r="CG375" i="1" s="1"/>
  <c r="CH375" i="1" s="1" a="1"/>
  <c r="CH375" i="1" s="1"/>
  <c r="EA361" i="1"/>
  <c r="EM361" i="1" s="1"/>
  <c r="BY361" i="1"/>
  <c r="CG361" i="1" s="1"/>
  <c r="CH361" i="1" s="1" a="1"/>
  <c r="CH361" i="1" s="1"/>
  <c r="EA264" i="1"/>
  <c r="EM264" i="1" s="1"/>
  <c r="BY264" i="1"/>
  <c r="CG264" i="1" s="1"/>
  <c r="CH264" i="1" s="1" a="1"/>
  <c r="CH264" i="1" s="1"/>
  <c r="EA289" i="1"/>
  <c r="EM289" i="1" s="1"/>
  <c r="BY289" i="1"/>
  <c r="CG289" i="1" s="1"/>
  <c r="CH289" i="1" s="1" a="1"/>
  <c r="CH289" i="1" s="1"/>
  <c r="EA292" i="1"/>
  <c r="EM292" i="1" s="1"/>
  <c r="BY292" i="1"/>
  <c r="CG292" i="1" s="1"/>
  <c r="CH292" i="1" s="1" a="1"/>
  <c r="CH292" i="1" s="1"/>
  <c r="EA293" i="1"/>
  <c r="EM293" i="1" s="1"/>
  <c r="BY293" i="1"/>
  <c r="CG293" i="1" s="1"/>
  <c r="CH293" i="1" s="1" a="1"/>
  <c r="CH293" i="1" s="1"/>
  <c r="EA370" i="1"/>
  <c r="EM370" i="1" s="1"/>
  <c r="BY370" i="1"/>
  <c r="CG370" i="1" s="1"/>
  <c r="CH370" i="1" s="1" a="1"/>
  <c r="CH370" i="1" s="1"/>
  <c r="EA326" i="1"/>
  <c r="EM326" i="1" s="1"/>
  <c r="BY326" i="1"/>
  <c r="CG326" i="1" s="1"/>
  <c r="CH326" i="1" s="1" a="1"/>
  <c r="CH326" i="1" s="1"/>
  <c r="EA355" i="1"/>
  <c r="EM355" i="1" s="1"/>
  <c r="BY355" i="1"/>
  <c r="CG355" i="1" s="1"/>
  <c r="CH355" i="1" s="1" a="1"/>
  <c r="CH355" i="1" s="1"/>
  <c r="EA364" i="1"/>
  <c r="EM364" i="1" s="1"/>
  <c r="BY364" i="1"/>
  <c r="CG364" i="1" s="1"/>
  <c r="CH364" i="1" s="1" a="1"/>
  <c r="CH364" i="1" s="1"/>
  <c r="EA381" i="1"/>
  <c r="EM381" i="1" s="1"/>
  <c r="BY381" i="1"/>
  <c r="CG381" i="1" s="1"/>
  <c r="CH381" i="1" s="1" a="1"/>
  <c r="CH381" i="1" s="1"/>
  <c r="EA354" i="1"/>
  <c r="EM354" i="1" s="1"/>
  <c r="BY354" i="1"/>
  <c r="CG354" i="1" s="1"/>
  <c r="CH354" i="1" s="1" a="1"/>
  <c r="CH354" i="1" s="1"/>
  <c r="EA378" i="1"/>
  <c r="EM378" i="1" s="1"/>
  <c r="BY378" i="1"/>
  <c r="CG378" i="1" s="1"/>
  <c r="CH378" i="1" s="1" a="1"/>
  <c r="CH378" i="1" s="1"/>
  <c r="EA245" i="1"/>
  <c r="EM245" i="1" s="1"/>
  <c r="BY245" i="1"/>
  <c r="CG245" i="1" s="1"/>
  <c r="CH245" i="1" s="1" a="1"/>
  <c r="CH245" i="1" s="1"/>
  <c r="EA408" i="1"/>
  <c r="EM408" i="1" s="1"/>
  <c r="BY408" i="1"/>
  <c r="CG408" i="1" s="1"/>
  <c r="CH408" i="1" s="1" a="1"/>
  <c r="CH408" i="1" s="1"/>
  <c r="EA311" i="1"/>
  <c r="EM311" i="1" s="1"/>
  <c r="BY311" i="1"/>
  <c r="CG311" i="1" s="1"/>
  <c r="CH311" i="1" s="1" a="1"/>
  <c r="CH311" i="1" s="1"/>
  <c r="EA315" i="1"/>
  <c r="EM315" i="1" s="1"/>
  <c r="BY315" i="1"/>
  <c r="CG315" i="1" s="1"/>
  <c r="CH315" i="1" s="1" a="1"/>
  <c r="CH315" i="1" s="1"/>
  <c r="EA393" i="1"/>
  <c r="EM393" i="1" s="1"/>
  <c r="BY393" i="1"/>
  <c r="CG393" i="1" s="1"/>
  <c r="CH393" i="1" s="1" a="1"/>
  <c r="CH393" i="1" s="1"/>
  <c r="EA403" i="1"/>
  <c r="EM403" i="1" s="1"/>
  <c r="BY403" i="1"/>
  <c r="CG403" i="1" s="1"/>
  <c r="CH403" i="1" s="1" a="1"/>
  <c r="CH403" i="1" s="1"/>
  <c r="EA386" i="1"/>
  <c r="EM386" i="1" s="1"/>
  <c r="BY386" i="1"/>
  <c r="CG386" i="1" s="1"/>
  <c r="CH386" i="1" s="1" a="1"/>
  <c r="CH386" i="1" s="1"/>
  <c r="EA397" i="1"/>
  <c r="EM397" i="1" s="1"/>
  <c r="BY397" i="1"/>
  <c r="CG397" i="1" s="1"/>
  <c r="CH397" i="1" s="1" a="1"/>
  <c r="CH397" i="1" s="1"/>
  <c r="EA405" i="1"/>
  <c r="EM405" i="1" s="1"/>
  <c r="BY405" i="1"/>
  <c r="CG405" i="1" s="1"/>
  <c r="CH405" i="1" s="1" a="1"/>
  <c r="CH405" i="1" s="1"/>
  <c r="EA294" i="1"/>
  <c r="EM294" i="1" s="1"/>
  <c r="BY294" i="1"/>
  <c r="CG294" i="1" s="1"/>
  <c r="CH294" i="1" s="1" a="1"/>
  <c r="CH294" i="1" s="1"/>
  <c r="EA362" i="1"/>
  <c r="EM362" i="1" s="1"/>
  <c r="BY362" i="1"/>
  <c r="CG362" i="1" s="1"/>
  <c r="CH362" i="1" s="1" a="1"/>
  <c r="CH362" i="1" s="1"/>
  <c r="EA345" i="1"/>
  <c r="EM345" i="1" s="1"/>
  <c r="BY345" i="1"/>
  <c r="CG345" i="1" s="1"/>
  <c r="CH345" i="1" s="1" a="1"/>
  <c r="CH345" i="1" s="1"/>
  <c r="EA327" i="1"/>
  <c r="EM327" i="1" s="1"/>
  <c r="BY327" i="1"/>
  <c r="CG327" i="1" s="1"/>
  <c r="CH327" i="1" s="1" a="1"/>
  <c r="CH327" i="1" s="1"/>
  <c r="EA261" i="1"/>
  <c r="EM261" i="1" s="1"/>
  <c r="BY261" i="1"/>
  <c r="CG261" i="1" s="1"/>
  <c r="CH261" i="1" s="1" a="1"/>
  <c r="CH261" i="1" s="1"/>
  <c r="EA384" i="1"/>
  <c r="EM384" i="1" s="1"/>
  <c r="BY384" i="1"/>
  <c r="CG384" i="1" s="1"/>
  <c r="CH384" i="1" s="1" a="1"/>
  <c r="CH384" i="1" s="1"/>
  <c r="EA254" i="1"/>
  <c r="EM254" i="1" s="1"/>
  <c r="BY254" i="1"/>
  <c r="CG254" i="1" s="1"/>
  <c r="CH254" i="1" s="1" a="1"/>
  <c r="CH254" i="1" s="1"/>
  <c r="EA385" i="1"/>
  <c r="EM385" i="1" s="1"/>
  <c r="BY385" i="1"/>
  <c r="CG385" i="1" s="1"/>
  <c r="CH385" i="1" s="1" a="1"/>
  <c r="CH385" i="1" s="1"/>
  <c r="EA307" i="1"/>
  <c r="EM307" i="1" s="1"/>
  <c r="BY307" i="1"/>
  <c r="CG307" i="1" s="1"/>
  <c r="CH307" i="1" s="1" a="1"/>
  <c r="CH307" i="1" s="1"/>
  <c r="EA322" i="1"/>
  <c r="EM322" i="1" s="1"/>
  <c r="BY322" i="1"/>
  <c r="CG322" i="1" s="1"/>
  <c r="CH322" i="1" s="1" a="1"/>
  <c r="CH322" i="1" s="1"/>
  <c r="EA305" i="1"/>
  <c r="EM305" i="1" s="1"/>
  <c r="BY305" i="1"/>
  <c r="CG305" i="1" s="1"/>
  <c r="CH305" i="1" s="1" a="1"/>
  <c r="CH305" i="1" s="1"/>
  <c r="EA376" i="1"/>
  <c r="EM376" i="1" s="1"/>
  <c r="BY376" i="1"/>
  <c r="CG376" i="1" s="1"/>
  <c r="CH376" i="1" s="1" a="1"/>
  <c r="CH376" i="1" s="1"/>
  <c r="EA320" i="1"/>
  <c r="EM320" i="1" s="1"/>
  <c r="BY320" i="1"/>
  <c r="CG320" i="1" s="1"/>
  <c r="CH320" i="1" s="1" a="1"/>
  <c r="CH320" i="1" s="1"/>
  <c r="EA257" i="1"/>
  <c r="EM257" i="1" s="1"/>
  <c r="BY257" i="1"/>
  <c r="CG257" i="1" s="1"/>
  <c r="CH257" i="1" s="1" a="1"/>
  <c r="CH257" i="1" s="1"/>
  <c r="EA395" i="1"/>
  <c r="EM395" i="1" s="1"/>
  <c r="BY395" i="1"/>
  <c r="CG395" i="1" s="1"/>
  <c r="CH395" i="1" s="1" a="1"/>
  <c r="CH395" i="1" s="1"/>
  <c r="EA255" i="1"/>
  <c r="EM255" i="1" s="1"/>
  <c r="BY255" i="1"/>
  <c r="CG255" i="1" s="1"/>
  <c r="CH255" i="1" s="1" a="1"/>
  <c r="CH255" i="1" s="1"/>
  <c r="EA267" i="1"/>
  <c r="EM267" i="1" s="1"/>
  <c r="BY267" i="1"/>
  <c r="CG267" i="1" s="1"/>
  <c r="CH267" i="1" s="1" a="1"/>
  <c r="CH267" i="1" s="1"/>
  <c r="EA297" i="1"/>
  <c r="EM297" i="1" s="1"/>
  <c r="BY297" i="1"/>
  <c r="CG297" i="1" s="1"/>
  <c r="CH297" i="1" s="1" a="1"/>
  <c r="CH297" i="1" s="1"/>
  <c r="EA313" i="1"/>
  <c r="EM313" i="1" s="1"/>
  <c r="BY313" i="1"/>
  <c r="CG313" i="1" s="1"/>
  <c r="CH313" i="1" s="1" a="1"/>
  <c r="CH313" i="1" s="1"/>
  <c r="EA278" i="1"/>
  <c r="EM278" i="1" s="1"/>
  <c r="BY278" i="1"/>
  <c r="CG278" i="1" s="1"/>
  <c r="CH278" i="1" s="1" a="1"/>
  <c r="CH278" i="1" s="1"/>
  <c r="CJ158" i="1"/>
  <c r="CJ117" i="1"/>
  <c r="CJ199" i="1"/>
  <c r="CD208" i="1"/>
  <c r="CJ56" i="1"/>
  <c r="CJ77" i="1"/>
  <c r="CJ75" i="1"/>
  <c r="CJ132" i="1"/>
  <c r="CA208" i="1"/>
  <c r="CB208" i="1" s="1"/>
  <c r="BY23" i="1"/>
  <c r="CG23" i="1" s="1"/>
  <c r="CH23" i="1" s="1" a="1"/>
  <c r="CH23" i="1" s="1"/>
  <c r="BY70" i="1"/>
  <c r="CG70" i="1" s="1"/>
  <c r="CH70" i="1" s="1" a="1"/>
  <c r="CH70" i="1" s="1"/>
  <c r="EM70" i="1"/>
  <c r="BY208" i="1"/>
  <c r="CG208" i="1" s="1"/>
  <c r="CH208" i="1" s="1" a="1"/>
  <c r="CH208" i="1" s="1"/>
  <c r="EM208" i="1"/>
  <c r="BY228" i="1"/>
  <c r="CG228" i="1" s="1"/>
  <c r="CH228" i="1" s="1" a="1"/>
  <c r="CH228" i="1" s="1"/>
  <c r="EM228" i="1"/>
  <c r="BY100" i="1"/>
  <c r="CG100" i="1" s="1"/>
  <c r="CH100" i="1" s="1" a="1"/>
  <c r="CH100" i="1" s="1"/>
  <c r="EM100" i="1"/>
  <c r="BX236" i="1"/>
  <c r="EA236" i="1" s="1"/>
  <c r="L19" i="7"/>
  <c r="E12" i="5"/>
  <c r="DD281" i="1"/>
  <c r="DD272" i="1"/>
  <c r="BX167" i="1"/>
  <c r="EA167" i="1" s="1"/>
  <c r="DD251" i="1"/>
  <c r="DD319" i="1"/>
  <c r="CJ100" i="1"/>
  <c r="CA181" i="1"/>
  <c r="CB181" i="1" s="1"/>
  <c r="BX181" i="1"/>
  <c r="EA181" i="1" s="1"/>
  <c r="CA33" i="1"/>
  <c r="CB33" i="1" s="1"/>
  <c r="BX33" i="1"/>
  <c r="EA33" i="1" s="1"/>
  <c r="CA99" i="1"/>
  <c r="CB99" i="1" s="1"/>
  <c r="BX99" i="1"/>
  <c r="EA99" i="1" s="1"/>
  <c r="CD148" i="1"/>
  <c r="CD138" i="1"/>
  <c r="BX193" i="1"/>
  <c r="EA193" i="1" s="1"/>
  <c r="CA193" i="1"/>
  <c r="CB193" i="1" s="1"/>
  <c r="CD78" i="1"/>
  <c r="BX49" i="1"/>
  <c r="EA49" i="1" s="1"/>
  <c r="CA49" i="1"/>
  <c r="CB49" i="1" s="1"/>
  <c r="BX114" i="1"/>
  <c r="EA114" i="1" s="1"/>
  <c r="CA114" i="1"/>
  <c r="CB114" i="1" s="1"/>
  <c r="CA123" i="1"/>
  <c r="CB123" i="1" s="1"/>
  <c r="BX123" i="1"/>
  <c r="EA123" i="1" s="1"/>
  <c r="CA85" i="1"/>
  <c r="CB85" i="1" s="1"/>
  <c r="BX85" i="1"/>
  <c r="EA85" i="1" s="1"/>
  <c r="CA172" i="1"/>
  <c r="CB172" i="1" s="1"/>
  <c r="BX172" i="1"/>
  <c r="EA172" i="1" s="1"/>
  <c r="CD135" i="1"/>
  <c r="CD168" i="1"/>
  <c r="CA166" i="1"/>
  <c r="CB166" i="1" s="1"/>
  <c r="BX166" i="1"/>
  <c r="EA166" i="1" s="1"/>
  <c r="CA244" i="1"/>
  <c r="CB244" i="1" s="1"/>
  <c r="BX244" i="1"/>
  <c r="EA244" i="1" s="1"/>
  <c r="CD59" i="1"/>
  <c r="CA39" i="1"/>
  <c r="CB39" i="1" s="1"/>
  <c r="BX39" i="1"/>
  <c r="EA39" i="1" s="1"/>
  <c r="CA84" i="1"/>
  <c r="CB84" i="1" s="1"/>
  <c r="BX84" i="1"/>
  <c r="EA84" i="1" s="1"/>
  <c r="BX16" i="1"/>
  <c r="CA16" i="1"/>
  <c r="CB16" i="1" s="1"/>
  <c r="CD189" i="1"/>
  <c r="CA237" i="1"/>
  <c r="CB237" i="1" s="1"/>
  <c r="BX237" i="1"/>
  <c r="EA237" i="1" s="1"/>
  <c r="CA171" i="1"/>
  <c r="CB171" i="1" s="1"/>
  <c r="BX171" i="1"/>
  <c r="EA171" i="1" s="1"/>
  <c r="CA243" i="1"/>
  <c r="CB243" i="1" s="1"/>
  <c r="BX243" i="1"/>
  <c r="EA243" i="1" s="1"/>
  <c r="CD110" i="1"/>
  <c r="CA120" i="1"/>
  <c r="CB120" i="1" s="1"/>
  <c r="BX120" i="1"/>
  <c r="EA120" i="1" s="1"/>
  <c r="CA242" i="1"/>
  <c r="CB242" i="1" s="1"/>
  <c r="BX242" i="1"/>
  <c r="EA242" i="1" s="1"/>
  <c r="CA17" i="1"/>
  <c r="CB17" i="1" s="1"/>
  <c r="BX17" i="1"/>
  <c r="BX155" i="1"/>
  <c r="EA155" i="1" s="1"/>
  <c r="CA155" i="1"/>
  <c r="CB155" i="1" s="1"/>
  <c r="CA180" i="1"/>
  <c r="CB180" i="1" s="1"/>
  <c r="BX180" i="1"/>
  <c r="EA180" i="1" s="1"/>
  <c r="CA194" i="1"/>
  <c r="CB194" i="1" s="1"/>
  <c r="BX194" i="1"/>
  <c r="EA194" i="1" s="1"/>
  <c r="CA119" i="1"/>
  <c r="CB119" i="1" s="1"/>
  <c r="BX119" i="1"/>
  <c r="EA119" i="1" s="1"/>
  <c r="CA124" i="1"/>
  <c r="CB124" i="1" s="1"/>
  <c r="BX124" i="1"/>
  <c r="EA124" i="1" s="1"/>
  <c r="CA211" i="1"/>
  <c r="CB211" i="1" s="1"/>
  <c r="BX211" i="1"/>
  <c r="EA211" i="1" s="1"/>
  <c r="CA150" i="1"/>
  <c r="CB150" i="1" s="1"/>
  <c r="BX150" i="1"/>
  <c r="EA150" i="1" s="1"/>
  <c r="CA69" i="1"/>
  <c r="CB69" i="1" s="1"/>
  <c r="BX69" i="1"/>
  <c r="EA69" i="1" s="1"/>
  <c r="CA229" i="1"/>
  <c r="CB229" i="1" s="1"/>
  <c r="BX229" i="1"/>
  <c r="EA229" i="1" s="1"/>
  <c r="CA38" i="1"/>
  <c r="CB38" i="1" s="1"/>
  <c r="BX38" i="1"/>
  <c r="EA38" i="1" s="1"/>
  <c r="CA21" i="1"/>
  <c r="CB21" i="1" s="1"/>
  <c r="BX21" i="1"/>
  <c r="CD213" i="1"/>
  <c r="CA156" i="1"/>
  <c r="CB156" i="1" s="1"/>
  <c r="BX156" i="1"/>
  <c r="EA156" i="1" s="1"/>
  <c r="BX241" i="1"/>
  <c r="EA241" i="1" s="1"/>
  <c r="CA241" i="1"/>
  <c r="CB241" i="1" s="1"/>
  <c r="CD195" i="1"/>
  <c r="CA116" i="1"/>
  <c r="CB116" i="1" s="1"/>
  <c r="BX116" i="1"/>
  <c r="EA116" i="1" s="1"/>
  <c r="CD243" i="1"/>
  <c r="BE34" i="1"/>
  <c r="BG34" i="1" s="1"/>
  <c r="CD197" i="1"/>
  <c r="CD72" i="1"/>
  <c r="CD33" i="1"/>
  <c r="CD206" i="1"/>
  <c r="CD223" i="1"/>
  <c r="CD128" i="1"/>
  <c r="CD210" i="1"/>
  <c r="BE230" i="1"/>
  <c r="BF230" i="1" s="1"/>
  <c r="BE70" i="1"/>
  <c r="BE216" i="1"/>
  <c r="BF216" i="1" s="1"/>
  <c r="BE190" i="1"/>
  <c r="BF190" i="1" s="1"/>
  <c r="BE18" i="1"/>
  <c r="BF18" i="1" s="1"/>
  <c r="EM18" i="1" s="1"/>
  <c r="BE236" i="1"/>
  <c r="BE68" i="1"/>
  <c r="BF68" i="1" s="1"/>
  <c r="BE208" i="1"/>
  <c r="BE75" i="1"/>
  <c r="BG75" i="1" s="1"/>
  <c r="BE118" i="1"/>
  <c r="BF118" i="1" s="1"/>
  <c r="BE199" i="1"/>
  <c r="BF199" i="1" s="1"/>
  <c r="BC21" i="1"/>
  <c r="BD21" i="1" s="1"/>
  <c r="EF21" i="1" s="1"/>
  <c r="BC188" i="1"/>
  <c r="BD188" i="1" s="1"/>
  <c r="BE177" i="1"/>
  <c r="BF177" i="1" s="1"/>
  <c r="CD39" i="1"/>
  <c r="BC192" i="1"/>
  <c r="BD192" i="1" s="1"/>
  <c r="CD43" i="1"/>
  <c r="BC16" i="1"/>
  <c r="BD16" i="1" s="1"/>
  <c r="EF16" i="1" s="1"/>
  <c r="BC26" i="1"/>
  <c r="BD26" i="1" s="1"/>
  <c r="EF26" i="1" s="1"/>
  <c r="CD89" i="1"/>
  <c r="CD113" i="1"/>
  <c r="CD182" i="1"/>
  <c r="CD76" i="1"/>
  <c r="BC117" i="1"/>
  <c r="BD117" i="1" s="1"/>
  <c r="BC66" i="1"/>
  <c r="BD66" i="1" s="1"/>
  <c r="BC204" i="1"/>
  <c r="BD204" i="1" s="1"/>
  <c r="BC124" i="1"/>
  <c r="BD124" i="1" s="1"/>
  <c r="BE94" i="1"/>
  <c r="BG94" i="1" s="1"/>
  <c r="BE176" i="1"/>
  <c r="BG176" i="1" s="1"/>
  <c r="BE53" i="1"/>
  <c r="BG53" i="1" s="1"/>
  <c r="CD240" i="1"/>
  <c r="BC210" i="1"/>
  <c r="BD210" i="1" s="1"/>
  <c r="CD26" i="1"/>
  <c r="BC151" i="1"/>
  <c r="BD151" i="1" s="1"/>
  <c r="BC138" i="1"/>
  <c r="BD138" i="1" s="1"/>
  <c r="BE226" i="1"/>
  <c r="BG226" i="1" s="1"/>
  <c r="BC180" i="1"/>
  <c r="BD180" i="1" s="1"/>
  <c r="BC91" i="1"/>
  <c r="BD91" i="1" s="1"/>
  <c r="BC203" i="1"/>
  <c r="BD203" i="1" s="1"/>
  <c r="CD211" i="1"/>
  <c r="CD101" i="1"/>
  <c r="BC22" i="1"/>
  <c r="BD22" i="1" s="1"/>
  <c r="EF22" i="1" s="1"/>
  <c r="BE65" i="1"/>
  <c r="BG65" i="1" s="1"/>
  <c r="CD234" i="1"/>
  <c r="BE154" i="1"/>
  <c r="BG154" i="1" s="1"/>
  <c r="BC195" i="1"/>
  <c r="BD195" i="1" s="1"/>
  <c r="BE23" i="1"/>
  <c r="BE61" i="1"/>
  <c r="BG61" i="1" s="1"/>
  <c r="BC72" i="1"/>
  <c r="BD72" i="1" s="1"/>
  <c r="BC40" i="1"/>
  <c r="BD40" i="1" s="1"/>
  <c r="BC31" i="1"/>
  <c r="BD31" i="1" s="1"/>
  <c r="BC27" i="1"/>
  <c r="BD27" i="1" s="1"/>
  <c r="EF27" i="1" s="1"/>
  <c r="BC231" i="1"/>
  <c r="BD231" i="1" s="1"/>
  <c r="BC161" i="1"/>
  <c r="BD161" i="1" s="1"/>
  <c r="BE51" i="1"/>
  <c r="BG51" i="1" s="1"/>
  <c r="BC25" i="1"/>
  <c r="BD25" i="1" s="1"/>
  <c r="EF25" i="1" s="1"/>
  <c r="BC223" i="1"/>
  <c r="BD223" i="1" s="1"/>
  <c r="BC54" i="1"/>
  <c r="BD54" i="1" s="1"/>
  <c r="BC69" i="1"/>
  <c r="BD69" i="1" s="1"/>
  <c r="CD112" i="1"/>
  <c r="CD238" i="1"/>
  <c r="BC194" i="1"/>
  <c r="BD194" i="1" s="1"/>
  <c r="BC164" i="1"/>
  <c r="BD164" i="1" s="1"/>
  <c r="BE171" i="1"/>
  <c r="BC221" i="1"/>
  <c r="BD221" i="1" s="1"/>
  <c r="BC116" i="1"/>
  <c r="BD116" i="1" s="1"/>
  <c r="BC63" i="1"/>
  <c r="BD63" i="1" s="1"/>
  <c r="CD49" i="1"/>
  <c r="CD126" i="1"/>
  <c r="CD124" i="1"/>
  <c r="BC234" i="1"/>
  <c r="BD234" i="1" s="1"/>
  <c r="BE56" i="1"/>
  <c r="BG56" i="1" s="1"/>
  <c r="BC225" i="1"/>
  <c r="BD225" i="1" s="1"/>
  <c r="BC238" i="1"/>
  <c r="BD238" i="1" s="1"/>
  <c r="BC37" i="1"/>
  <c r="BD37" i="1" s="1"/>
  <c r="BE232" i="1"/>
  <c r="BF232" i="1" s="1"/>
  <c r="BE186" i="1"/>
  <c r="BF186" i="1" s="1"/>
  <c r="BC156" i="1"/>
  <c r="BD156" i="1" s="1"/>
  <c r="BC87" i="1"/>
  <c r="BD87" i="1" s="1"/>
  <c r="BC219" i="1"/>
  <c r="BD219" i="1" s="1"/>
  <c r="BC241" i="1"/>
  <c r="BD241" i="1" s="1"/>
  <c r="BC20" i="1"/>
  <c r="BD20" i="1" s="1"/>
  <c r="EF20" i="1" s="1"/>
  <c r="BC93" i="1"/>
  <c r="BD93" i="1" s="1"/>
  <c r="CD143" i="1"/>
  <c r="CD163" i="1"/>
  <c r="CD227" i="1"/>
  <c r="BC163" i="1"/>
  <c r="BD163" i="1" s="1"/>
  <c r="BC35" i="1"/>
  <c r="BD35" i="1" s="1"/>
  <c r="BE79" i="1"/>
  <c r="BG79" i="1" s="1"/>
  <c r="BC145" i="1"/>
  <c r="BD145" i="1" s="1"/>
  <c r="BE175" i="1"/>
  <c r="BF175" i="1" s="1"/>
  <c r="BC137" i="1"/>
  <c r="BD137" i="1" s="1"/>
  <c r="BE233" i="1"/>
  <c r="BF233" i="1" s="1"/>
  <c r="BC207" i="1"/>
  <c r="BD207" i="1" s="1"/>
  <c r="BC211" i="1"/>
  <c r="BD211" i="1" s="1"/>
  <c r="BC222" i="1"/>
  <c r="BD222" i="1" s="1"/>
  <c r="BE174" i="1"/>
  <c r="BF174" i="1" s="1"/>
  <c r="BC28" i="1"/>
  <c r="BD28" i="1" s="1"/>
  <c r="EF28" i="1" s="1"/>
  <c r="BE178" i="1"/>
  <c r="BF178" i="1" s="1"/>
  <c r="BE228" i="1"/>
  <c r="BC173" i="1"/>
  <c r="BD173" i="1" s="1"/>
  <c r="BE167" i="1"/>
  <c r="CD66" i="1"/>
  <c r="CD54" i="1"/>
  <c r="CD205" i="1"/>
  <c r="CD173" i="1"/>
  <c r="BE110" i="1"/>
  <c r="CD214" i="1"/>
  <c r="BE209" i="1"/>
  <c r="BG209" i="1" s="1"/>
  <c r="CD91" i="1"/>
  <c r="CD120" i="1"/>
  <c r="CD111" i="1"/>
  <c r="CD151" i="1"/>
  <c r="CD60" i="1"/>
  <c r="CD217" i="1"/>
  <c r="CD121" i="1"/>
  <c r="CD141" i="1"/>
  <c r="CD81" i="1"/>
  <c r="CD194" i="1"/>
  <c r="CD188" i="1"/>
  <c r="BE170" i="1"/>
  <c r="BF170" i="1" s="1"/>
  <c r="CD17" i="1"/>
  <c r="EH17" i="1" s="1"/>
  <c r="CD166" i="1"/>
  <c r="CD55" i="1"/>
  <c r="CD114" i="1"/>
  <c r="CD107" i="1"/>
  <c r="CD159" i="1"/>
  <c r="CD220" i="1"/>
  <c r="CD35" i="1"/>
  <c r="CD134" i="1"/>
  <c r="CD12" i="1"/>
  <c r="BE162" i="1"/>
  <c r="BF162" i="1" s="1"/>
  <c r="CD13" i="1"/>
  <c r="BC52" i="1"/>
  <c r="BD52" i="1" s="1"/>
  <c r="CD241" i="1"/>
  <c r="CD73" i="1"/>
  <c r="BE152" i="1"/>
  <c r="BF152" i="1" s="1"/>
  <c r="BC213" i="1"/>
  <c r="BD213" i="1" s="1"/>
  <c r="CD207" i="1"/>
  <c r="CD109" i="1"/>
  <c r="CD153" i="1"/>
  <c r="BE132" i="1"/>
  <c r="BF132" i="1" s="1"/>
  <c r="CD164" i="1"/>
  <c r="CD142" i="1"/>
  <c r="CD212" i="1"/>
  <c r="CD144" i="1"/>
  <c r="BC95" i="1"/>
  <c r="BD95" i="1" s="1"/>
  <c r="CD16" i="1"/>
  <c r="EH16" i="1" s="1"/>
  <c r="CD86" i="1"/>
  <c r="CD83" i="1"/>
  <c r="CD161" i="1"/>
  <c r="CD242" i="1"/>
  <c r="CD24" i="1"/>
  <c r="CD165" i="1"/>
  <c r="CD222" i="1"/>
  <c r="CD155" i="1"/>
  <c r="CD21" i="1"/>
  <c r="EH21" i="1" s="1"/>
  <c r="CD201" i="1"/>
  <c r="CD102" i="1"/>
  <c r="CD145" i="1"/>
  <c r="CD47" i="1"/>
  <c r="CD183" i="1"/>
  <c r="CD40" i="1"/>
  <c r="CD90" i="1"/>
  <c r="BC131" i="1"/>
  <c r="BD131" i="1" s="1"/>
  <c r="CD139" i="1"/>
  <c r="CD20" i="1"/>
  <c r="CD42" i="1"/>
  <c r="CD172" i="1"/>
  <c r="CD129" i="1"/>
  <c r="CD196" i="1"/>
  <c r="CD150" i="1"/>
  <c r="CD105" i="1"/>
  <c r="BC89" i="1"/>
  <c r="BD89" i="1" s="1"/>
  <c r="CD58" i="1"/>
  <c r="CD116" i="1"/>
  <c r="CD180" i="1"/>
  <c r="BC121" i="1"/>
  <c r="BD121" i="1" s="1"/>
  <c r="CD202" i="1"/>
  <c r="CD136" i="1"/>
  <c r="BC48" i="1"/>
  <c r="BD48" i="1" s="1"/>
  <c r="BE108" i="1"/>
  <c r="BG108" i="1" s="1"/>
  <c r="BC244" i="1"/>
  <c r="BD244" i="1" s="1"/>
  <c r="CD27" i="1"/>
  <c r="BC169" i="1"/>
  <c r="BD169" i="1" s="1"/>
  <c r="BC55" i="1"/>
  <c r="BD55" i="1" s="1"/>
  <c r="CD82" i="1"/>
  <c r="BC78" i="1"/>
  <c r="BD78" i="1" s="1"/>
  <c r="CD221" i="1"/>
  <c r="BC130" i="1"/>
  <c r="BD130" i="1" s="1"/>
  <c r="BC160" i="1"/>
  <c r="BD160" i="1" s="1"/>
  <c r="BE218" i="1"/>
  <c r="BF218" i="1" s="1"/>
  <c r="CD37" i="1"/>
  <c r="BC139" i="1"/>
  <c r="BD139" i="1" s="1"/>
  <c r="CD133" i="1"/>
  <c r="CD204" i="1"/>
  <c r="BC58" i="1"/>
  <c r="BD58" i="1" s="1"/>
  <c r="BC197" i="1"/>
  <c r="BD197" i="1" s="1"/>
  <c r="CD203" i="1"/>
  <c r="BE125" i="1"/>
  <c r="BC96" i="1"/>
  <c r="BD96" i="1" s="1"/>
  <c r="CD80" i="1"/>
  <c r="CD103" i="1"/>
  <c r="CD239" i="1"/>
  <c r="CD131" i="1"/>
  <c r="CD200" i="1"/>
  <c r="CD231" i="1"/>
  <c r="BC202" i="1"/>
  <c r="BD202" i="1" s="1"/>
  <c r="CD235" i="1"/>
  <c r="CD187" i="1"/>
  <c r="BC239" i="1"/>
  <c r="BD239" i="1" s="1"/>
  <c r="BE100" i="1"/>
  <c r="CD63" i="1"/>
  <c r="BC240" i="1"/>
  <c r="BD240" i="1" s="1"/>
  <c r="CD67" i="1"/>
  <c r="CD44" i="1"/>
  <c r="BC229" i="1"/>
  <c r="BD229" i="1" s="1"/>
  <c r="CD104" i="1"/>
  <c r="BC73" i="1"/>
  <c r="BD73" i="1" s="1"/>
  <c r="BE140" i="1"/>
  <c r="BF140" i="1" s="1"/>
  <c r="CD123" i="1"/>
  <c r="CD179" i="1"/>
  <c r="CD25" i="1"/>
  <c r="BE191" i="1"/>
  <c r="BF191" i="1" s="1"/>
  <c r="CD98" i="1"/>
  <c r="BE184" i="1"/>
  <c r="BC159" i="1"/>
  <c r="BD159" i="1" s="1"/>
  <c r="CD41" i="1"/>
  <c r="CD99" i="1"/>
  <c r="BC104" i="1"/>
  <c r="BD104" i="1" s="1"/>
  <c r="BC81" i="1"/>
  <c r="BD81" i="1" s="1"/>
  <c r="BC60" i="1"/>
  <c r="BD60" i="1" s="1"/>
  <c r="BC187" i="1"/>
  <c r="BD187" i="1" s="1"/>
  <c r="BE158" i="1"/>
  <c r="BF158" i="1" s="1"/>
  <c r="BC196" i="1"/>
  <c r="BD196" i="1" s="1"/>
  <c r="BE19" i="1"/>
  <c r="BF19" i="1" s="1"/>
  <c r="EM19" i="1" s="1"/>
  <c r="CD84" i="1"/>
  <c r="BC43" i="1"/>
  <c r="BD43" i="1" s="1"/>
  <c r="CD229" i="1"/>
  <c r="BC201" i="1"/>
  <c r="BD201" i="1" s="1"/>
  <c r="CD215" i="1"/>
  <c r="BE15" i="1"/>
  <c r="BG15" i="1" s="1"/>
  <c r="EG15" i="1" s="1"/>
  <c r="CD156" i="1"/>
  <c r="BC133" i="1"/>
  <c r="BD133" i="1" s="1"/>
  <c r="BC182" i="1"/>
  <c r="BD182" i="1" s="1"/>
  <c r="CD237" i="1"/>
  <c r="BC143" i="1"/>
  <c r="BD143" i="1" s="1"/>
  <c r="CD74" i="1"/>
  <c r="CD137" i="1"/>
  <c r="CD185" i="1"/>
  <c r="CD125" i="1"/>
  <c r="CD193" i="1"/>
  <c r="CD97" i="1"/>
  <c r="CD88" i="1"/>
  <c r="BC136" i="1"/>
  <c r="BD136" i="1" s="1"/>
  <c r="CD85" i="1"/>
  <c r="CD119" i="1"/>
  <c r="BC227" i="1"/>
  <c r="BD227" i="1" s="1"/>
  <c r="CD22" i="1"/>
  <c r="BC129" i="1"/>
  <c r="BD129" i="1" s="1"/>
  <c r="CD92" i="1"/>
  <c r="BE30" i="1"/>
  <c r="BG30" i="1" s="1"/>
  <c r="EG30" i="1" s="1"/>
  <c r="BC181" i="1"/>
  <c r="BD181" i="1" s="1"/>
  <c r="BE47" i="1"/>
  <c r="CD38" i="1"/>
  <c r="CD198" i="1"/>
  <c r="BC179" i="1"/>
  <c r="BD179" i="1" s="1"/>
  <c r="CD87" i="1"/>
  <c r="BC17" i="1"/>
  <c r="BD17" i="1" s="1"/>
  <c r="EF17" i="1" s="1"/>
  <c r="CD219" i="1"/>
  <c r="CD64" i="1"/>
  <c r="CD181" i="1"/>
  <c r="CD69" i="1"/>
  <c r="CD224" i="1"/>
  <c r="CD14" i="1"/>
  <c r="BE115" i="1"/>
  <c r="BF115" i="1" s="1"/>
  <c r="CD96" i="1"/>
  <c r="BC146" i="1"/>
  <c r="BD146" i="1" s="1"/>
  <c r="BC224" i="1"/>
  <c r="BD224" i="1" s="1"/>
  <c r="CD130" i="1"/>
  <c r="BC142" i="1"/>
  <c r="BD142" i="1" s="1"/>
  <c r="BC135" i="1"/>
  <c r="BD135" i="1" s="1"/>
  <c r="CD31" i="1"/>
  <c r="BE149" i="1"/>
  <c r="BF149" i="1" s="1"/>
  <c r="BC243" i="1"/>
  <c r="BD243" i="1" s="1"/>
  <c r="AT7" i="1"/>
  <c r="BU7" i="1" s="1"/>
  <c r="BG167" i="1" l="1"/>
  <c r="EA308" i="1"/>
  <c r="EM308" i="1" s="1"/>
  <c r="BF167" i="1"/>
  <c r="CJ171" i="1"/>
  <c r="CW171" i="1"/>
  <c r="DA171" i="1" s="1"/>
  <c r="EA366" i="1"/>
  <c r="EM366" i="1" s="1"/>
  <c r="BM178" i="1"/>
  <c r="CJ178" i="1"/>
  <c r="BG236" i="1"/>
  <c r="BF236" i="1"/>
  <c r="CJ226" i="1"/>
  <c r="BM226" i="1"/>
  <c r="CJ175" i="1"/>
  <c r="CJ192" i="1"/>
  <c r="BY353" i="1"/>
  <c r="CG353" i="1" s="1"/>
  <c r="CH353" i="1" s="1" a="1"/>
  <c r="CH353" i="1" s="1"/>
  <c r="CJ177" i="1"/>
  <c r="BM236" i="1"/>
  <c r="CJ122" i="1"/>
  <c r="EA302" i="1"/>
  <c r="EM302" i="1" s="1"/>
  <c r="CJ65" i="1"/>
  <c r="BN176" i="1"/>
  <c r="CJ232" i="1"/>
  <c r="CJ176" i="1"/>
  <c r="CJ52" i="1"/>
  <c r="BY263" i="1"/>
  <c r="CG263" i="1" s="1"/>
  <c r="CH263" i="1" s="1" a="1"/>
  <c r="CH263" i="1" s="1"/>
  <c r="DA32" i="1"/>
  <c r="DD32" i="1" s="1"/>
  <c r="CJ218" i="1"/>
  <c r="CW100" i="1"/>
  <c r="DA100" i="1" s="1"/>
  <c r="CJ170" i="1"/>
  <c r="CJ70" i="1"/>
  <c r="DB50" i="1"/>
  <c r="DD50" i="1" s="1"/>
  <c r="CJ79" i="1"/>
  <c r="CJ149" i="1"/>
  <c r="CW70" i="1"/>
  <c r="DA70" i="1" s="1"/>
  <c r="CJ157" i="1"/>
  <c r="CJ233" i="1"/>
  <c r="CJ19" i="1"/>
  <c r="CJ62" i="1"/>
  <c r="BY269" i="1"/>
  <c r="CG269" i="1" s="1"/>
  <c r="CH269" i="1" s="1" a="1"/>
  <c r="CH269" i="1" s="1"/>
  <c r="CW167" i="1"/>
  <c r="DB167" i="1" s="1"/>
  <c r="CJ225" i="1"/>
  <c r="CJ169" i="1"/>
  <c r="CJ127" i="1"/>
  <c r="BM225" i="1"/>
  <c r="CJ160" i="1"/>
  <c r="CJ93" i="1"/>
  <c r="BN233" i="1"/>
  <c r="BM177" i="1"/>
  <c r="CJ244" i="1"/>
  <c r="BM230" i="1"/>
  <c r="CJ209" i="1"/>
  <c r="BM192" i="1"/>
  <c r="CW23" i="1"/>
  <c r="DA23" i="1" s="1"/>
  <c r="CJ61" i="1"/>
  <c r="CW244" i="1"/>
  <c r="DA244" i="1" s="1"/>
  <c r="CJ140" i="1"/>
  <c r="BM186" i="1"/>
  <c r="CJ95" i="1"/>
  <c r="BN190" i="1"/>
  <c r="BG68" i="1"/>
  <c r="CJ190" i="1"/>
  <c r="CJ174" i="1"/>
  <c r="BG177" i="1"/>
  <c r="BF108" i="1"/>
  <c r="CW11" i="1"/>
  <c r="DA11" i="1" s="1"/>
  <c r="CJ115" i="1"/>
  <c r="BF154" i="1"/>
  <c r="BF34" i="1"/>
  <c r="CJ154" i="1"/>
  <c r="BM209" i="1"/>
  <c r="BF79" i="1"/>
  <c r="BG230" i="1"/>
  <c r="CJ228" i="1"/>
  <c r="CJ118" i="1"/>
  <c r="CW228" i="1"/>
  <c r="DA228" i="1" s="1"/>
  <c r="CJ53" i="1"/>
  <c r="CJ230" i="1"/>
  <c r="BF51" i="1"/>
  <c r="CJ94" i="1"/>
  <c r="CJ11" i="1"/>
  <c r="CJ48" i="1"/>
  <c r="CJ51" i="1"/>
  <c r="BM244" i="1"/>
  <c r="BG152" i="1"/>
  <c r="BG174" i="1"/>
  <c r="BF209" i="1"/>
  <c r="CJ236" i="1"/>
  <c r="BM191" i="1"/>
  <c r="BM174" i="1"/>
  <c r="CW236" i="1"/>
  <c r="DA236" i="1" s="1"/>
  <c r="CJ152" i="1"/>
  <c r="BM228" i="1"/>
  <c r="CE67" i="1"/>
  <c r="BL67" i="1" s="1" a="1"/>
  <c r="BL67" i="1" s="1"/>
  <c r="BN67" i="1" s="1"/>
  <c r="CE203" i="1"/>
  <c r="BL203" i="1" s="1" a="1"/>
  <c r="BL203" i="1" s="1"/>
  <c r="CE161" i="1"/>
  <c r="BL161" i="1" s="1" a="1"/>
  <c r="BL161" i="1" s="1"/>
  <c r="BN161" i="1" s="1"/>
  <c r="CE241" i="1"/>
  <c r="BL241" i="1" s="1" a="1"/>
  <c r="BL241" i="1" s="1"/>
  <c r="BN241" i="1" s="1"/>
  <c r="BF241" i="1"/>
  <c r="BG241" i="1"/>
  <c r="CE194" i="1"/>
  <c r="BL194" i="1" s="1" a="1"/>
  <c r="BL194" i="1" s="1"/>
  <c r="BF194" i="1"/>
  <c r="BG194" i="1"/>
  <c r="CE66" i="1"/>
  <c r="BL66" i="1" s="1" a="1"/>
  <c r="BL66" i="1" s="1"/>
  <c r="BN66" i="1" s="1"/>
  <c r="CE76" i="1"/>
  <c r="BL76" i="1" s="1" a="1"/>
  <c r="BL76" i="1" s="1"/>
  <c r="BN76" i="1" s="1"/>
  <c r="BM218" i="1"/>
  <c r="CE237" i="1"/>
  <c r="BL237" i="1" s="1" a="1"/>
  <c r="BL237" i="1" s="1"/>
  <c r="BN237" i="1" s="1"/>
  <c r="BF237" i="1"/>
  <c r="BG237" i="1"/>
  <c r="CE139" i="1"/>
  <c r="BL139" i="1" s="1" a="1"/>
  <c r="BL139" i="1" s="1"/>
  <c r="BN139" i="1" s="1"/>
  <c r="CE83" i="1"/>
  <c r="BL83" i="1" s="1" a="1"/>
  <c r="BL83" i="1" s="1"/>
  <c r="BN83" i="1" s="1"/>
  <c r="CE81" i="1"/>
  <c r="BL81" i="1" s="1" a="1"/>
  <c r="BL81" i="1" s="1"/>
  <c r="BN81" i="1" s="1"/>
  <c r="CE227" i="1"/>
  <c r="BL227" i="1" s="1" a="1"/>
  <c r="BL227" i="1" s="1"/>
  <c r="CE124" i="1"/>
  <c r="BL124" i="1" s="1" a="1"/>
  <c r="BL124" i="1" s="1"/>
  <c r="BN124" i="1" s="1"/>
  <c r="BF124" i="1"/>
  <c r="BG124" i="1"/>
  <c r="CE182" i="1"/>
  <c r="BL182" i="1" s="1" a="1"/>
  <c r="BL182" i="1" s="1"/>
  <c r="CJ68" i="1"/>
  <c r="BM216" i="1"/>
  <c r="BF61" i="1"/>
  <c r="BG170" i="1"/>
  <c r="BG18" i="1"/>
  <c r="EG18" i="1" s="1"/>
  <c r="BF226" i="1"/>
  <c r="CE242" i="1"/>
  <c r="BL242" i="1" s="1" a="1"/>
  <c r="BL242" i="1" s="1"/>
  <c r="BN242" i="1" s="1"/>
  <c r="BF242" i="1"/>
  <c r="BG242" i="1"/>
  <c r="CE195" i="1"/>
  <c r="BL195" i="1" s="1" a="1"/>
  <c r="BL195" i="1" s="1"/>
  <c r="BN195" i="1" s="1"/>
  <c r="CE59" i="1"/>
  <c r="BL59" i="1" s="1" a="1"/>
  <c r="BL59" i="1" s="1"/>
  <c r="BN59" i="1" s="1"/>
  <c r="BG19" i="1"/>
  <c r="EG19" i="1" s="1"/>
  <c r="BG218" i="1"/>
  <c r="BG162" i="1"/>
  <c r="BF30" i="1"/>
  <c r="EM30" i="1" s="1"/>
  <c r="CE74" i="1"/>
  <c r="BL74" i="1" s="1" a="1"/>
  <c r="BL74" i="1" s="1"/>
  <c r="BN74" i="1" s="1"/>
  <c r="CE188" i="1"/>
  <c r="BL188" i="1" s="1" a="1"/>
  <c r="BL188" i="1" s="1"/>
  <c r="BM188" i="1" s="1"/>
  <c r="CE243" i="1"/>
  <c r="BL243" i="1" s="1" a="1"/>
  <c r="BL243" i="1" s="1"/>
  <c r="BF243" i="1"/>
  <c r="BG243" i="1"/>
  <c r="CE92" i="1"/>
  <c r="BL92" i="1" s="1" a="1"/>
  <c r="BL92" i="1" s="1"/>
  <c r="BN92" i="1" s="1"/>
  <c r="CE86" i="1"/>
  <c r="BL86" i="1" s="1" a="1"/>
  <c r="BL86" i="1" s="1"/>
  <c r="BN86" i="1" s="1"/>
  <c r="CE126" i="1"/>
  <c r="BL126" i="1" s="1" a="1"/>
  <c r="BL126" i="1" s="1"/>
  <c r="BN126" i="1" s="1"/>
  <c r="CE156" i="1"/>
  <c r="BL156" i="1" s="1" a="1"/>
  <c r="BL156" i="1" s="1"/>
  <c r="BN156" i="1" s="1"/>
  <c r="BF156" i="1"/>
  <c r="BG156" i="1"/>
  <c r="CE133" i="1"/>
  <c r="BL133" i="1" s="1" a="1"/>
  <c r="BL133" i="1" s="1"/>
  <c r="BN133" i="1" s="1"/>
  <c r="CE202" i="1"/>
  <c r="BL202" i="1" s="1" a="1"/>
  <c r="BL202" i="1" s="1"/>
  <c r="CE40" i="1"/>
  <c r="BL40" i="1" s="1" a="1"/>
  <c r="BL40" i="1" s="1"/>
  <c r="BN40" i="1" s="1"/>
  <c r="CE217" i="1"/>
  <c r="BL217" i="1" s="1" a="1"/>
  <c r="BL217" i="1" s="1"/>
  <c r="BM217" i="1" s="1"/>
  <c r="CE110" i="1"/>
  <c r="BL110" i="1" s="1" a="1"/>
  <c r="BL110" i="1" s="1"/>
  <c r="BN110" i="1" s="1"/>
  <c r="BG110" i="1"/>
  <c r="BF110" i="1"/>
  <c r="CJ167" i="1"/>
  <c r="BG158" i="1"/>
  <c r="CE204" i="1"/>
  <c r="BL204" i="1" s="1" a="1"/>
  <c r="BL204" i="1" s="1"/>
  <c r="BN204" i="1" s="1"/>
  <c r="CE78" i="1"/>
  <c r="BL78" i="1" s="1" a="1"/>
  <c r="BL78" i="1" s="1"/>
  <c r="BN78" i="1" s="1"/>
  <c r="CE187" i="1"/>
  <c r="BL187" i="1" s="1" a="1"/>
  <c r="BL187" i="1" s="1"/>
  <c r="BN187" i="1" s="1"/>
  <c r="CE183" i="1"/>
  <c r="BL183" i="1" s="1" a="1"/>
  <c r="BL183" i="1" s="1"/>
  <c r="BM183" i="1" s="1"/>
  <c r="CE60" i="1"/>
  <c r="BL60" i="1" s="1" a="1"/>
  <c r="BL60" i="1" s="1"/>
  <c r="BN60" i="1" s="1"/>
  <c r="CE69" i="1"/>
  <c r="BL69" i="1" s="1" a="1"/>
  <c r="BL69" i="1" s="1"/>
  <c r="BN69" i="1" s="1"/>
  <c r="BG69" i="1"/>
  <c r="BF69" i="1"/>
  <c r="CE119" i="1"/>
  <c r="BL119" i="1" s="1" a="1"/>
  <c r="BL119" i="1" s="1"/>
  <c r="BN119" i="1" s="1"/>
  <c r="BF119" i="1"/>
  <c r="BG119" i="1"/>
  <c r="CE215" i="1"/>
  <c r="BL215" i="1" s="1" a="1"/>
  <c r="BL215" i="1" s="1"/>
  <c r="CE98" i="1"/>
  <c r="BL98" i="1" s="1" a="1"/>
  <c r="BL98" i="1" s="1"/>
  <c r="BN98" i="1" s="1"/>
  <c r="CE235" i="1"/>
  <c r="BL235" i="1" s="1" a="1"/>
  <c r="BL235" i="1" s="1"/>
  <c r="BM235" i="1" s="1"/>
  <c r="CE37" i="1"/>
  <c r="BL37" i="1" s="1" a="1"/>
  <c r="BL37" i="1" s="1"/>
  <c r="BN37" i="1" s="1"/>
  <c r="CE180" i="1"/>
  <c r="BL180" i="1" s="1" a="1"/>
  <c r="BL180" i="1" s="1"/>
  <c r="BF180" i="1"/>
  <c r="BG180" i="1"/>
  <c r="CE47" i="1"/>
  <c r="BL47" i="1" s="1" a="1"/>
  <c r="BL47" i="1" s="1"/>
  <c r="BN47" i="1" s="1"/>
  <c r="BG47" i="1"/>
  <c r="BF47" i="1"/>
  <c r="CE212" i="1"/>
  <c r="BL212" i="1" s="1" a="1"/>
  <c r="BL212" i="1" s="1"/>
  <c r="BM212" i="1" s="1"/>
  <c r="CE35" i="1"/>
  <c r="BL35" i="1" s="1" a="1"/>
  <c r="BL35" i="1" s="1"/>
  <c r="BN35" i="1" s="1"/>
  <c r="CE151" i="1"/>
  <c r="BL151" i="1" s="1" a="1"/>
  <c r="BL151" i="1" s="1"/>
  <c r="BN151" i="1" s="1"/>
  <c r="CE43" i="1"/>
  <c r="BL43" i="1" s="1" a="1"/>
  <c r="BL43" i="1" s="1"/>
  <c r="BN43" i="1" s="1"/>
  <c r="CE138" i="1"/>
  <c r="BL138" i="1" s="1" a="1"/>
  <c r="BL138" i="1" s="1"/>
  <c r="BN138" i="1" s="1"/>
  <c r="CJ23" i="1"/>
  <c r="CJ191" i="1"/>
  <c r="CE208" i="1"/>
  <c r="BL208" i="1" s="1" a="1"/>
  <c r="BL208" i="1" s="1"/>
  <c r="BG208" i="1"/>
  <c r="BF208" i="1"/>
  <c r="BM232" i="1"/>
  <c r="BF53" i="1"/>
  <c r="CE44" i="1"/>
  <c r="BL44" i="1" s="1" a="1"/>
  <c r="BL44" i="1" s="1"/>
  <c r="BN44" i="1" s="1"/>
  <c r="CE136" i="1"/>
  <c r="BL136" i="1" s="1" a="1"/>
  <c r="BL136" i="1" s="1"/>
  <c r="BN136" i="1" s="1"/>
  <c r="CE143" i="1"/>
  <c r="BL143" i="1" s="1" a="1"/>
  <c r="BL143" i="1" s="1"/>
  <c r="BN143" i="1" s="1"/>
  <c r="CE224" i="1"/>
  <c r="BL224" i="1" s="1" a="1"/>
  <c r="BL224" i="1" s="1"/>
  <c r="BN224" i="1" s="1"/>
  <c r="BF184" i="1"/>
  <c r="BG184" i="1"/>
  <c r="CE144" i="1"/>
  <c r="BL144" i="1" s="1" a="1"/>
  <c r="BL144" i="1" s="1"/>
  <c r="BN144" i="1" s="1"/>
  <c r="CE145" i="1"/>
  <c r="BL145" i="1" s="1" a="1"/>
  <c r="BL145" i="1" s="1"/>
  <c r="BN145" i="1" s="1"/>
  <c r="CE210" i="1"/>
  <c r="BL210" i="1" s="1" a="1"/>
  <c r="BL210" i="1" s="1"/>
  <c r="BN210" i="1" s="1"/>
  <c r="CE213" i="1"/>
  <c r="BL213" i="1" s="1" a="1"/>
  <c r="BL213" i="1" s="1"/>
  <c r="BN213" i="1" s="1"/>
  <c r="CE168" i="1"/>
  <c r="BL168" i="1" s="1" a="1"/>
  <c r="BL168" i="1" s="1"/>
  <c r="BN168" i="1" s="1"/>
  <c r="CE148" i="1"/>
  <c r="BL148" i="1" s="1" a="1"/>
  <c r="BL148" i="1" s="1"/>
  <c r="BN148" i="1" s="1"/>
  <c r="CJ146" i="1"/>
  <c r="BG190" i="1"/>
  <c r="BG149" i="1"/>
  <c r="CE163" i="1"/>
  <c r="BL163" i="1" s="1" a="1"/>
  <c r="BL163" i="1" s="1"/>
  <c r="BN163" i="1" s="1"/>
  <c r="CE41" i="1"/>
  <c r="BL41" i="1" s="1" a="1"/>
  <c r="BL41" i="1" s="1"/>
  <c r="BN41" i="1" s="1"/>
  <c r="CE89" i="1"/>
  <c r="BL89" i="1" s="1" a="1"/>
  <c r="BL89" i="1" s="1"/>
  <c r="BN89" i="1" s="1"/>
  <c r="CE116" i="1"/>
  <c r="BL116" i="1" s="1" a="1"/>
  <c r="BL116" i="1" s="1"/>
  <c r="BN116" i="1" s="1"/>
  <c r="BF116" i="1"/>
  <c r="BG116" i="1"/>
  <c r="CE220" i="1"/>
  <c r="BL220" i="1" s="1" a="1"/>
  <c r="BL220" i="1" s="1"/>
  <c r="BM220" i="1" s="1"/>
  <c r="CE164" i="1"/>
  <c r="BL164" i="1" s="1" a="1"/>
  <c r="BL164" i="1" s="1"/>
  <c r="BN164" i="1" s="1"/>
  <c r="CE120" i="1"/>
  <c r="BL120" i="1" s="1" a="1"/>
  <c r="BL120" i="1" s="1"/>
  <c r="BN120" i="1" s="1"/>
  <c r="BF120" i="1"/>
  <c r="BG120" i="1"/>
  <c r="CE39" i="1"/>
  <c r="BL39" i="1" s="1" a="1"/>
  <c r="BL39" i="1" s="1"/>
  <c r="BN39" i="1" s="1"/>
  <c r="BG39" i="1"/>
  <c r="BF39" i="1"/>
  <c r="BF176" i="1"/>
  <c r="BF16" i="1"/>
  <c r="EM16" i="1" s="1"/>
  <c r="BG16" i="1"/>
  <c r="EG16" i="1" s="1"/>
  <c r="CE134" i="1"/>
  <c r="BL134" i="1" s="1" a="1"/>
  <c r="BL134" i="1" s="1"/>
  <c r="BN134" i="1" s="1"/>
  <c r="CE181" i="1"/>
  <c r="BL181" i="1" s="1" a="1"/>
  <c r="BL181" i="1" s="1"/>
  <c r="BN181" i="1" s="1"/>
  <c r="BF181" i="1"/>
  <c r="BG181" i="1"/>
  <c r="CE142" i="1"/>
  <c r="BL142" i="1" s="1" a="1"/>
  <c r="BL142" i="1" s="1"/>
  <c r="BN142" i="1" s="1"/>
  <c r="CE111" i="1"/>
  <c r="BL111" i="1" s="1" a="1"/>
  <c r="BL111" i="1" s="1"/>
  <c r="BN111" i="1" s="1"/>
  <c r="CE229" i="1"/>
  <c r="BL229" i="1" s="1" a="1"/>
  <c r="BL229" i="1" s="1"/>
  <c r="BN229" i="1" s="1"/>
  <c r="BF229" i="1"/>
  <c r="BG229" i="1"/>
  <c r="CE231" i="1"/>
  <c r="BL231" i="1" s="1" a="1"/>
  <c r="BL231" i="1" s="1"/>
  <c r="BN231" i="1" s="1"/>
  <c r="CE58" i="1"/>
  <c r="BL58" i="1" s="1" a="1"/>
  <c r="BL58" i="1" s="1"/>
  <c r="BN58" i="1" s="1"/>
  <c r="CE159" i="1"/>
  <c r="BL159" i="1" s="1" a="1"/>
  <c r="BL159" i="1" s="1"/>
  <c r="BN159" i="1" s="1"/>
  <c r="CE240" i="1"/>
  <c r="BL240" i="1" s="1" a="1"/>
  <c r="BL240" i="1" s="1"/>
  <c r="BN240" i="1" s="1"/>
  <c r="CE128" i="1"/>
  <c r="BL128" i="1" s="1" a="1"/>
  <c r="BL128" i="1" s="1"/>
  <c r="BN128" i="1" s="1"/>
  <c r="CE135" i="1"/>
  <c r="BL135" i="1" s="1" a="1"/>
  <c r="BL135" i="1" s="1"/>
  <c r="BN135" i="1" s="1"/>
  <c r="CE219" i="1"/>
  <c r="BL219" i="1" s="1" a="1"/>
  <c r="BL219" i="1" s="1"/>
  <c r="BN219" i="1" s="1"/>
  <c r="CE88" i="1"/>
  <c r="BL88" i="1" s="1" a="1"/>
  <c r="BL88" i="1" s="1"/>
  <c r="BN88" i="1" s="1"/>
  <c r="CE179" i="1"/>
  <c r="BL179" i="1" s="1" a="1"/>
  <c r="BL179" i="1" s="1"/>
  <c r="BM179" i="1" s="1"/>
  <c r="CE107" i="1"/>
  <c r="BL107" i="1" s="1" a="1"/>
  <c r="BL107" i="1" s="1"/>
  <c r="BN107" i="1" s="1"/>
  <c r="CE91" i="1"/>
  <c r="BL91" i="1" s="1" a="1"/>
  <c r="BL91" i="1" s="1"/>
  <c r="BN91" i="1" s="1"/>
  <c r="CE223" i="1"/>
  <c r="BL223" i="1" s="1" a="1"/>
  <c r="BL223" i="1" s="1"/>
  <c r="BN223" i="1" s="1"/>
  <c r="BG216" i="1"/>
  <c r="BF94" i="1"/>
  <c r="BF56" i="1"/>
  <c r="CE54" i="1"/>
  <c r="BL54" i="1" s="1" a="1"/>
  <c r="BL54" i="1" s="1"/>
  <c r="BN54" i="1" s="1"/>
  <c r="CE99" i="1"/>
  <c r="BL99" i="1" s="1" a="1"/>
  <c r="BL99" i="1" s="1"/>
  <c r="BN99" i="1" s="1"/>
  <c r="BG99" i="1"/>
  <c r="BF99" i="1"/>
  <c r="CE141" i="1"/>
  <c r="BL141" i="1" s="1" a="1"/>
  <c r="BL141" i="1" s="1"/>
  <c r="BN141" i="1" s="1"/>
  <c r="CE113" i="1"/>
  <c r="BL113" i="1" s="1" a="1"/>
  <c r="BL113" i="1" s="1"/>
  <c r="BN113" i="1" s="1"/>
  <c r="CE121" i="1"/>
  <c r="BL121" i="1" s="1" a="1"/>
  <c r="BL121" i="1" s="1"/>
  <c r="BN121" i="1" s="1"/>
  <c r="CE49" i="1"/>
  <c r="BL49" i="1" s="1" a="1"/>
  <c r="BL49" i="1" s="1"/>
  <c r="BN49" i="1" s="1"/>
  <c r="BG49" i="1"/>
  <c r="BF49" i="1"/>
  <c r="CE85" i="1"/>
  <c r="BL85" i="1" s="1" a="1"/>
  <c r="BL85" i="1" s="1"/>
  <c r="BN85" i="1" s="1"/>
  <c r="BG85" i="1"/>
  <c r="BF85" i="1"/>
  <c r="CE64" i="1"/>
  <c r="BL64" i="1" s="1" a="1"/>
  <c r="BL64" i="1" s="1"/>
  <c r="BN64" i="1" s="1"/>
  <c r="CE102" i="1"/>
  <c r="BL102" i="1" s="1" a="1"/>
  <c r="BL102" i="1" s="1"/>
  <c r="BN102" i="1" s="1"/>
  <c r="CE200" i="1"/>
  <c r="BL200" i="1" s="1" a="1"/>
  <c r="BL200" i="1" s="1"/>
  <c r="BM200" i="1" s="1"/>
  <c r="CE201" i="1"/>
  <c r="BL201" i="1" s="1" a="1"/>
  <c r="BL201" i="1" s="1"/>
  <c r="BN201" i="1" s="1"/>
  <c r="CJ106" i="1"/>
  <c r="CE97" i="1"/>
  <c r="BL97" i="1" s="1" a="1"/>
  <c r="BL97" i="1" s="1"/>
  <c r="BN97" i="1" s="1"/>
  <c r="CE84" i="1"/>
  <c r="BL84" i="1" s="1" a="1"/>
  <c r="BL84" i="1" s="1"/>
  <c r="BN84" i="1" s="1"/>
  <c r="BG84" i="1"/>
  <c r="BF84" i="1"/>
  <c r="CE123" i="1"/>
  <c r="BL123" i="1" s="1" a="1"/>
  <c r="BL123" i="1" s="1"/>
  <c r="BN123" i="1" s="1"/>
  <c r="BF123" i="1"/>
  <c r="BG123" i="1"/>
  <c r="CE131" i="1"/>
  <c r="BL131" i="1" s="1" a="1"/>
  <c r="BL131" i="1" s="1"/>
  <c r="BN131" i="1" s="1"/>
  <c r="CE221" i="1"/>
  <c r="BL221" i="1" s="1" a="1"/>
  <c r="BL221" i="1" s="1"/>
  <c r="BN221" i="1" s="1"/>
  <c r="CE105" i="1"/>
  <c r="BL105" i="1" s="1" a="1"/>
  <c r="BL105" i="1" s="1"/>
  <c r="BN105" i="1" s="1"/>
  <c r="BF21" i="1"/>
  <c r="EM21" i="1" s="1"/>
  <c r="BG21" i="1"/>
  <c r="EG21" i="1" s="1"/>
  <c r="CE153" i="1"/>
  <c r="BL153" i="1" s="1" a="1"/>
  <c r="BL153" i="1" s="1"/>
  <c r="BN153" i="1" s="1"/>
  <c r="CE114" i="1"/>
  <c r="BL114" i="1" s="1" a="1"/>
  <c r="BL114" i="1" s="1"/>
  <c r="BN114" i="1" s="1"/>
  <c r="BF114" i="1"/>
  <c r="BG114" i="1"/>
  <c r="CE238" i="1"/>
  <c r="BL238" i="1" s="1" a="1"/>
  <c r="BL238" i="1" s="1"/>
  <c r="BN238" i="1" s="1"/>
  <c r="CE206" i="1"/>
  <c r="BL206" i="1" s="1" a="1"/>
  <c r="BL206" i="1" s="1"/>
  <c r="BM206" i="1" s="1"/>
  <c r="CJ186" i="1"/>
  <c r="BM175" i="1"/>
  <c r="BF75" i="1"/>
  <c r="CE130" i="1"/>
  <c r="BL130" i="1" s="1" a="1"/>
  <c r="BL130" i="1" s="1"/>
  <c r="BN130" i="1" s="1"/>
  <c r="CE42" i="1"/>
  <c r="BL42" i="1" s="1" a="1"/>
  <c r="BL42" i="1" s="1"/>
  <c r="BN42" i="1" s="1"/>
  <c r="CE211" i="1"/>
  <c r="BL211" i="1" s="1" a="1"/>
  <c r="BL211" i="1" s="1"/>
  <c r="BN211" i="1" s="1"/>
  <c r="BF211" i="1"/>
  <c r="BG211" i="1"/>
  <c r="CE96" i="1"/>
  <c r="BL96" i="1" s="1" a="1"/>
  <c r="BL96" i="1" s="1"/>
  <c r="BN96" i="1" s="1"/>
  <c r="CE63" i="1"/>
  <c r="BL63" i="1" s="1" a="1"/>
  <c r="BL63" i="1" s="1"/>
  <c r="BN63" i="1" s="1"/>
  <c r="CE90" i="1"/>
  <c r="BL90" i="1" s="1" a="1"/>
  <c r="BL90" i="1" s="1"/>
  <c r="BN90" i="1" s="1"/>
  <c r="CE87" i="1"/>
  <c r="BL87" i="1" s="1" a="1"/>
  <c r="BL87" i="1" s="1"/>
  <c r="BN87" i="1" s="1"/>
  <c r="CE193" i="1"/>
  <c r="BL193" i="1" s="1" a="1"/>
  <c r="BL193" i="1" s="1"/>
  <c r="BN193" i="1" s="1"/>
  <c r="BF193" i="1"/>
  <c r="BG193" i="1"/>
  <c r="CE239" i="1"/>
  <c r="BL239" i="1" s="1" a="1"/>
  <c r="BL239" i="1" s="1"/>
  <c r="BN239" i="1" s="1"/>
  <c r="CE150" i="1"/>
  <c r="BL150" i="1" s="1" a="1"/>
  <c r="BL150" i="1" s="1"/>
  <c r="BN150" i="1" s="1"/>
  <c r="BF150" i="1"/>
  <c r="BG150" i="1"/>
  <c r="CE155" i="1"/>
  <c r="BL155" i="1" s="1" a="1"/>
  <c r="BL155" i="1" s="1"/>
  <c r="BN155" i="1" s="1"/>
  <c r="BF155" i="1"/>
  <c r="BG155" i="1"/>
  <c r="CE109" i="1"/>
  <c r="BL109" i="1" s="1" a="1"/>
  <c r="BL109" i="1" s="1"/>
  <c r="BN109" i="1" s="1"/>
  <c r="CE55" i="1"/>
  <c r="BL55" i="1" s="1" a="1"/>
  <c r="BL55" i="1" s="1"/>
  <c r="BN55" i="1" s="1"/>
  <c r="CE214" i="1"/>
  <c r="BL214" i="1" s="1" a="1"/>
  <c r="BL214" i="1" s="1"/>
  <c r="BM214" i="1" s="1"/>
  <c r="CE112" i="1"/>
  <c r="BL112" i="1" s="1" a="1"/>
  <c r="BL112" i="1" s="1"/>
  <c r="BN112" i="1" s="1"/>
  <c r="CE234" i="1"/>
  <c r="BL234" i="1" s="1" a="1"/>
  <c r="BL234" i="1" s="1"/>
  <c r="BM234" i="1" s="1"/>
  <c r="CE33" i="1"/>
  <c r="BL33" i="1" s="1" a="1"/>
  <c r="BL33" i="1" s="1"/>
  <c r="BN33" i="1" s="1"/>
  <c r="BG33" i="1"/>
  <c r="BF33" i="1"/>
  <c r="CE189" i="1"/>
  <c r="BL189" i="1" s="1" a="1"/>
  <c r="BL189" i="1" s="1"/>
  <c r="BN189" i="1" s="1"/>
  <c r="CJ34" i="1"/>
  <c r="BG140" i="1"/>
  <c r="BG178" i="1"/>
  <c r="CE82" i="1"/>
  <c r="BL82" i="1" s="1" a="1"/>
  <c r="BL82" i="1" s="1"/>
  <c r="BN82" i="1" s="1"/>
  <c r="CE222" i="1"/>
  <c r="BL222" i="1" s="1" a="1"/>
  <c r="BL222" i="1" s="1"/>
  <c r="BN222" i="1" s="1"/>
  <c r="CE166" i="1"/>
  <c r="BL166" i="1" s="1" a="1"/>
  <c r="BL166" i="1" s="1"/>
  <c r="BN166" i="1" s="1"/>
  <c r="BF166" i="1"/>
  <c r="BG166" i="1"/>
  <c r="CE72" i="1"/>
  <c r="BL72" i="1" s="1" a="1"/>
  <c r="BL72" i="1" s="1"/>
  <c r="BN72" i="1" s="1"/>
  <c r="BG132" i="1"/>
  <c r="CE31" i="1"/>
  <c r="BL31" i="1" s="1" a="1"/>
  <c r="BL31" i="1" s="1"/>
  <c r="BN31" i="1" s="1"/>
  <c r="CE125" i="1"/>
  <c r="BL125" i="1" s="1" a="1"/>
  <c r="BL125" i="1" s="1"/>
  <c r="BN125" i="1" s="1"/>
  <c r="BF125" i="1"/>
  <c r="BG125" i="1"/>
  <c r="CE103" i="1"/>
  <c r="BL103" i="1" s="1" a="1"/>
  <c r="BL103" i="1" s="1"/>
  <c r="BN103" i="1" s="1"/>
  <c r="CE196" i="1"/>
  <c r="BL196" i="1" s="1" a="1"/>
  <c r="BL196" i="1" s="1"/>
  <c r="BM196" i="1" s="1"/>
  <c r="CE207" i="1"/>
  <c r="BL207" i="1" s="1" a="1"/>
  <c r="BL207" i="1" s="1"/>
  <c r="BM207" i="1" s="1"/>
  <c r="CE198" i="1"/>
  <c r="BL198" i="1" s="1" a="1"/>
  <c r="BL198" i="1" s="1"/>
  <c r="BM198" i="1" s="1"/>
  <c r="CE185" i="1"/>
  <c r="BL185" i="1" s="1" a="1"/>
  <c r="BL185" i="1" s="1"/>
  <c r="BN185" i="1" s="1"/>
  <c r="CE104" i="1"/>
  <c r="BL104" i="1" s="1" a="1"/>
  <c r="BL104" i="1" s="1"/>
  <c r="BN104" i="1" s="1"/>
  <c r="CE80" i="1"/>
  <c r="BL80" i="1" s="1" a="1"/>
  <c r="BL80" i="1" s="1"/>
  <c r="BN80" i="1" s="1"/>
  <c r="CE129" i="1"/>
  <c r="BL129" i="1" s="1" a="1"/>
  <c r="BL129" i="1" s="1"/>
  <c r="BN129" i="1" s="1"/>
  <c r="CE165" i="1"/>
  <c r="BL165" i="1" s="1" a="1"/>
  <c r="BL165" i="1" s="1"/>
  <c r="BN165" i="1" s="1"/>
  <c r="BF17" i="1"/>
  <c r="EM17" i="1" s="1"/>
  <c r="BG17" i="1"/>
  <c r="EG17" i="1" s="1"/>
  <c r="CE173" i="1"/>
  <c r="BL173" i="1" s="1" a="1"/>
  <c r="BL173" i="1" s="1"/>
  <c r="BM173" i="1" s="1"/>
  <c r="CE197" i="1"/>
  <c r="BL197" i="1" s="1" a="1"/>
  <c r="BL197" i="1" s="1"/>
  <c r="BN197" i="1" s="1"/>
  <c r="CJ108" i="1"/>
  <c r="CJ30" i="1"/>
  <c r="BG232" i="1"/>
  <c r="BG175" i="1"/>
  <c r="BG186" i="1"/>
  <c r="BG191" i="1"/>
  <c r="CE38" i="1"/>
  <c r="BL38" i="1" s="1" a="1"/>
  <c r="BL38" i="1" s="1"/>
  <c r="BN38" i="1" s="1"/>
  <c r="BG38" i="1"/>
  <c r="BF38" i="1"/>
  <c r="CE137" i="1"/>
  <c r="BL137" i="1" s="1" a="1"/>
  <c r="BL137" i="1" s="1"/>
  <c r="BN137" i="1" s="1"/>
  <c r="CE172" i="1"/>
  <c r="BL172" i="1" s="1" a="1"/>
  <c r="BL172" i="1" s="1"/>
  <c r="BN172" i="1" s="1"/>
  <c r="BF172" i="1"/>
  <c r="BG172" i="1"/>
  <c r="CE205" i="1"/>
  <c r="BL205" i="1" s="1" a="1"/>
  <c r="BL205" i="1" s="1"/>
  <c r="BN205" i="1" s="1"/>
  <c r="CE101" i="1"/>
  <c r="BL101" i="1" s="1" a="1"/>
  <c r="BL101" i="1" s="1"/>
  <c r="BN101" i="1" s="1"/>
  <c r="CJ162" i="1"/>
  <c r="CJ147" i="1"/>
  <c r="CJ216" i="1"/>
  <c r="BG118" i="1"/>
  <c r="BG199" i="1"/>
  <c r="BF65" i="1"/>
  <c r="BF15" i="1"/>
  <c r="EM15" i="1" s="1"/>
  <c r="CE73" i="1"/>
  <c r="BL73" i="1" s="1" a="1"/>
  <c r="BL73" i="1" s="1"/>
  <c r="BN73" i="1" s="1"/>
  <c r="CJ18" i="1"/>
  <c r="CJ28" i="1"/>
  <c r="CJ15" i="1"/>
  <c r="CE26" i="1"/>
  <c r="BL26" i="1" s="1" a="1"/>
  <c r="BL26" i="1" s="1"/>
  <c r="BN26" i="1" s="1"/>
  <c r="CE14" i="1"/>
  <c r="BL14" i="1" s="1" a="1"/>
  <c r="BL14" i="1" s="1"/>
  <c r="BN14" i="1" s="1"/>
  <c r="CE22" i="1"/>
  <c r="BL22" i="1" s="1" a="1"/>
  <c r="BL22" i="1" s="1"/>
  <c r="BN22" i="1" s="1"/>
  <c r="CE21" i="1"/>
  <c r="BL21" i="1" s="1" a="1"/>
  <c r="BL21" i="1" s="1"/>
  <c r="BN21" i="1" s="1"/>
  <c r="ED21" i="1"/>
  <c r="CE16" i="1"/>
  <c r="BL16" i="1" s="1" a="1"/>
  <c r="BL16" i="1" s="1"/>
  <c r="BN16" i="1" s="1"/>
  <c r="ED16" i="1"/>
  <c r="CE17" i="1"/>
  <c r="BL17" i="1" s="1" a="1"/>
  <c r="BL17" i="1" s="1"/>
  <c r="BN17" i="1" s="1"/>
  <c r="ED17" i="1"/>
  <c r="CE24" i="1"/>
  <c r="BL24" i="1" s="1" a="1"/>
  <c r="BL24" i="1" s="1"/>
  <c r="BN24" i="1" s="1"/>
  <c r="CE25" i="1"/>
  <c r="BL25" i="1" s="1" a="1"/>
  <c r="BL25" i="1" s="1"/>
  <c r="BN25" i="1" s="1"/>
  <c r="CE20" i="1"/>
  <c r="BL20" i="1" s="1" a="1"/>
  <c r="BL20" i="1" s="1"/>
  <c r="BN20" i="1" s="1"/>
  <c r="CE27" i="1"/>
  <c r="BL27" i="1" s="1" a="1"/>
  <c r="BL27" i="1" s="1"/>
  <c r="BN27" i="1" s="1"/>
  <c r="CE13" i="1"/>
  <c r="BL13" i="1" s="1" a="1"/>
  <c r="BL13" i="1" s="1"/>
  <c r="BN13" i="1" s="1"/>
  <c r="CE12" i="1"/>
  <c r="BL12" i="1" s="1" a="1"/>
  <c r="BL12" i="1" s="1"/>
  <c r="BN12" i="1" s="1"/>
  <c r="CW208" i="1"/>
  <c r="DB208" i="1" s="1"/>
  <c r="BN180" i="1"/>
  <c r="BM180" i="1"/>
  <c r="BN215" i="1"/>
  <c r="BM215" i="1"/>
  <c r="EC21" i="1"/>
  <c r="EI21" i="1" s="1"/>
  <c r="EA21" i="1"/>
  <c r="BN235" i="1"/>
  <c r="BN208" i="1"/>
  <c r="BM208" i="1"/>
  <c r="EC16" i="1"/>
  <c r="EI16" i="1" s="1"/>
  <c r="EA16" i="1"/>
  <c r="EC17" i="1"/>
  <c r="EI17" i="1" s="1"/>
  <c r="EA17" i="1"/>
  <c r="BN243" i="1"/>
  <c r="BM243" i="1"/>
  <c r="BN203" i="1"/>
  <c r="BM203" i="1"/>
  <c r="BN194" i="1"/>
  <c r="BM194" i="1"/>
  <c r="BN227" i="1"/>
  <c r="BM227" i="1"/>
  <c r="BN182" i="1"/>
  <c r="BM182" i="1"/>
  <c r="BM195" i="1"/>
  <c r="BN202" i="1"/>
  <c r="BM202" i="1"/>
  <c r="CJ208" i="1"/>
  <c r="CJ113" i="1"/>
  <c r="CJ59" i="1"/>
  <c r="CJ74" i="1"/>
  <c r="CJ159" i="1"/>
  <c r="CJ110" i="1"/>
  <c r="CJ148" i="1"/>
  <c r="CJ92" i="1"/>
  <c r="CJ128" i="1"/>
  <c r="CJ67" i="1"/>
  <c r="CJ203" i="1"/>
  <c r="CJ139" i="1"/>
  <c r="CJ182" i="1"/>
  <c r="CJ161" i="1"/>
  <c r="CJ83" i="1"/>
  <c r="CJ215" i="1"/>
  <c r="CJ98" i="1"/>
  <c r="CJ66" i="1"/>
  <c r="CJ37" i="1"/>
  <c r="CJ183" i="1"/>
  <c r="CJ81" i="1"/>
  <c r="CJ133" i="1"/>
  <c r="CJ227" i="1"/>
  <c r="EE23" i="1"/>
  <c r="BY21" i="1"/>
  <c r="CG21" i="1" s="1"/>
  <c r="CH21" i="1" s="1" a="1"/>
  <c r="CH21" i="1" s="1"/>
  <c r="BY194" i="1"/>
  <c r="CG194" i="1" s="1"/>
  <c r="CH194" i="1" s="1" a="1"/>
  <c r="CH194" i="1" s="1"/>
  <c r="EM194" i="1"/>
  <c r="BY99" i="1"/>
  <c r="CG99" i="1" s="1"/>
  <c r="CH99" i="1" s="1" a="1"/>
  <c r="CH99" i="1" s="1"/>
  <c r="EM99" i="1"/>
  <c r="BY237" i="1"/>
  <c r="CG237" i="1" s="1"/>
  <c r="CH237" i="1" s="1" a="1"/>
  <c r="CH237" i="1" s="1"/>
  <c r="EM237" i="1"/>
  <c r="BY172" i="1"/>
  <c r="CG172" i="1" s="1"/>
  <c r="CH172" i="1" s="1" a="1"/>
  <c r="CH172" i="1" s="1"/>
  <c r="EM172" i="1"/>
  <c r="BY38" i="1"/>
  <c r="CG38" i="1" s="1"/>
  <c r="CH38" i="1" s="1" a="1"/>
  <c r="CH38" i="1" s="1"/>
  <c r="EM38" i="1"/>
  <c r="BY180" i="1"/>
  <c r="CG180" i="1" s="1"/>
  <c r="CH180" i="1" s="1" a="1"/>
  <c r="CH180" i="1" s="1"/>
  <c r="EM180" i="1"/>
  <c r="BY33" i="1"/>
  <c r="CG33" i="1" s="1"/>
  <c r="CH33" i="1" s="1" a="1"/>
  <c r="CH33" i="1" s="1"/>
  <c r="EM33" i="1"/>
  <c r="BY85" i="1"/>
  <c r="CG85" i="1" s="1"/>
  <c r="CH85" i="1" s="1" a="1"/>
  <c r="CH85" i="1" s="1"/>
  <c r="EM85" i="1"/>
  <c r="BY229" i="1"/>
  <c r="CG229" i="1" s="1"/>
  <c r="CH229" i="1" s="1" a="1"/>
  <c r="CH229" i="1" s="1"/>
  <c r="EM229" i="1"/>
  <c r="BY181" i="1"/>
  <c r="CG181" i="1" s="1"/>
  <c r="CH181" i="1" s="1" a="1"/>
  <c r="CH181" i="1" s="1"/>
  <c r="EM181" i="1"/>
  <c r="BY236" i="1"/>
  <c r="CG236" i="1" s="1"/>
  <c r="CH236" i="1" s="1" a="1"/>
  <c r="CH236" i="1" s="1"/>
  <c r="EM236" i="1"/>
  <c r="BY155" i="1"/>
  <c r="CG155" i="1" s="1"/>
  <c r="CH155" i="1" s="1" a="1"/>
  <c r="CH155" i="1" s="1"/>
  <c r="EM155" i="1"/>
  <c r="BY16" i="1"/>
  <c r="CG16" i="1" s="1"/>
  <c r="CH16" i="1" s="1" a="1"/>
  <c r="CH16" i="1" s="1"/>
  <c r="BY123" i="1"/>
  <c r="CG123" i="1" s="1"/>
  <c r="CH123" i="1" s="1" a="1"/>
  <c r="CH123" i="1" s="1"/>
  <c r="EM123" i="1"/>
  <c r="BY69" i="1"/>
  <c r="CG69" i="1" s="1"/>
  <c r="CH69" i="1" s="1" a="1"/>
  <c r="CH69" i="1" s="1"/>
  <c r="EM69" i="1"/>
  <c r="BY17" i="1"/>
  <c r="CG17" i="1" s="1"/>
  <c r="CH17" i="1" s="1" a="1"/>
  <c r="CH17" i="1" s="1"/>
  <c r="BY84" i="1"/>
  <c r="CG84" i="1" s="1"/>
  <c r="CH84" i="1" s="1" a="1"/>
  <c r="CH84" i="1" s="1"/>
  <c r="EM84" i="1"/>
  <c r="BY116" i="1"/>
  <c r="CG116" i="1" s="1"/>
  <c r="CH116" i="1" s="1" a="1"/>
  <c r="CH116" i="1" s="1"/>
  <c r="EM116" i="1"/>
  <c r="BY150" i="1"/>
  <c r="CG150" i="1" s="1"/>
  <c r="CH150" i="1" s="1" a="1"/>
  <c r="CH150" i="1" s="1"/>
  <c r="EM150" i="1"/>
  <c r="BY242" i="1"/>
  <c r="CG242" i="1" s="1"/>
  <c r="CH242" i="1" s="1" a="1"/>
  <c r="CH242" i="1" s="1"/>
  <c r="EM242" i="1"/>
  <c r="BY39" i="1"/>
  <c r="CG39" i="1" s="1"/>
  <c r="CH39" i="1" s="1" a="1"/>
  <c r="CH39" i="1" s="1"/>
  <c r="EM39" i="1"/>
  <c r="BY114" i="1"/>
  <c r="CG114" i="1" s="1"/>
  <c r="CH114" i="1" s="1" a="1"/>
  <c r="CH114" i="1" s="1"/>
  <c r="EM114" i="1"/>
  <c r="BY211" i="1"/>
  <c r="CG211" i="1" s="1"/>
  <c r="CH211" i="1" s="1" a="1"/>
  <c r="CH211" i="1" s="1"/>
  <c r="EM211" i="1"/>
  <c r="BY120" i="1"/>
  <c r="CG120" i="1" s="1"/>
  <c r="CH120" i="1" s="1" a="1"/>
  <c r="CH120" i="1" s="1"/>
  <c r="EM120" i="1"/>
  <c r="BY49" i="1"/>
  <c r="CG49" i="1" s="1"/>
  <c r="CH49" i="1" s="1" a="1"/>
  <c r="CH49" i="1" s="1"/>
  <c r="EM49" i="1"/>
  <c r="BY244" i="1"/>
  <c r="CG244" i="1" s="1"/>
  <c r="CH244" i="1" s="1" a="1"/>
  <c r="CH244" i="1" s="1"/>
  <c r="EM244" i="1"/>
  <c r="BY241" i="1"/>
  <c r="CG241" i="1" s="1"/>
  <c r="CH241" i="1" s="1" a="1"/>
  <c r="CH241" i="1" s="1"/>
  <c r="EM241" i="1"/>
  <c r="BY124" i="1"/>
  <c r="CG124" i="1" s="1"/>
  <c r="CH124" i="1" s="1" a="1"/>
  <c r="CH124" i="1" s="1"/>
  <c r="EM124" i="1"/>
  <c r="BY156" i="1"/>
  <c r="CG156" i="1" s="1"/>
  <c r="CH156" i="1" s="1" a="1"/>
  <c r="CH156" i="1" s="1"/>
  <c r="EM156" i="1"/>
  <c r="BY243" i="1"/>
  <c r="CG243" i="1" s="1"/>
  <c r="CH243" i="1" s="1" a="1"/>
  <c r="CH243" i="1" s="1"/>
  <c r="EM243" i="1"/>
  <c r="BY166" i="1"/>
  <c r="CG166" i="1" s="1"/>
  <c r="CH166" i="1" s="1" a="1"/>
  <c r="CH166" i="1" s="1"/>
  <c r="EM166" i="1"/>
  <c r="BY193" i="1"/>
  <c r="CG193" i="1" s="1"/>
  <c r="CH193" i="1" s="1" a="1"/>
  <c r="CH193" i="1" s="1"/>
  <c r="EM193" i="1"/>
  <c r="BY119" i="1"/>
  <c r="CG119" i="1" s="1"/>
  <c r="CH119" i="1" s="1" a="1"/>
  <c r="CH119" i="1" s="1"/>
  <c r="EM119" i="1"/>
  <c r="BY167" i="1"/>
  <c r="CG167" i="1" s="1"/>
  <c r="CH167" i="1" s="1" a="1"/>
  <c r="CH167" i="1" s="1"/>
  <c r="EM167" i="1"/>
  <c r="BY171" i="1"/>
  <c r="CG171" i="1" s="1"/>
  <c r="CH171" i="1" s="1" a="1"/>
  <c r="CH171" i="1" s="1"/>
  <c r="EM171" i="1"/>
  <c r="L20" i="7"/>
  <c r="L21" i="7" s="1"/>
  <c r="DB100" i="1"/>
  <c r="DD100" i="1" s="1"/>
  <c r="DA167" i="1"/>
  <c r="DD167" i="1" s="1"/>
  <c r="DB171" i="1"/>
  <c r="DD171" i="1" s="1"/>
  <c r="DB70" i="1"/>
  <c r="DD70" i="1" s="1"/>
  <c r="E14" i="5"/>
  <c r="CW194" i="1"/>
  <c r="DA194" i="1" s="1"/>
  <c r="CJ194" i="1"/>
  <c r="CW119" i="1"/>
  <c r="DB119" i="1" s="1"/>
  <c r="CJ119" i="1"/>
  <c r="CW49" i="1"/>
  <c r="DA49" i="1" s="1"/>
  <c r="CJ150" i="1"/>
  <c r="CW243" i="1"/>
  <c r="DA243" i="1" s="1"/>
  <c r="CJ243" i="1"/>
  <c r="CW69" i="1"/>
  <c r="DA69" i="1" s="1"/>
  <c r="CJ69" i="1"/>
  <c r="CW180" i="1"/>
  <c r="DB180" i="1" s="1"/>
  <c r="CJ180" i="1"/>
  <c r="CW84" i="1"/>
  <c r="DA84" i="1" s="1"/>
  <c r="CJ84" i="1"/>
  <c r="DM11" i="1"/>
  <c r="DQ11" i="1" s="1"/>
  <c r="BE172" i="1"/>
  <c r="CA36" i="1"/>
  <c r="CB36" i="1" s="1"/>
  <c r="DM36" i="1"/>
  <c r="DQ36" i="1" s="1"/>
  <c r="CA71" i="1"/>
  <c r="CB71" i="1" s="1"/>
  <c r="DM71" i="1"/>
  <c r="DQ71" i="1" s="1"/>
  <c r="CA46" i="1"/>
  <c r="CB46" i="1" s="1"/>
  <c r="DM46" i="1"/>
  <c r="DQ46" i="1" s="1"/>
  <c r="CA127" i="1"/>
  <c r="CB127" i="1" s="1"/>
  <c r="DM127" i="1"/>
  <c r="DQ127" i="1" s="1"/>
  <c r="CA57" i="1"/>
  <c r="CB57" i="1" s="1"/>
  <c r="DM57" i="1"/>
  <c r="DQ57" i="1" s="1"/>
  <c r="CA45" i="1"/>
  <c r="CB45" i="1" s="1"/>
  <c r="DM45" i="1"/>
  <c r="DQ45" i="1" s="1"/>
  <c r="BQ36" i="1"/>
  <c r="BE134" i="1"/>
  <c r="BF134" i="1" s="1"/>
  <c r="BE187" i="1"/>
  <c r="BF187" i="1" s="1"/>
  <c r="BE168" i="1"/>
  <c r="BF168" i="1" s="1"/>
  <c r="BE193" i="1"/>
  <c r="BE59" i="1"/>
  <c r="BG59" i="1" s="1"/>
  <c r="BE33" i="1"/>
  <c r="BE159" i="1"/>
  <c r="BF159" i="1" s="1"/>
  <c r="BE153" i="1"/>
  <c r="BG153" i="1" s="1"/>
  <c r="BE67" i="1"/>
  <c r="BG67" i="1" s="1"/>
  <c r="BE60" i="1"/>
  <c r="BF60" i="1" s="1"/>
  <c r="BE58" i="1"/>
  <c r="BG58" i="1" s="1"/>
  <c r="BE38" i="1"/>
  <c r="BE95" i="1"/>
  <c r="BF95" i="1" s="1"/>
  <c r="BE64" i="1"/>
  <c r="BF64" i="1" s="1"/>
  <c r="BE107" i="1"/>
  <c r="BG107" i="1" s="1"/>
  <c r="BE86" i="1"/>
  <c r="BG86" i="1" s="1"/>
  <c r="BE141" i="1"/>
  <c r="BF141" i="1" s="1"/>
  <c r="BE96" i="1"/>
  <c r="BG96" i="1" s="1"/>
  <c r="BE66" i="1"/>
  <c r="BG66" i="1" s="1"/>
  <c r="BE244" i="1"/>
  <c r="BE78" i="1"/>
  <c r="BG78" i="1" s="1"/>
  <c r="BE41" i="1"/>
  <c r="BG41" i="1" s="1"/>
  <c r="BE237" i="1"/>
  <c r="BE39" i="1"/>
  <c r="BE189" i="1"/>
  <c r="BF189" i="1" s="1"/>
  <c r="BE220" i="1"/>
  <c r="BF220" i="1" s="1"/>
  <c r="BE142" i="1"/>
  <c r="BG142" i="1" s="1"/>
  <c r="BE101" i="1"/>
  <c r="BG101" i="1" s="1"/>
  <c r="BE123" i="1"/>
  <c r="BE89" i="1"/>
  <c r="BG89" i="1" s="1"/>
  <c r="BE104" i="1"/>
  <c r="BF104" i="1" s="1"/>
  <c r="BE202" i="1"/>
  <c r="BF202" i="1" s="1"/>
  <c r="BE77" i="1"/>
  <c r="BE40" i="1"/>
  <c r="BG40" i="1" s="1"/>
  <c r="BE69" i="1"/>
  <c r="BE37" i="1"/>
  <c r="BG37" i="1" s="1"/>
  <c r="BE215" i="1"/>
  <c r="BF215" i="1" s="1"/>
  <c r="BE137" i="1"/>
  <c r="BF137" i="1" s="1"/>
  <c r="BE20" i="1"/>
  <c r="BG20" i="1" s="1"/>
  <c r="EG20" i="1" s="1"/>
  <c r="BE13" i="1"/>
  <c r="BF13" i="1" s="1"/>
  <c r="EM13" i="1" s="1"/>
  <c r="BE82" i="1"/>
  <c r="BF82" i="1" s="1"/>
  <c r="BE185" i="1"/>
  <c r="BF185" i="1" s="1"/>
  <c r="BE200" i="1"/>
  <c r="BG200" i="1" s="1"/>
  <c r="BE73" i="1"/>
  <c r="BG73" i="1" s="1"/>
  <c r="BE43" i="1"/>
  <c r="BG43" i="1" s="1"/>
  <c r="BE97" i="1"/>
  <c r="BG97" i="1" s="1"/>
  <c r="BE87" i="1"/>
  <c r="BG87" i="1" s="1"/>
  <c r="BE114" i="1"/>
  <c r="BE120" i="1"/>
  <c r="BE203" i="1"/>
  <c r="BF203" i="1" s="1"/>
  <c r="BE157" i="1"/>
  <c r="BE99" i="1"/>
  <c r="BE80" i="1"/>
  <c r="BG80" i="1" s="1"/>
  <c r="BE165" i="1"/>
  <c r="BF165" i="1" s="1"/>
  <c r="BE135" i="1"/>
  <c r="BG135" i="1" s="1"/>
  <c r="BE211" i="1"/>
  <c r="BE74" i="1"/>
  <c r="BG74" i="1" s="1"/>
  <c r="BE85" i="1"/>
  <c r="BE44" i="1"/>
  <c r="BF44" i="1" s="1"/>
  <c r="BE196" i="1"/>
  <c r="BF196" i="1" s="1"/>
  <c r="BE169" i="1"/>
  <c r="BF169" i="1" s="1"/>
  <c r="BE98" i="1"/>
  <c r="BG98" i="1" s="1"/>
  <c r="BE214" i="1"/>
  <c r="BF214" i="1" s="1"/>
  <c r="BE166" i="1"/>
  <c r="BE144" i="1"/>
  <c r="BG144" i="1" s="1"/>
  <c r="BE90" i="1"/>
  <c r="BG90" i="1" s="1"/>
  <c r="BE25" i="1"/>
  <c r="BG25" i="1" s="1"/>
  <c r="EG25" i="1" s="1"/>
  <c r="BE225" i="1"/>
  <c r="BF225" i="1" s="1"/>
  <c r="BE217" i="1"/>
  <c r="BF217" i="1" s="1"/>
  <c r="BE126" i="1"/>
  <c r="BF126" i="1" s="1"/>
  <c r="BE105" i="1"/>
  <c r="BG105" i="1" s="1"/>
  <c r="BE48" i="1"/>
  <c r="BF48" i="1" s="1"/>
  <c r="BE113" i="1"/>
  <c r="BF113" i="1" s="1"/>
  <c r="BE102" i="1"/>
  <c r="BG102" i="1" s="1"/>
  <c r="BE223" i="1"/>
  <c r="BF223" i="1" s="1"/>
  <c r="BE12" i="1"/>
  <c r="BF12" i="1" s="1"/>
  <c r="EM12" i="1" s="1"/>
  <c r="BE109" i="1"/>
  <c r="BG109" i="1" s="1"/>
  <c r="BE156" i="1"/>
  <c r="BE106" i="1"/>
  <c r="BE180" i="1"/>
  <c r="BE235" i="1"/>
  <c r="BF235" i="1" s="1"/>
  <c r="BE129" i="1"/>
  <c r="BF129" i="1" s="1"/>
  <c r="BO57" i="1"/>
  <c r="BP57" i="1" s="1"/>
  <c r="DF57" i="1" s="1"/>
  <c r="BE155" i="1"/>
  <c r="BE147" i="1"/>
  <c r="BE133" i="1"/>
  <c r="BF133" i="1" s="1"/>
  <c r="BE128" i="1"/>
  <c r="BF128" i="1" s="1"/>
  <c r="BE240" i="1"/>
  <c r="BG240" i="1" s="1"/>
  <c r="BE121" i="1"/>
  <c r="BF121" i="1" s="1"/>
  <c r="BE146" i="1"/>
  <c r="BE63" i="1"/>
  <c r="BG63" i="1" s="1"/>
  <c r="BE72" i="1"/>
  <c r="BF72" i="1" s="1"/>
  <c r="BE22" i="1"/>
  <c r="BF22" i="1" s="1"/>
  <c r="EM22" i="1" s="1"/>
  <c r="BE227" i="1"/>
  <c r="BF227" i="1" s="1"/>
  <c r="BE28" i="1"/>
  <c r="BF28" i="1" s="1"/>
  <c r="EM28" i="1" s="1"/>
  <c r="BE194" i="1"/>
  <c r="BE111" i="1"/>
  <c r="BG111" i="1" s="1"/>
  <c r="BE143" i="1"/>
  <c r="BF143" i="1" s="1"/>
  <c r="BE239" i="1"/>
  <c r="BG239" i="1" s="1"/>
  <c r="BE81" i="1"/>
  <c r="BG81" i="1" s="1"/>
  <c r="BE205" i="1"/>
  <c r="BG205" i="1" s="1"/>
  <c r="BE179" i="1"/>
  <c r="BF179" i="1" s="1"/>
  <c r="BE229" i="1"/>
  <c r="BE24" i="1"/>
  <c r="BG24" i="1" s="1"/>
  <c r="EG24" i="1" s="1"/>
  <c r="BE145" i="1"/>
  <c r="BF145" i="1" s="1"/>
  <c r="BE93" i="1"/>
  <c r="BF93" i="1" s="1"/>
  <c r="BE234" i="1"/>
  <c r="BF234" i="1" s="1"/>
  <c r="BE116" i="1"/>
  <c r="BO127" i="1"/>
  <c r="BP127" i="1" s="1"/>
  <c r="DF127" i="1" s="1"/>
  <c r="BE173" i="1"/>
  <c r="BF173" i="1" s="1"/>
  <c r="BE42" i="1"/>
  <c r="BG42" i="1" s="1"/>
  <c r="BE117" i="1"/>
  <c r="BF117" i="1" s="1"/>
  <c r="BE192" i="1"/>
  <c r="BF192" i="1" s="1"/>
  <c r="BE122" i="1"/>
  <c r="BE160" i="1"/>
  <c r="BF160" i="1" s="1"/>
  <c r="BE213" i="1"/>
  <c r="BF213" i="1" s="1"/>
  <c r="BE242" i="1"/>
  <c r="BE221" i="1"/>
  <c r="BF221" i="1" s="1"/>
  <c r="BE183" i="1"/>
  <c r="BF183" i="1" s="1"/>
  <c r="BE222" i="1"/>
  <c r="BF222" i="1" s="1"/>
  <c r="BE26" i="1"/>
  <c r="BG26" i="1" s="1"/>
  <c r="EG26" i="1" s="1"/>
  <c r="BE62" i="1"/>
  <c r="BE212" i="1"/>
  <c r="BG212" i="1" s="1"/>
  <c r="BE84" i="1"/>
  <c r="BO50" i="1"/>
  <c r="BP50" i="1" s="1"/>
  <c r="DF50" i="1" s="1"/>
  <c r="BE197" i="1"/>
  <c r="BG197" i="1" s="1"/>
  <c r="BE83" i="1"/>
  <c r="BG83" i="1" s="1"/>
  <c r="BE150" i="1"/>
  <c r="BE241" i="1"/>
  <c r="BE161" i="1"/>
  <c r="BF161" i="1" s="1"/>
  <c r="BE195" i="1"/>
  <c r="BF195" i="1" s="1"/>
  <c r="BE138" i="1"/>
  <c r="BF138" i="1" s="1"/>
  <c r="BE206" i="1"/>
  <c r="BF206" i="1" s="1"/>
  <c r="BO29" i="1"/>
  <c r="BP29" i="1" s="1"/>
  <c r="DF29" i="1" s="1"/>
  <c r="BE131" i="1"/>
  <c r="BF131" i="1" s="1"/>
  <c r="BE139" i="1"/>
  <c r="BF139" i="1" s="1"/>
  <c r="BE16" i="1"/>
  <c r="BE136" i="1"/>
  <c r="BF136" i="1" s="1"/>
  <c r="BE49" i="1"/>
  <c r="BE103" i="1"/>
  <c r="BF103" i="1" s="1"/>
  <c r="BE14" i="1"/>
  <c r="BG14" i="1" s="1"/>
  <c r="EG14" i="1" s="1"/>
  <c r="BE76" i="1"/>
  <c r="BG76" i="1" s="1"/>
  <c r="BE130" i="1"/>
  <c r="BF130" i="1" s="1"/>
  <c r="BE35" i="1"/>
  <c r="BG35" i="1" s="1"/>
  <c r="BE231" i="1"/>
  <c r="BF231" i="1" s="1"/>
  <c r="BE151" i="1"/>
  <c r="BF151" i="1" s="1"/>
  <c r="BE210" i="1"/>
  <c r="BF210" i="1" s="1"/>
  <c r="BE92" i="1"/>
  <c r="BG92" i="1" s="1"/>
  <c r="BE201" i="1"/>
  <c r="BF201" i="1" s="1"/>
  <c r="BE181" i="1"/>
  <c r="BE55" i="1"/>
  <c r="BF55" i="1" s="1"/>
  <c r="BE219" i="1"/>
  <c r="BG219" i="1" s="1"/>
  <c r="BE238" i="1"/>
  <c r="BF238" i="1" s="1"/>
  <c r="BE164" i="1"/>
  <c r="BF164" i="1" s="1"/>
  <c r="BE124" i="1"/>
  <c r="BE88" i="1"/>
  <c r="BG88" i="1" s="1"/>
  <c r="BE224" i="1"/>
  <c r="BG224" i="1" s="1"/>
  <c r="BE148" i="1"/>
  <c r="BG148" i="1" s="1"/>
  <c r="BE207" i="1"/>
  <c r="BG207" i="1" s="1"/>
  <c r="BE163" i="1"/>
  <c r="BF163" i="1" s="1"/>
  <c r="BE54" i="1"/>
  <c r="BG54" i="1" s="1"/>
  <c r="BE27" i="1"/>
  <c r="BG27" i="1" s="1"/>
  <c r="EG27" i="1" s="1"/>
  <c r="BE188" i="1"/>
  <c r="BF188" i="1" s="1"/>
  <c r="AY29" i="1"/>
  <c r="AZ29" i="1" s="1"/>
  <c r="BE198" i="1"/>
  <c r="BG198" i="1" s="1"/>
  <c r="BE119" i="1"/>
  <c r="BE112" i="1"/>
  <c r="BG112" i="1" s="1"/>
  <c r="BE204" i="1"/>
  <c r="BF204" i="1" s="1"/>
  <c r="BE243" i="1"/>
  <c r="BO32" i="1"/>
  <c r="BP32" i="1" s="1"/>
  <c r="DF32" i="1" s="1"/>
  <c r="BE182" i="1"/>
  <c r="BF182" i="1" s="1"/>
  <c r="BE17" i="1"/>
  <c r="BE31" i="1"/>
  <c r="BG31" i="1" s="1"/>
  <c r="BE91" i="1"/>
  <c r="BG91" i="1" s="1"/>
  <c r="BE21" i="1"/>
  <c r="BO11" i="1"/>
  <c r="BP11" i="1" s="1"/>
  <c r="DF11" i="1" s="1"/>
  <c r="BQ11" i="1"/>
  <c r="BQ29" i="1"/>
  <c r="AU7" i="1"/>
  <c r="AV7" i="1" s="1"/>
  <c r="AW7" i="1" s="1"/>
  <c r="CJ124" i="1" l="1"/>
  <c r="BM241" i="1"/>
  <c r="DB11" i="1"/>
  <c r="DD11" i="1" s="1"/>
  <c r="CW124" i="1"/>
  <c r="DA124" i="1" s="1"/>
  <c r="CJ241" i="1"/>
  <c r="CW241" i="1"/>
  <c r="DA241" i="1" s="1"/>
  <c r="CJ40" i="1"/>
  <c r="BN188" i="1"/>
  <c r="CJ43" i="1"/>
  <c r="CJ239" i="1"/>
  <c r="CJ242" i="1"/>
  <c r="CW242" i="1"/>
  <c r="DB242" i="1" s="1"/>
  <c r="BN183" i="1"/>
  <c r="BM242" i="1"/>
  <c r="CJ156" i="1"/>
  <c r="CJ126" i="1"/>
  <c r="CJ55" i="1"/>
  <c r="DT46" i="1"/>
  <c r="DY46" i="1" s="1"/>
  <c r="DS46" i="1"/>
  <c r="DR46" i="1"/>
  <c r="DT57" i="1"/>
  <c r="DY57" i="1" s="1"/>
  <c r="DR57" i="1"/>
  <c r="DS57" i="1"/>
  <c r="DS127" i="1"/>
  <c r="DR127" i="1"/>
  <c r="DT127" i="1"/>
  <c r="DY127" i="1" s="1"/>
  <c r="DT71" i="1"/>
  <c r="DY71" i="1" s="1"/>
  <c r="DS71" i="1"/>
  <c r="DR71" i="1"/>
  <c r="DT36" i="1"/>
  <c r="DY36" i="1" s="1"/>
  <c r="DS36" i="1"/>
  <c r="DR36" i="1"/>
  <c r="DT45" i="1"/>
  <c r="DY45" i="1" s="1"/>
  <c r="DR45" i="1"/>
  <c r="DS45" i="1"/>
  <c r="DT11" i="1"/>
  <c r="DY11" i="1" s="1"/>
  <c r="DS11" i="1"/>
  <c r="DG32" i="1"/>
  <c r="DK32" i="1"/>
  <c r="DK50" i="1"/>
  <c r="DG50" i="1"/>
  <c r="DG127" i="1"/>
  <c r="DK127" i="1"/>
  <c r="DG57" i="1"/>
  <c r="DK57" i="1"/>
  <c r="DG11" i="1"/>
  <c r="DK11" i="1"/>
  <c r="DG29" i="1"/>
  <c r="DK29" i="1"/>
  <c r="BM213" i="1"/>
  <c r="BN217" i="1"/>
  <c r="CW39" i="1"/>
  <c r="DA39" i="1" s="1"/>
  <c r="BM231" i="1"/>
  <c r="CJ213" i="1"/>
  <c r="BM210" i="1"/>
  <c r="BN212" i="1"/>
  <c r="BN206" i="1"/>
  <c r="CJ212" i="1"/>
  <c r="DB236" i="1"/>
  <c r="DD236" i="1" s="1"/>
  <c r="DR11" i="1"/>
  <c r="BM224" i="1"/>
  <c r="CW156" i="1"/>
  <c r="DA156" i="1" s="1"/>
  <c r="CJ224" i="1"/>
  <c r="CJ60" i="1"/>
  <c r="DB228" i="1"/>
  <c r="DD228" i="1" s="1"/>
  <c r="BM223" i="1"/>
  <c r="CJ91" i="1"/>
  <c r="CJ143" i="1"/>
  <c r="CW99" i="1"/>
  <c r="DB99" i="1" s="1"/>
  <c r="BN200" i="1"/>
  <c r="CW123" i="1"/>
  <c r="DB123" i="1" s="1"/>
  <c r="BM229" i="1"/>
  <c r="BM219" i="1"/>
  <c r="BM238" i="1"/>
  <c r="CJ187" i="1"/>
  <c r="CJ237" i="1"/>
  <c r="CW237" i="1"/>
  <c r="DB237" i="1" s="1"/>
  <c r="BM237" i="1"/>
  <c r="CJ41" i="1"/>
  <c r="CJ86" i="1"/>
  <c r="BM187" i="1"/>
  <c r="DB23" i="1"/>
  <c r="DD23" i="1" s="1"/>
  <c r="CJ144" i="1"/>
  <c r="CJ145" i="1"/>
  <c r="CJ42" i="1"/>
  <c r="CJ85" i="1"/>
  <c r="CJ39" i="1"/>
  <c r="CW116" i="1"/>
  <c r="DB116" i="1" s="1"/>
  <c r="CJ47" i="1"/>
  <c r="CJ142" i="1"/>
  <c r="CJ116" i="1"/>
  <c r="CJ202" i="1"/>
  <c r="CJ238" i="1"/>
  <c r="CJ89" i="1"/>
  <c r="DB244" i="1"/>
  <c r="DD244" i="1" s="1"/>
  <c r="CJ135" i="1"/>
  <c r="CJ151" i="1"/>
  <c r="CJ76" i="1"/>
  <c r="CJ163" i="1"/>
  <c r="CJ49" i="1"/>
  <c r="CJ138" i="1"/>
  <c r="CJ99" i="1"/>
  <c r="CJ204" i="1"/>
  <c r="BM204" i="1"/>
  <c r="BM211" i="1"/>
  <c r="CJ155" i="1"/>
  <c r="CW155" i="1"/>
  <c r="DB155" i="1" s="1"/>
  <c r="CJ96" i="1"/>
  <c r="CJ210" i="1"/>
  <c r="CJ35" i="1"/>
  <c r="BN214" i="1"/>
  <c r="CJ134" i="1"/>
  <c r="CW150" i="1"/>
  <c r="DB150" i="1" s="1"/>
  <c r="CJ235" i="1"/>
  <c r="CJ63" i="1"/>
  <c r="CJ38" i="1"/>
  <c r="CJ102" i="1"/>
  <c r="BN198" i="1"/>
  <c r="CJ181" i="1"/>
  <c r="CJ188" i="1"/>
  <c r="CW181" i="1"/>
  <c r="DB181" i="1" s="1"/>
  <c r="CJ141" i="1"/>
  <c r="CJ44" i="1"/>
  <c r="BN179" i="1"/>
  <c r="CJ240" i="1"/>
  <c r="CJ16" i="1"/>
  <c r="BM189" i="1"/>
  <c r="CJ172" i="1"/>
  <c r="CJ88" i="1"/>
  <c r="CJ130" i="1"/>
  <c r="BM240" i="1"/>
  <c r="CJ123" i="1"/>
  <c r="CJ219" i="1"/>
  <c r="CJ168" i="1"/>
  <c r="CJ78" i="1"/>
  <c r="BM239" i="1"/>
  <c r="CJ189" i="1"/>
  <c r="CJ125" i="1"/>
  <c r="CJ211" i="1"/>
  <c r="CJ64" i="1"/>
  <c r="BN173" i="1"/>
  <c r="CW211" i="1"/>
  <c r="DB211" i="1" s="1"/>
  <c r="CJ111" i="1"/>
  <c r="CJ80" i="1"/>
  <c r="CJ197" i="1"/>
  <c r="CJ104" i="1"/>
  <c r="BN196" i="1"/>
  <c r="BG196" i="1"/>
  <c r="BN220" i="1"/>
  <c r="CW16" i="1"/>
  <c r="DA16" i="1" s="1"/>
  <c r="CJ31" i="1"/>
  <c r="CJ131" i="1"/>
  <c r="CJ229" i="1"/>
  <c r="BM181" i="1"/>
  <c r="CW229" i="1"/>
  <c r="DB229" i="1" s="1"/>
  <c r="CJ33" i="1"/>
  <c r="CJ90" i="1"/>
  <c r="BF219" i="1"/>
  <c r="CJ54" i="1"/>
  <c r="BF207" i="1"/>
  <c r="CJ207" i="1"/>
  <c r="BG214" i="1"/>
  <c r="BG238" i="1"/>
  <c r="BN234" i="1"/>
  <c r="CJ114" i="1"/>
  <c r="BG82" i="1"/>
  <c r="BG55" i="1"/>
  <c r="BF63" i="1"/>
  <c r="BF212" i="1"/>
  <c r="CW114" i="1"/>
  <c r="DB114" i="1" s="1"/>
  <c r="BF101" i="1"/>
  <c r="BG103" i="1"/>
  <c r="BF135" i="1"/>
  <c r="BG134" i="1"/>
  <c r="BF153" i="1"/>
  <c r="BF200" i="1"/>
  <c r="BG44" i="1"/>
  <c r="CJ109" i="1"/>
  <c r="BN207" i="1"/>
  <c r="BG189" i="1"/>
  <c r="BF102" i="1"/>
  <c r="BG129" i="1"/>
  <c r="BF31" i="1"/>
  <c r="BF58" i="1"/>
  <c r="BF42" i="1"/>
  <c r="BG223" i="1"/>
  <c r="CJ165" i="1"/>
  <c r="DA208" i="1"/>
  <c r="DD208" i="1" s="1"/>
  <c r="CJ107" i="1"/>
  <c r="CJ120" i="1"/>
  <c r="CW33" i="1"/>
  <c r="DA33" i="1" s="1"/>
  <c r="CJ179" i="1"/>
  <c r="CJ196" i="1"/>
  <c r="BG72" i="1"/>
  <c r="BG234" i="1"/>
  <c r="BM222" i="1"/>
  <c r="CJ234" i="1"/>
  <c r="CJ166" i="1"/>
  <c r="CJ173" i="1"/>
  <c r="CJ153" i="1"/>
  <c r="BF14" i="1"/>
  <c r="EM14" i="1" s="1"/>
  <c r="CW166" i="1"/>
  <c r="DB166" i="1" s="1"/>
  <c r="CW120" i="1"/>
  <c r="DA120" i="1" s="1"/>
  <c r="CJ222" i="1"/>
  <c r="BF239" i="1"/>
  <c r="CW38" i="1"/>
  <c r="DA38" i="1" s="1"/>
  <c r="CJ97" i="1"/>
  <c r="CJ136" i="1"/>
  <c r="CJ223" i="1"/>
  <c r="CJ103" i="1"/>
  <c r="CJ195" i="1"/>
  <c r="BF142" i="1"/>
  <c r="CJ129" i="1"/>
  <c r="BM205" i="1"/>
  <c r="BF80" i="1"/>
  <c r="BG62" i="1"/>
  <c r="BF62" i="1"/>
  <c r="BF97" i="1"/>
  <c r="BG64" i="1"/>
  <c r="BF107" i="1"/>
  <c r="BG128" i="1"/>
  <c r="BF148" i="1"/>
  <c r="BG235" i="1"/>
  <c r="BG60" i="1"/>
  <c r="BG188" i="1"/>
  <c r="BG227" i="1"/>
  <c r="BF76" i="1"/>
  <c r="BF20" i="1"/>
  <c r="EM20" i="1" s="1"/>
  <c r="BF146" i="1"/>
  <c r="BG146" i="1"/>
  <c r="CJ82" i="1"/>
  <c r="BM193" i="1"/>
  <c r="BG104" i="1"/>
  <c r="BG222" i="1"/>
  <c r="BF105" i="1"/>
  <c r="BF111" i="1"/>
  <c r="BF89" i="1"/>
  <c r="BF35" i="1"/>
  <c r="BG203" i="1"/>
  <c r="CJ17" i="1"/>
  <c r="CJ58" i="1"/>
  <c r="CJ101" i="1"/>
  <c r="CJ205" i="1"/>
  <c r="BG173" i="1"/>
  <c r="BF240" i="1"/>
  <c r="BG168" i="1"/>
  <c r="BG183" i="1"/>
  <c r="BF205" i="1"/>
  <c r="BF197" i="1"/>
  <c r="CW17" i="1"/>
  <c r="DB17" i="1" s="1"/>
  <c r="CJ231" i="1"/>
  <c r="CJ73" i="1"/>
  <c r="BM197" i="1"/>
  <c r="BM221" i="1"/>
  <c r="BG137" i="1"/>
  <c r="BG185" i="1"/>
  <c r="BF112" i="1"/>
  <c r="BG206" i="1"/>
  <c r="BG179" i="1"/>
  <c r="BF224" i="1"/>
  <c r="BF98" i="1"/>
  <c r="BG217" i="1"/>
  <c r="BF74" i="1"/>
  <c r="BF81" i="1"/>
  <c r="BF66" i="1"/>
  <c r="CJ214" i="1"/>
  <c r="CJ164" i="1"/>
  <c r="BF96" i="1"/>
  <c r="BG221" i="1"/>
  <c r="BG201" i="1"/>
  <c r="BF54" i="1"/>
  <c r="BF41" i="1"/>
  <c r="BG126" i="1"/>
  <c r="BF67" i="1"/>
  <c r="BG159" i="1"/>
  <c r="BG213" i="1"/>
  <c r="BG187" i="1"/>
  <c r="BF88" i="1"/>
  <c r="BG143" i="1"/>
  <c r="BG138" i="1"/>
  <c r="BG215" i="1"/>
  <c r="BG12" i="1"/>
  <c r="EG12" i="1" s="1"/>
  <c r="BF83" i="1"/>
  <c r="CJ137" i="1"/>
  <c r="BG165" i="1"/>
  <c r="BF198" i="1"/>
  <c r="BG131" i="1"/>
  <c r="BG163" i="1"/>
  <c r="BF86" i="1"/>
  <c r="BG192" i="1"/>
  <c r="CJ221" i="1"/>
  <c r="BM185" i="1"/>
  <c r="BG121" i="1"/>
  <c r="BG164" i="1"/>
  <c r="BG210" i="1"/>
  <c r="BF78" i="1"/>
  <c r="BF40" i="1"/>
  <c r="BG48" i="1"/>
  <c r="BG157" i="1"/>
  <c r="BF157" i="1"/>
  <c r="CJ201" i="1"/>
  <c r="BF122" i="1"/>
  <c r="BG122" i="1"/>
  <c r="CJ87" i="1"/>
  <c r="BF27" i="1"/>
  <c r="EM27" i="1" s="1"/>
  <c r="BG77" i="1"/>
  <c r="BF77" i="1"/>
  <c r="CJ72" i="1"/>
  <c r="CJ206" i="1"/>
  <c r="BG136" i="1"/>
  <c r="BF43" i="1"/>
  <c r="BG139" i="1"/>
  <c r="BG13" i="1"/>
  <c r="EG13" i="1" s="1"/>
  <c r="BF92" i="1"/>
  <c r="BG28" i="1"/>
  <c r="EG28" i="1" s="1"/>
  <c r="BG182" i="1"/>
  <c r="BG117" i="1"/>
  <c r="BG106" i="1"/>
  <c r="BF106" i="1"/>
  <c r="CJ112" i="1"/>
  <c r="BM201" i="1"/>
  <c r="BF87" i="1"/>
  <c r="BG113" i="1"/>
  <c r="BG231" i="1"/>
  <c r="BG220" i="1"/>
  <c r="BG145" i="1"/>
  <c r="BG204" i="1"/>
  <c r="BG202" i="1"/>
  <c r="BF59" i="1"/>
  <c r="BG225" i="1"/>
  <c r="BF109" i="1"/>
  <c r="BF26" i="1"/>
  <c r="EM26" i="1" s="1"/>
  <c r="BG161" i="1"/>
  <c r="BG169" i="1"/>
  <c r="BG130" i="1"/>
  <c r="BF25" i="1"/>
  <c r="EM25" i="1" s="1"/>
  <c r="BG22" i="1"/>
  <c r="EG22" i="1" s="1"/>
  <c r="BF37" i="1"/>
  <c r="BG160" i="1"/>
  <c r="CJ21" i="1"/>
  <c r="CJ121" i="1"/>
  <c r="CJ193" i="1"/>
  <c r="BF73" i="1"/>
  <c r="BF24" i="1"/>
  <c r="EM24" i="1" s="1"/>
  <c r="BF90" i="1"/>
  <c r="BF144" i="1"/>
  <c r="BG151" i="1"/>
  <c r="BG133" i="1"/>
  <c r="BG195" i="1"/>
  <c r="BG93" i="1"/>
  <c r="BF147" i="1"/>
  <c r="BG147" i="1"/>
  <c r="CW21" i="1"/>
  <c r="DB21" i="1" s="1"/>
  <c r="BF91" i="1"/>
  <c r="BG141" i="1"/>
  <c r="CW172" i="1"/>
  <c r="DB172" i="1" s="1"/>
  <c r="CW193" i="1"/>
  <c r="DB193" i="1" s="1"/>
  <c r="CW85" i="1"/>
  <c r="DA85" i="1" s="1"/>
  <c r="CJ198" i="1"/>
  <c r="CJ185" i="1"/>
  <c r="CJ200" i="1"/>
  <c r="CJ217" i="1"/>
  <c r="CJ105" i="1"/>
  <c r="CJ220" i="1"/>
  <c r="BG95" i="1"/>
  <c r="CJ14" i="1"/>
  <c r="CJ25" i="1"/>
  <c r="CJ27" i="1"/>
  <c r="CJ26" i="1"/>
  <c r="CW13" i="1"/>
  <c r="CJ24" i="1"/>
  <c r="CJ12" i="1"/>
  <c r="CW12" i="1"/>
  <c r="DA12" i="1" s="1"/>
  <c r="DB12" i="1" s="1"/>
  <c r="CJ20" i="1"/>
  <c r="CJ22" i="1"/>
  <c r="CJ13" i="1"/>
  <c r="CA11" i="1"/>
  <c r="CB11" i="1" s="1"/>
  <c r="DB49" i="1"/>
  <c r="DD49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DB69" i="1"/>
  <c r="DD69" i="1" s="1"/>
  <c r="DB194" i="1"/>
  <c r="DD194" i="1" s="1"/>
  <c r="AY11" i="1"/>
  <c r="AZ11" i="1" s="1"/>
  <c r="BO36" i="1"/>
  <c r="BP36" i="1" s="1"/>
  <c r="DF36" i="1" s="1"/>
  <c r="DB84" i="1"/>
  <c r="DD84" i="1" s="1"/>
  <c r="CY36" i="1"/>
  <c r="BR36" i="1"/>
  <c r="BS36" i="1" s="1"/>
  <c r="CY29" i="1"/>
  <c r="BR29" i="1"/>
  <c r="BS29" i="1" s="1"/>
  <c r="ED29" i="1" s="1"/>
  <c r="CY11" i="1"/>
  <c r="BR11" i="1"/>
  <c r="DA123" i="1"/>
  <c r="DD123" i="1" s="1"/>
  <c r="DA180" i="1"/>
  <c r="DD180" i="1" s="1"/>
  <c r="DA119" i="1"/>
  <c r="DD119" i="1" s="1"/>
  <c r="E15" i="5"/>
  <c r="DB243" i="1"/>
  <c r="DD243" i="1" s="1"/>
  <c r="AY36" i="1"/>
  <c r="AY71" i="1"/>
  <c r="BO71" i="1"/>
  <c r="BP71" i="1" s="1"/>
  <c r="DF71" i="1" s="1"/>
  <c r="DM15" i="1"/>
  <c r="DQ15" i="1" s="1"/>
  <c r="CA19" i="1"/>
  <c r="CB19" i="1" s="1"/>
  <c r="CA18" i="1"/>
  <c r="CB18" i="1" s="1"/>
  <c r="DM236" i="1"/>
  <c r="DQ236" i="1" s="1"/>
  <c r="CA51" i="1"/>
  <c r="CB51" i="1" s="1"/>
  <c r="DM51" i="1"/>
  <c r="DQ51" i="1" s="1"/>
  <c r="CA149" i="1"/>
  <c r="CB149" i="1" s="1"/>
  <c r="DM149" i="1"/>
  <c r="DQ149" i="1" s="1"/>
  <c r="DM100" i="1"/>
  <c r="DQ100" i="1" s="1"/>
  <c r="CA47" i="1"/>
  <c r="CB47" i="1" s="1"/>
  <c r="DM47" i="1"/>
  <c r="DQ47" i="1" s="1"/>
  <c r="CA108" i="1"/>
  <c r="CB108" i="1" s="1"/>
  <c r="DM108" i="1"/>
  <c r="DQ108" i="1" s="1"/>
  <c r="DM171" i="1"/>
  <c r="DQ171" i="1" s="1"/>
  <c r="CA199" i="1"/>
  <c r="CB199" i="1" s="1"/>
  <c r="DM199" i="1"/>
  <c r="DQ199" i="1" s="1"/>
  <c r="CA162" i="1"/>
  <c r="CB162" i="1" s="1"/>
  <c r="DM162" i="1"/>
  <c r="DQ162" i="1" s="1"/>
  <c r="CA230" i="1"/>
  <c r="CB230" i="1" s="1"/>
  <c r="DM230" i="1"/>
  <c r="DQ230" i="1" s="1"/>
  <c r="CA140" i="1"/>
  <c r="CB140" i="1" s="1"/>
  <c r="DM140" i="1"/>
  <c r="DQ140" i="1" s="1"/>
  <c r="CA216" i="1"/>
  <c r="CB216" i="1" s="1"/>
  <c r="DM216" i="1"/>
  <c r="DQ216" i="1" s="1"/>
  <c r="CA191" i="1"/>
  <c r="CB191" i="1" s="1"/>
  <c r="DM191" i="1"/>
  <c r="DQ191" i="1" s="1"/>
  <c r="CA61" i="1"/>
  <c r="CB61" i="1" s="1"/>
  <c r="DM61" i="1"/>
  <c r="DQ61" i="1" s="1"/>
  <c r="CA152" i="1"/>
  <c r="CB152" i="1" s="1"/>
  <c r="DM152" i="1"/>
  <c r="DQ152" i="1" s="1"/>
  <c r="CA68" i="1"/>
  <c r="CB68" i="1" s="1"/>
  <c r="DM68" i="1"/>
  <c r="DQ68" i="1" s="1"/>
  <c r="DM32" i="1"/>
  <c r="DQ32" i="1" s="1"/>
  <c r="DM228" i="1"/>
  <c r="DQ228" i="1" s="1"/>
  <c r="CA174" i="1"/>
  <c r="CB174" i="1" s="1"/>
  <c r="DM174" i="1"/>
  <c r="DQ174" i="1" s="1"/>
  <c r="CA29" i="1"/>
  <c r="CB29" i="1" s="1"/>
  <c r="DM29" i="1"/>
  <c r="DQ29" i="1" s="1"/>
  <c r="CA132" i="1"/>
  <c r="CB132" i="1" s="1"/>
  <c r="DM132" i="1"/>
  <c r="DQ132" i="1" s="1"/>
  <c r="CA56" i="1"/>
  <c r="CB56" i="1" s="1"/>
  <c r="DM56" i="1"/>
  <c r="DQ56" i="1" s="1"/>
  <c r="CA176" i="1"/>
  <c r="CB176" i="1" s="1"/>
  <c r="DM176" i="1"/>
  <c r="DQ176" i="1" s="1"/>
  <c r="CA186" i="1"/>
  <c r="CB186" i="1" s="1"/>
  <c r="DM186" i="1"/>
  <c r="DQ186" i="1" s="1"/>
  <c r="DM50" i="1"/>
  <c r="DQ50" i="1" s="1"/>
  <c r="CA79" i="1"/>
  <c r="CB79" i="1" s="1"/>
  <c r="DM79" i="1"/>
  <c r="DQ79" i="1" s="1"/>
  <c r="CA177" i="1"/>
  <c r="CB177" i="1" s="1"/>
  <c r="DM177" i="1"/>
  <c r="DQ177" i="1" s="1"/>
  <c r="CA158" i="1"/>
  <c r="CB158" i="1" s="1"/>
  <c r="DM158" i="1"/>
  <c r="DQ158" i="1" s="1"/>
  <c r="CA233" i="1"/>
  <c r="CB233" i="1" s="1"/>
  <c r="DM233" i="1"/>
  <c r="DQ233" i="1" s="1"/>
  <c r="DM172" i="1"/>
  <c r="DQ172" i="1" s="1"/>
  <c r="CA170" i="1"/>
  <c r="CB170" i="1" s="1"/>
  <c r="DM170" i="1"/>
  <c r="DQ170" i="1" s="1"/>
  <c r="CA232" i="1"/>
  <c r="CB232" i="1" s="1"/>
  <c r="DM232" i="1"/>
  <c r="DQ232" i="1" s="1"/>
  <c r="AY45" i="1"/>
  <c r="BQ18" i="1"/>
  <c r="BQ15" i="1"/>
  <c r="BQ51" i="1"/>
  <c r="BO45" i="1"/>
  <c r="BP45" i="1" s="1"/>
  <c r="DF45" i="1" s="1"/>
  <c r="BO46" i="1"/>
  <c r="BP46" i="1" s="1"/>
  <c r="DF46" i="1" s="1"/>
  <c r="BQ152" i="1"/>
  <c r="AY50" i="1"/>
  <c r="AZ50" i="1" s="1"/>
  <c r="BQ216" i="1"/>
  <c r="BQ149" i="1"/>
  <c r="BO53" i="1"/>
  <c r="BP53" i="1" s="1"/>
  <c r="DF53" i="1" s="1"/>
  <c r="AY57" i="1"/>
  <c r="BO175" i="1"/>
  <c r="BP175" i="1" s="1"/>
  <c r="DF175" i="1" s="1"/>
  <c r="BO218" i="1"/>
  <c r="BP218" i="1" s="1"/>
  <c r="DF218" i="1" s="1"/>
  <c r="BO30" i="1"/>
  <c r="BP30" i="1" s="1"/>
  <c r="DF30" i="1" s="1"/>
  <c r="BO94" i="1"/>
  <c r="BP94" i="1" s="1"/>
  <c r="DF94" i="1" s="1"/>
  <c r="BO184" i="1"/>
  <c r="BP184" i="1" s="1"/>
  <c r="DF184" i="1" s="1"/>
  <c r="BO115" i="1"/>
  <c r="BP115" i="1" s="1"/>
  <c r="DF115" i="1" s="1"/>
  <c r="AY170" i="1"/>
  <c r="AZ170" i="1" s="1"/>
  <c r="AY127" i="1"/>
  <c r="BE52" i="1"/>
  <c r="BQ127" i="1"/>
  <c r="BO232" i="1"/>
  <c r="BP232" i="1" s="1"/>
  <c r="DF232" i="1" s="1"/>
  <c r="BQ50" i="1"/>
  <c r="AY154" i="1"/>
  <c r="AZ154" i="1" s="1"/>
  <c r="BO209" i="1"/>
  <c r="BP209" i="1" s="1"/>
  <c r="DF209" i="1" s="1"/>
  <c r="AY32" i="1"/>
  <c r="AZ32" i="1" s="1"/>
  <c r="BO47" i="1"/>
  <c r="BP47" i="1" s="1"/>
  <c r="DF47" i="1" s="1"/>
  <c r="BO23" i="1"/>
  <c r="BP23" i="1" s="1"/>
  <c r="DF23" i="1" s="1"/>
  <c r="BO140" i="1"/>
  <c r="BP140" i="1" s="1"/>
  <c r="DF140" i="1" s="1"/>
  <c r="AY208" i="1"/>
  <c r="AZ208" i="1" s="1"/>
  <c r="BQ57" i="1"/>
  <c r="AY167" i="1"/>
  <c r="AZ167" i="1" s="1"/>
  <c r="BQ71" i="1"/>
  <c r="BQ32" i="1"/>
  <c r="BO75" i="1"/>
  <c r="BP75" i="1" s="1"/>
  <c r="DF75" i="1" s="1"/>
  <c r="BO19" i="1"/>
  <c r="BP19" i="1" s="1"/>
  <c r="DF19" i="1" s="1"/>
  <c r="BQ45" i="1"/>
  <c r="AY184" i="1"/>
  <c r="AZ184" i="1" s="1"/>
  <c r="AY175" i="1"/>
  <c r="AZ175" i="1" s="1"/>
  <c r="BO65" i="1"/>
  <c r="BP65" i="1" s="1"/>
  <c r="DF65" i="1" s="1"/>
  <c r="BO208" i="1"/>
  <c r="BP208" i="1" s="1"/>
  <c r="DF208" i="1" s="1"/>
  <c r="BO190" i="1"/>
  <c r="BP190" i="1" s="1"/>
  <c r="DF190" i="1" s="1"/>
  <c r="BO70" i="1"/>
  <c r="BP70" i="1" s="1"/>
  <c r="DF70" i="1" s="1"/>
  <c r="BO110" i="1"/>
  <c r="BP110" i="1" s="1"/>
  <c r="DF110" i="1" s="1"/>
  <c r="BO170" i="1"/>
  <c r="BP170" i="1" s="1"/>
  <c r="DF170" i="1" s="1"/>
  <c r="AY19" i="1"/>
  <c r="AZ19" i="1" s="1"/>
  <c r="BO34" i="1"/>
  <c r="BP34" i="1" s="1"/>
  <c r="DF34" i="1" s="1"/>
  <c r="BO154" i="1"/>
  <c r="BP154" i="1" s="1"/>
  <c r="DF154" i="1" s="1"/>
  <c r="BO51" i="1"/>
  <c r="BP51" i="1" s="1"/>
  <c r="DF51" i="1" s="1"/>
  <c r="BO167" i="1"/>
  <c r="BP167" i="1" s="1"/>
  <c r="DF167" i="1" s="1"/>
  <c r="BO118" i="1"/>
  <c r="BP118" i="1" s="1"/>
  <c r="DF118" i="1" s="1"/>
  <c r="BO226" i="1"/>
  <c r="BP226" i="1" s="1"/>
  <c r="DF226" i="1" s="1"/>
  <c r="AY110" i="1"/>
  <c r="AZ110" i="1" s="1"/>
  <c r="BO178" i="1"/>
  <c r="BP178" i="1" s="1"/>
  <c r="DF178" i="1" s="1"/>
  <c r="BO125" i="1"/>
  <c r="BP125" i="1" s="1"/>
  <c r="DF125" i="1" s="1"/>
  <c r="BT32" i="1"/>
  <c r="BT36" i="1"/>
  <c r="BT127" i="1"/>
  <c r="BT57" i="1"/>
  <c r="BT45" i="1"/>
  <c r="BQ170" i="1"/>
  <c r="CY170" i="1" s="1"/>
  <c r="BQ208" i="1"/>
  <c r="BV7" i="1"/>
  <c r="DB124" i="1" l="1"/>
  <c r="DD124" i="1" s="1"/>
  <c r="DB241" i="1"/>
  <c r="DD241" i="1" s="1"/>
  <c r="DA242" i="1"/>
  <c r="DD242" i="1" s="1"/>
  <c r="DA116" i="1"/>
  <c r="DD116" i="1" s="1"/>
  <c r="DB39" i="1"/>
  <c r="DD39" i="1" s="1"/>
  <c r="DT177" i="1"/>
  <c r="DY177" i="1" s="1"/>
  <c r="DS177" i="1"/>
  <c r="DR177" i="1"/>
  <c r="DT228" i="1"/>
  <c r="DY228" i="1" s="1"/>
  <c r="DS228" i="1"/>
  <c r="DR228" i="1"/>
  <c r="DT50" i="1"/>
  <c r="DY50" i="1" s="1"/>
  <c r="DS50" i="1"/>
  <c r="DR50" i="1"/>
  <c r="DT186" i="1"/>
  <c r="DY186" i="1" s="1"/>
  <c r="DS186" i="1"/>
  <c r="DR186" i="1"/>
  <c r="DR152" i="1"/>
  <c r="DT152" i="1"/>
  <c r="DY152" i="1" s="1"/>
  <c r="DS152" i="1"/>
  <c r="DT171" i="1"/>
  <c r="DY171" i="1" s="1"/>
  <c r="DR171" i="1"/>
  <c r="DS171" i="1"/>
  <c r="DT108" i="1"/>
  <c r="DY108" i="1" s="1"/>
  <c r="DS108" i="1"/>
  <c r="DR108" i="1"/>
  <c r="DT47" i="1"/>
  <c r="DY47" i="1" s="1"/>
  <c r="DR47" i="1"/>
  <c r="DS47" i="1"/>
  <c r="DT232" i="1"/>
  <c r="DY232" i="1" s="1"/>
  <c r="DS232" i="1"/>
  <c r="DR232" i="1"/>
  <c r="DT170" i="1"/>
  <c r="DY170" i="1" s="1"/>
  <c r="DS170" i="1"/>
  <c r="DR170" i="1"/>
  <c r="DT56" i="1"/>
  <c r="DY56" i="1" s="1"/>
  <c r="DS56" i="1"/>
  <c r="DR56" i="1"/>
  <c r="DS191" i="1"/>
  <c r="DT191" i="1"/>
  <c r="DY191" i="1" s="1"/>
  <c r="DR191" i="1"/>
  <c r="DS233" i="1"/>
  <c r="DT233" i="1"/>
  <c r="DY233" i="1" s="1"/>
  <c r="DR233" i="1"/>
  <c r="DT176" i="1"/>
  <c r="DY176" i="1" s="1"/>
  <c r="DR176" i="1"/>
  <c r="DS176" i="1"/>
  <c r="DT100" i="1"/>
  <c r="DY100" i="1" s="1"/>
  <c r="DS100" i="1"/>
  <c r="DR100" i="1"/>
  <c r="DT61" i="1"/>
  <c r="DY61" i="1" s="1"/>
  <c r="DS61" i="1"/>
  <c r="DR61" i="1"/>
  <c r="DR172" i="1"/>
  <c r="DT172" i="1"/>
  <c r="DY172" i="1" s="1"/>
  <c r="DS172" i="1"/>
  <c r="DT132" i="1"/>
  <c r="DY132" i="1" s="1"/>
  <c r="DR132" i="1"/>
  <c r="DS132" i="1"/>
  <c r="DT216" i="1"/>
  <c r="DY216" i="1" s="1"/>
  <c r="DS216" i="1"/>
  <c r="DR216" i="1"/>
  <c r="DS149" i="1"/>
  <c r="DR149" i="1"/>
  <c r="DT149" i="1"/>
  <c r="DY149" i="1" s="1"/>
  <c r="DT29" i="1"/>
  <c r="DY29" i="1" s="1"/>
  <c r="DS29" i="1"/>
  <c r="DR29" i="1"/>
  <c r="DT140" i="1"/>
  <c r="DY140" i="1" s="1"/>
  <c r="DR140" i="1"/>
  <c r="DS140" i="1"/>
  <c r="DT51" i="1"/>
  <c r="DY51" i="1" s="1"/>
  <c r="DR51" i="1"/>
  <c r="DS51" i="1"/>
  <c r="DR174" i="1"/>
  <c r="DS174" i="1"/>
  <c r="DT174" i="1"/>
  <c r="DY174" i="1" s="1"/>
  <c r="DT230" i="1"/>
  <c r="DY230" i="1" s="1"/>
  <c r="DR230" i="1"/>
  <c r="DS230" i="1"/>
  <c r="DT236" i="1"/>
  <c r="DY236" i="1" s="1"/>
  <c r="DS236" i="1"/>
  <c r="DR236" i="1"/>
  <c r="DR158" i="1"/>
  <c r="DT158" i="1"/>
  <c r="DY158" i="1" s="1"/>
  <c r="DS158" i="1"/>
  <c r="DT79" i="1"/>
  <c r="DY79" i="1" s="1"/>
  <c r="DR79" i="1"/>
  <c r="DS79" i="1"/>
  <c r="DT32" i="1"/>
  <c r="DY32" i="1" s="1"/>
  <c r="DS32" i="1"/>
  <c r="DR32" i="1"/>
  <c r="DT15" i="1"/>
  <c r="DY15" i="1" s="1"/>
  <c r="DS15" i="1"/>
  <c r="DR15" i="1"/>
  <c r="DR162" i="1"/>
  <c r="DT162" i="1"/>
  <c r="DY162" i="1" s="1"/>
  <c r="DS162" i="1"/>
  <c r="DT68" i="1"/>
  <c r="DY68" i="1" s="1"/>
  <c r="DS68" i="1"/>
  <c r="DR68" i="1"/>
  <c r="DS199" i="1"/>
  <c r="DT199" i="1"/>
  <c r="DY199" i="1" s="1"/>
  <c r="DR199" i="1"/>
  <c r="DB156" i="1"/>
  <c r="DD156" i="1" s="1"/>
  <c r="DG65" i="1"/>
  <c r="DK65" i="1"/>
  <c r="DG118" i="1"/>
  <c r="DK118" i="1"/>
  <c r="DG75" i="1"/>
  <c r="DK75" i="1"/>
  <c r="DG71" i="1"/>
  <c r="DK71" i="1"/>
  <c r="DK178" i="1"/>
  <c r="DG178" i="1"/>
  <c r="DG232" i="1"/>
  <c r="DK232" i="1"/>
  <c r="DG167" i="1"/>
  <c r="DK167" i="1"/>
  <c r="DG51" i="1"/>
  <c r="DK51" i="1"/>
  <c r="DG115" i="1"/>
  <c r="DK115" i="1"/>
  <c r="DA237" i="1"/>
  <c r="DD237" i="1" s="1"/>
  <c r="DG36" i="1"/>
  <c r="DK36" i="1"/>
  <c r="DG184" i="1"/>
  <c r="DK184" i="1"/>
  <c r="DG94" i="1"/>
  <c r="DK94" i="1"/>
  <c r="DG170" i="1"/>
  <c r="DK170" i="1"/>
  <c r="DG140" i="1"/>
  <c r="DK140" i="1"/>
  <c r="DK218" i="1"/>
  <c r="DG218" i="1"/>
  <c r="DG23" i="1"/>
  <c r="DK23" i="1"/>
  <c r="DG175" i="1"/>
  <c r="DK175" i="1"/>
  <c r="DK154" i="1"/>
  <c r="DG154" i="1"/>
  <c r="DG34" i="1"/>
  <c r="DK34" i="1"/>
  <c r="DG30" i="1"/>
  <c r="DK30" i="1"/>
  <c r="DG110" i="1"/>
  <c r="DK110" i="1"/>
  <c r="DG70" i="1"/>
  <c r="DK70" i="1"/>
  <c r="DG47" i="1"/>
  <c r="DK47" i="1"/>
  <c r="DG208" i="1"/>
  <c r="DK208" i="1"/>
  <c r="DG209" i="1"/>
  <c r="DK209" i="1"/>
  <c r="DG190" i="1"/>
  <c r="DK190" i="1"/>
  <c r="DG53" i="1"/>
  <c r="DK53" i="1"/>
  <c r="DG125" i="1"/>
  <c r="DK125" i="1"/>
  <c r="DG46" i="1"/>
  <c r="DK46" i="1"/>
  <c r="DG226" i="1"/>
  <c r="DK226" i="1"/>
  <c r="DG19" i="1"/>
  <c r="DK19" i="1"/>
  <c r="DG45" i="1"/>
  <c r="DK45" i="1"/>
  <c r="DA99" i="1"/>
  <c r="DD99" i="1" s="1"/>
  <c r="DA181" i="1"/>
  <c r="DD181" i="1" s="1"/>
  <c r="EE16" i="1"/>
  <c r="DA155" i="1"/>
  <c r="DD155" i="1" s="1"/>
  <c r="DB33" i="1"/>
  <c r="DD33" i="1" s="1"/>
  <c r="DA114" i="1"/>
  <c r="DD114" i="1" s="1"/>
  <c r="DA150" i="1"/>
  <c r="DD150" i="1" s="1"/>
  <c r="DA211" i="1"/>
  <c r="DD211" i="1" s="1"/>
  <c r="DA166" i="1"/>
  <c r="DD166" i="1" s="1"/>
  <c r="CW14" i="1"/>
  <c r="CW15" i="1" s="1"/>
  <c r="DB16" i="1"/>
  <c r="DD16" i="1" s="1"/>
  <c r="DA21" i="1"/>
  <c r="DD21" i="1" s="1"/>
  <c r="EE17" i="1"/>
  <c r="DB120" i="1"/>
  <c r="DD120" i="1" s="1"/>
  <c r="DA13" i="1"/>
  <c r="DB13" i="1" s="1"/>
  <c r="DA229" i="1"/>
  <c r="DD229" i="1" s="1"/>
  <c r="BN4" i="1"/>
  <c r="DB38" i="1"/>
  <c r="DD38" i="1" s="1"/>
  <c r="EE21" i="1"/>
  <c r="DA193" i="1"/>
  <c r="DD193" i="1" s="1"/>
  <c r="DA17" i="1"/>
  <c r="DD17" i="1" s="1"/>
  <c r="DB85" i="1"/>
  <c r="DD85" i="1" s="1"/>
  <c r="CJ5" i="1"/>
  <c r="BF52" i="1"/>
  <c r="BG52" i="1"/>
  <c r="DA172" i="1"/>
  <c r="DD172" i="1" s="1"/>
  <c r="DD12" i="1"/>
  <c r="BX11" i="1"/>
  <c r="DM157" i="1"/>
  <c r="DQ157" i="1" s="1"/>
  <c r="BO18" i="1"/>
  <c r="BP18" i="1" s="1"/>
  <c r="DF18" i="1" s="1"/>
  <c r="CY50" i="1"/>
  <c r="BR50" i="1"/>
  <c r="BS50" i="1" s="1"/>
  <c r="CY208" i="1"/>
  <c r="BR208" i="1"/>
  <c r="BS208" i="1" s="1"/>
  <c r="CY15" i="1"/>
  <c r="BR15" i="1"/>
  <c r="BS15" i="1" s="1"/>
  <c r="ED15" i="1" s="1"/>
  <c r="CY152" i="1"/>
  <c r="BR152" i="1"/>
  <c r="BS152" i="1" s="1"/>
  <c r="CY216" i="1"/>
  <c r="BR216" i="1"/>
  <c r="CY57" i="1"/>
  <c r="BR57" i="1"/>
  <c r="BS57" i="1" s="1"/>
  <c r="CY32" i="1"/>
  <c r="BR32" i="1"/>
  <c r="BS32" i="1" s="1"/>
  <c r="CY71" i="1"/>
  <c r="BR71" i="1"/>
  <c r="BS71" i="1" s="1"/>
  <c r="CY18" i="1"/>
  <c r="BR18" i="1"/>
  <c r="BS18" i="1" s="1"/>
  <c r="ED18" i="1" s="1"/>
  <c r="CY127" i="1"/>
  <c r="BR127" i="1"/>
  <c r="AY152" i="1"/>
  <c r="BX152" i="1" s="1"/>
  <c r="CY51" i="1"/>
  <c r="BR51" i="1"/>
  <c r="BS51" i="1" s="1"/>
  <c r="BR170" i="1"/>
  <c r="BS170" i="1" s="1"/>
  <c r="BS11" i="1"/>
  <c r="ED11" i="1" s="1"/>
  <c r="CY45" i="1"/>
  <c r="BR45" i="1"/>
  <c r="BS45" i="1" s="1"/>
  <c r="CA196" i="1"/>
  <c r="CB196" i="1" s="1"/>
  <c r="CY149" i="1"/>
  <c r="BR149" i="1"/>
  <c r="BS149" i="1" s="1"/>
  <c r="CA15" i="1"/>
  <c r="CB15" i="1" s="1"/>
  <c r="E16" i="5"/>
  <c r="BX71" i="1"/>
  <c r="AZ71" i="1"/>
  <c r="BX45" i="1"/>
  <c r="AZ45" i="1"/>
  <c r="BX36" i="1"/>
  <c r="AZ36" i="1"/>
  <c r="BO158" i="1"/>
  <c r="BP158" i="1" s="1"/>
  <c r="DF158" i="1" s="1"/>
  <c r="BX127" i="1"/>
  <c r="AZ127" i="1"/>
  <c r="BO228" i="1"/>
  <c r="BP228" i="1" s="1"/>
  <c r="DF228" i="1" s="1"/>
  <c r="BX57" i="1"/>
  <c r="AZ57" i="1"/>
  <c r="BO152" i="1"/>
  <c r="BP152" i="1" s="1"/>
  <c r="DF152" i="1" s="1"/>
  <c r="AY149" i="1"/>
  <c r="AZ149" i="1" s="1"/>
  <c r="BX170" i="1"/>
  <c r="BO15" i="1"/>
  <c r="BP15" i="1" s="1"/>
  <c r="DF15" i="1" s="1"/>
  <c r="BO132" i="1"/>
  <c r="BP132" i="1" s="1"/>
  <c r="DF132" i="1" s="1"/>
  <c r="CA77" i="1"/>
  <c r="CB77" i="1" s="1"/>
  <c r="DM19" i="1"/>
  <c r="DQ19" i="1" s="1"/>
  <c r="BO236" i="1"/>
  <c r="BP236" i="1" s="1"/>
  <c r="DF236" i="1" s="1"/>
  <c r="BX29" i="1"/>
  <c r="AY18" i="1"/>
  <c r="AZ18" i="1" s="1"/>
  <c r="CA67" i="1"/>
  <c r="CB67" i="1" s="1"/>
  <c r="DM18" i="1"/>
  <c r="DQ18" i="1" s="1"/>
  <c r="BX19" i="1"/>
  <c r="BQ93" i="1"/>
  <c r="AY15" i="1"/>
  <c r="AZ15" i="1" s="1"/>
  <c r="DM197" i="1"/>
  <c r="DQ197" i="1" s="1"/>
  <c r="CA13" i="1"/>
  <c r="CB13" i="1" s="1"/>
  <c r="CA109" i="1"/>
  <c r="CB109" i="1" s="1"/>
  <c r="DM201" i="1"/>
  <c r="DQ201" i="1" s="1"/>
  <c r="CA163" i="1"/>
  <c r="CB163" i="1" s="1"/>
  <c r="DM163" i="1"/>
  <c r="DQ163" i="1" s="1"/>
  <c r="DM75" i="1"/>
  <c r="DQ75" i="1" s="1"/>
  <c r="DM62" i="1"/>
  <c r="DQ62" i="1" s="1"/>
  <c r="CA73" i="1"/>
  <c r="CB73" i="1" s="1"/>
  <c r="DM73" i="1"/>
  <c r="DQ73" i="1" s="1"/>
  <c r="DM110" i="1"/>
  <c r="DQ110" i="1" s="1"/>
  <c r="DM123" i="1"/>
  <c r="DQ123" i="1" s="1"/>
  <c r="CA97" i="1"/>
  <c r="CB97" i="1" s="1"/>
  <c r="DM97" i="1"/>
  <c r="DQ97" i="1" s="1"/>
  <c r="CA42" i="1"/>
  <c r="CB42" i="1" s="1"/>
  <c r="DM42" i="1"/>
  <c r="DQ42" i="1" s="1"/>
  <c r="CA53" i="1"/>
  <c r="CB53" i="1" s="1"/>
  <c r="DM53" i="1"/>
  <c r="DQ53" i="1" s="1"/>
  <c r="DM72" i="1"/>
  <c r="DQ72" i="1" s="1"/>
  <c r="DM34" i="1"/>
  <c r="DQ34" i="1" s="1"/>
  <c r="CA88" i="1"/>
  <c r="CB88" i="1" s="1"/>
  <c r="DM88" i="1"/>
  <c r="DQ88" i="1" s="1"/>
  <c r="DM212" i="1"/>
  <c r="DQ212" i="1" s="1"/>
  <c r="CA59" i="1"/>
  <c r="CB59" i="1" s="1"/>
  <c r="DM59" i="1"/>
  <c r="DQ59" i="1" s="1"/>
  <c r="CA189" i="1"/>
  <c r="CB189" i="1" s="1"/>
  <c r="DM189" i="1"/>
  <c r="DQ189" i="1" s="1"/>
  <c r="CA89" i="1"/>
  <c r="CB89" i="1" s="1"/>
  <c r="DM89" i="1"/>
  <c r="DQ89" i="1" s="1"/>
  <c r="DM119" i="1"/>
  <c r="DQ119" i="1" s="1"/>
  <c r="DM237" i="1"/>
  <c r="DQ237" i="1" s="1"/>
  <c r="DM211" i="1"/>
  <c r="DQ211" i="1" s="1"/>
  <c r="CA58" i="1"/>
  <c r="CB58" i="1" s="1"/>
  <c r="DM58" i="1"/>
  <c r="DQ58" i="1" s="1"/>
  <c r="DM231" i="1"/>
  <c r="DQ231" i="1" s="1"/>
  <c r="CA227" i="1"/>
  <c r="CB227" i="1" s="1"/>
  <c r="DM227" i="1"/>
  <c r="DQ227" i="1" s="1"/>
  <c r="CA126" i="1"/>
  <c r="CB126" i="1" s="1"/>
  <c r="DM126" i="1"/>
  <c r="DQ126" i="1" s="1"/>
  <c r="DM91" i="1"/>
  <c r="DQ91" i="1" s="1"/>
  <c r="CA86" i="1"/>
  <c r="CB86" i="1" s="1"/>
  <c r="DM86" i="1"/>
  <c r="DQ86" i="1" s="1"/>
  <c r="DM70" i="1"/>
  <c r="DQ70" i="1" s="1"/>
  <c r="DM155" i="1"/>
  <c r="DQ155" i="1" s="1"/>
  <c r="CA28" i="1"/>
  <c r="CB28" i="1" s="1"/>
  <c r="DM28" i="1"/>
  <c r="DQ28" i="1" s="1"/>
  <c r="DM124" i="1"/>
  <c r="DQ124" i="1" s="1"/>
  <c r="CA134" i="1"/>
  <c r="CB134" i="1" s="1"/>
  <c r="DM134" i="1"/>
  <c r="DQ134" i="1" s="1"/>
  <c r="CA209" i="1"/>
  <c r="CB209" i="1" s="1"/>
  <c r="DM209" i="1"/>
  <c r="DQ209" i="1" s="1"/>
  <c r="CA60" i="1"/>
  <c r="CB60" i="1" s="1"/>
  <c r="DM60" i="1"/>
  <c r="DQ60" i="1" s="1"/>
  <c r="CA93" i="1"/>
  <c r="CB93" i="1" s="1"/>
  <c r="DM93" i="1"/>
  <c r="DQ93" i="1" s="1"/>
  <c r="CA215" i="1"/>
  <c r="CB215" i="1" s="1"/>
  <c r="DM215" i="1"/>
  <c r="DQ215" i="1" s="1"/>
  <c r="CA240" i="1"/>
  <c r="CB240" i="1" s="1"/>
  <c r="DM240" i="1"/>
  <c r="DQ240" i="1" s="1"/>
  <c r="CA145" i="1"/>
  <c r="CB145" i="1" s="1"/>
  <c r="DM145" i="1"/>
  <c r="DQ145" i="1" s="1"/>
  <c r="CA133" i="1"/>
  <c r="CB133" i="1" s="1"/>
  <c r="DM133" i="1"/>
  <c r="DQ133" i="1" s="1"/>
  <c r="CA234" i="1"/>
  <c r="CB234" i="1" s="1"/>
  <c r="DM234" i="1"/>
  <c r="DQ234" i="1" s="1"/>
  <c r="CA96" i="1"/>
  <c r="CB96" i="1" s="1"/>
  <c r="DM96" i="1"/>
  <c r="DQ96" i="1" s="1"/>
  <c r="DM241" i="1"/>
  <c r="DQ241" i="1" s="1"/>
  <c r="DM38" i="1"/>
  <c r="DQ38" i="1" s="1"/>
  <c r="CA41" i="1"/>
  <c r="CB41" i="1" s="1"/>
  <c r="DM41" i="1"/>
  <c r="DQ41" i="1" s="1"/>
  <c r="CA175" i="1"/>
  <c r="CB175" i="1" s="1"/>
  <c r="DM175" i="1"/>
  <c r="DQ175" i="1" s="1"/>
  <c r="CA65" i="1"/>
  <c r="CB65" i="1" s="1"/>
  <c r="DM65" i="1"/>
  <c r="DQ65" i="1" s="1"/>
  <c r="CA43" i="1"/>
  <c r="CB43" i="1" s="1"/>
  <c r="DM43" i="1"/>
  <c r="DQ43" i="1" s="1"/>
  <c r="BX184" i="1"/>
  <c r="CA122" i="1"/>
  <c r="CB122" i="1" s="1"/>
  <c r="DM122" i="1"/>
  <c r="DQ122" i="1" s="1"/>
  <c r="CA143" i="1"/>
  <c r="CB143" i="1" s="1"/>
  <c r="DM143" i="1"/>
  <c r="DQ143" i="1" s="1"/>
  <c r="CA213" i="1"/>
  <c r="CB213" i="1" s="1"/>
  <c r="DM213" i="1"/>
  <c r="DQ213" i="1" s="1"/>
  <c r="DM156" i="1"/>
  <c r="DQ156" i="1" s="1"/>
  <c r="CA137" i="1"/>
  <c r="CB137" i="1" s="1"/>
  <c r="DM137" i="1"/>
  <c r="DQ137" i="1" s="1"/>
  <c r="CA135" i="1"/>
  <c r="CB135" i="1" s="1"/>
  <c r="DM135" i="1"/>
  <c r="DQ135" i="1" s="1"/>
  <c r="CA82" i="1"/>
  <c r="CB82" i="1" s="1"/>
  <c r="DM82" i="1"/>
  <c r="DQ82" i="1" s="1"/>
  <c r="CA112" i="1"/>
  <c r="CB112" i="1" s="1"/>
  <c r="DM112" i="1"/>
  <c r="DQ112" i="1" s="1"/>
  <c r="CA178" i="1"/>
  <c r="CB178" i="1" s="1"/>
  <c r="DM178" i="1"/>
  <c r="DQ178" i="1" s="1"/>
  <c r="CA118" i="1"/>
  <c r="CB118" i="1" s="1"/>
  <c r="DM118" i="1"/>
  <c r="DQ118" i="1" s="1"/>
  <c r="CA218" i="1"/>
  <c r="CB218" i="1" s="1"/>
  <c r="DM218" i="1"/>
  <c r="DQ218" i="1" s="1"/>
  <c r="DM74" i="1"/>
  <c r="DQ74" i="1" s="1"/>
  <c r="DM84" i="1"/>
  <c r="DQ84" i="1" s="1"/>
  <c r="CA95" i="1"/>
  <c r="CB95" i="1" s="1"/>
  <c r="DM95" i="1"/>
  <c r="DQ95" i="1" s="1"/>
  <c r="CA94" i="1"/>
  <c r="CB94" i="1" s="1"/>
  <c r="DM94" i="1"/>
  <c r="DQ94" i="1" s="1"/>
  <c r="DM208" i="1"/>
  <c r="DQ208" i="1" s="1"/>
  <c r="CA115" i="1"/>
  <c r="CB115" i="1" s="1"/>
  <c r="DM115" i="1"/>
  <c r="DQ115" i="1" s="1"/>
  <c r="CA55" i="1"/>
  <c r="CB55" i="1" s="1"/>
  <c r="DM55" i="1"/>
  <c r="DQ55" i="1" s="1"/>
  <c r="CA24" i="1"/>
  <c r="CB24" i="1" s="1"/>
  <c r="DM24" i="1"/>
  <c r="DQ24" i="1" s="1"/>
  <c r="CA136" i="1"/>
  <c r="CB136" i="1" s="1"/>
  <c r="DM136" i="1"/>
  <c r="DQ136" i="1" s="1"/>
  <c r="DM67" i="1"/>
  <c r="DQ67" i="1" s="1"/>
  <c r="CA27" i="1"/>
  <c r="CB27" i="1" s="1"/>
  <c r="DM27" i="1"/>
  <c r="DQ27" i="1" s="1"/>
  <c r="CA222" i="1"/>
  <c r="CB222" i="1" s="1"/>
  <c r="DM222" i="1"/>
  <c r="DQ222" i="1" s="1"/>
  <c r="DM116" i="1"/>
  <c r="DQ116" i="1" s="1"/>
  <c r="CA103" i="1"/>
  <c r="CB103" i="1" s="1"/>
  <c r="DM103" i="1"/>
  <c r="DQ103" i="1" s="1"/>
  <c r="CA159" i="1"/>
  <c r="CB159" i="1" s="1"/>
  <c r="DM159" i="1"/>
  <c r="DQ159" i="1" s="1"/>
  <c r="CA195" i="1"/>
  <c r="CB195" i="1" s="1"/>
  <c r="DM195" i="1"/>
  <c r="DQ195" i="1" s="1"/>
  <c r="CA125" i="1"/>
  <c r="CB125" i="1" s="1"/>
  <c r="DM125" i="1"/>
  <c r="DQ125" i="1" s="1"/>
  <c r="DM120" i="1"/>
  <c r="DQ120" i="1" s="1"/>
  <c r="CA161" i="1"/>
  <c r="CB161" i="1" s="1"/>
  <c r="DM161" i="1"/>
  <c r="DQ161" i="1" s="1"/>
  <c r="DM244" i="1"/>
  <c r="DQ244" i="1" s="1"/>
  <c r="CA128" i="1"/>
  <c r="CB128" i="1" s="1"/>
  <c r="DM128" i="1"/>
  <c r="DQ128" i="1" s="1"/>
  <c r="CA92" i="1"/>
  <c r="CB92" i="1" s="1"/>
  <c r="DM92" i="1"/>
  <c r="DQ92" i="1" s="1"/>
  <c r="CA221" i="1"/>
  <c r="CB221" i="1" s="1"/>
  <c r="DM221" i="1"/>
  <c r="DQ221" i="1" s="1"/>
  <c r="CA66" i="1"/>
  <c r="CB66" i="1" s="1"/>
  <c r="DM66" i="1"/>
  <c r="DQ66" i="1" s="1"/>
  <c r="CA141" i="1"/>
  <c r="CB141" i="1" s="1"/>
  <c r="DM141" i="1"/>
  <c r="DQ141" i="1" s="1"/>
  <c r="CA54" i="1"/>
  <c r="CB54" i="1" s="1"/>
  <c r="DM54" i="1"/>
  <c r="DQ54" i="1" s="1"/>
  <c r="CA117" i="1"/>
  <c r="CB117" i="1" s="1"/>
  <c r="DM117" i="1"/>
  <c r="DQ117" i="1" s="1"/>
  <c r="CA226" i="1"/>
  <c r="CB226" i="1" s="1"/>
  <c r="DM226" i="1"/>
  <c r="DQ226" i="1" s="1"/>
  <c r="DM49" i="1"/>
  <c r="DQ49" i="1" s="1"/>
  <c r="CA37" i="1"/>
  <c r="CB37" i="1" s="1"/>
  <c r="DM37" i="1"/>
  <c r="DQ37" i="1" s="1"/>
  <c r="CA104" i="1"/>
  <c r="CB104" i="1" s="1"/>
  <c r="DM104" i="1"/>
  <c r="DQ104" i="1" s="1"/>
  <c r="CA138" i="1"/>
  <c r="CB138" i="1" s="1"/>
  <c r="DM138" i="1"/>
  <c r="DQ138" i="1" s="1"/>
  <c r="CA220" i="1"/>
  <c r="CB220" i="1" s="1"/>
  <c r="DM220" i="1"/>
  <c r="DQ220" i="1" s="1"/>
  <c r="DM167" i="1"/>
  <c r="DQ167" i="1" s="1"/>
  <c r="DM242" i="1"/>
  <c r="DQ242" i="1" s="1"/>
  <c r="CA168" i="1"/>
  <c r="CB168" i="1" s="1"/>
  <c r="DM168" i="1"/>
  <c r="DQ168" i="1" s="1"/>
  <c r="DM193" i="1"/>
  <c r="DQ193" i="1" s="1"/>
  <c r="CA130" i="1"/>
  <c r="CB130" i="1" s="1"/>
  <c r="DM130" i="1"/>
  <c r="DQ130" i="1" s="1"/>
  <c r="CA200" i="1"/>
  <c r="CB200" i="1" s="1"/>
  <c r="DM200" i="1"/>
  <c r="DQ200" i="1" s="1"/>
  <c r="CA185" i="1"/>
  <c r="CB185" i="1" s="1"/>
  <c r="DM185" i="1"/>
  <c r="DQ185" i="1" s="1"/>
  <c r="DM23" i="1"/>
  <c r="DQ23" i="1" s="1"/>
  <c r="CA30" i="1"/>
  <c r="CB30" i="1" s="1"/>
  <c r="DM30" i="1"/>
  <c r="DQ30" i="1" s="1"/>
  <c r="CA190" i="1"/>
  <c r="CB190" i="1" s="1"/>
  <c r="DM190" i="1"/>
  <c r="DQ190" i="1" s="1"/>
  <c r="CA107" i="1"/>
  <c r="CB107" i="1" s="1"/>
  <c r="DM107" i="1"/>
  <c r="DQ107" i="1" s="1"/>
  <c r="DM181" i="1"/>
  <c r="DQ181" i="1" s="1"/>
  <c r="CA146" i="1"/>
  <c r="CB146" i="1" s="1"/>
  <c r="DM146" i="1"/>
  <c r="DQ146" i="1" s="1"/>
  <c r="CA25" i="1"/>
  <c r="CB25" i="1" s="1"/>
  <c r="DM25" i="1"/>
  <c r="DQ25" i="1" s="1"/>
  <c r="BX154" i="1"/>
  <c r="DM154" i="1"/>
  <c r="DQ154" i="1" s="1"/>
  <c r="CA205" i="1"/>
  <c r="CB205" i="1" s="1"/>
  <c r="DM205" i="1"/>
  <c r="DQ205" i="1" s="1"/>
  <c r="CA224" i="1"/>
  <c r="CB224" i="1" s="1"/>
  <c r="DM224" i="1"/>
  <c r="DQ224" i="1" s="1"/>
  <c r="DM114" i="1"/>
  <c r="DQ114" i="1" s="1"/>
  <c r="CA121" i="1"/>
  <c r="CB121" i="1" s="1"/>
  <c r="DM121" i="1"/>
  <c r="DQ121" i="1" s="1"/>
  <c r="DM194" i="1"/>
  <c r="DQ194" i="1" s="1"/>
  <c r="CA157" i="1"/>
  <c r="CB157" i="1" s="1"/>
  <c r="CA31" i="1"/>
  <c r="CB31" i="1" s="1"/>
  <c r="DM31" i="1"/>
  <c r="DQ31" i="1" s="1"/>
  <c r="CA210" i="1"/>
  <c r="CB210" i="1" s="1"/>
  <c r="DM210" i="1"/>
  <c r="DQ210" i="1" s="1"/>
  <c r="CA160" i="1"/>
  <c r="CB160" i="1" s="1"/>
  <c r="DM160" i="1"/>
  <c r="DQ160" i="1" s="1"/>
  <c r="CA113" i="1"/>
  <c r="CB113" i="1" s="1"/>
  <c r="DM113" i="1"/>
  <c r="DQ113" i="1" s="1"/>
  <c r="CA106" i="1"/>
  <c r="CB106" i="1" s="1"/>
  <c r="DM106" i="1"/>
  <c r="DQ106" i="1" s="1"/>
  <c r="CA129" i="1"/>
  <c r="CB129" i="1" s="1"/>
  <c r="DM129" i="1"/>
  <c r="DQ129" i="1" s="1"/>
  <c r="CA102" i="1"/>
  <c r="CB102" i="1" s="1"/>
  <c r="DM102" i="1"/>
  <c r="DQ102" i="1" s="1"/>
  <c r="CA98" i="1"/>
  <c r="CB98" i="1" s="1"/>
  <c r="DM98" i="1"/>
  <c r="DQ98" i="1" s="1"/>
  <c r="CA192" i="1"/>
  <c r="CB192" i="1" s="1"/>
  <c r="DM192" i="1"/>
  <c r="DQ192" i="1" s="1"/>
  <c r="AY216" i="1"/>
  <c r="BO172" i="1"/>
  <c r="BP172" i="1" s="1"/>
  <c r="DF172" i="1" s="1"/>
  <c r="BQ103" i="1"/>
  <c r="BQ220" i="1"/>
  <c r="BO191" i="1"/>
  <c r="BP191" i="1" s="1"/>
  <c r="DF191" i="1" s="1"/>
  <c r="AY51" i="1"/>
  <c r="BQ89" i="1"/>
  <c r="BO56" i="1"/>
  <c r="BP56" i="1" s="1"/>
  <c r="DF56" i="1" s="1"/>
  <c r="CA62" i="1"/>
  <c r="CB62" i="1" s="1"/>
  <c r="CA212" i="1"/>
  <c r="CB212" i="1" s="1"/>
  <c r="CA91" i="1"/>
  <c r="CB91" i="1" s="1"/>
  <c r="CA72" i="1"/>
  <c r="CB72" i="1" s="1"/>
  <c r="CA231" i="1"/>
  <c r="CB231" i="1" s="1"/>
  <c r="CA34" i="1"/>
  <c r="CB34" i="1" s="1"/>
  <c r="CA75" i="1"/>
  <c r="CB75" i="1" s="1"/>
  <c r="CA110" i="1"/>
  <c r="CB110" i="1" s="1"/>
  <c r="BX110" i="1"/>
  <c r="CA74" i="1"/>
  <c r="CB74" i="1" s="1"/>
  <c r="BO61" i="1"/>
  <c r="BP61" i="1" s="1"/>
  <c r="DF61" i="1" s="1"/>
  <c r="BO171" i="1"/>
  <c r="BP171" i="1" s="1"/>
  <c r="DF171" i="1" s="1"/>
  <c r="BO230" i="1"/>
  <c r="BP230" i="1" s="1"/>
  <c r="DF230" i="1" s="1"/>
  <c r="AY65" i="1"/>
  <c r="AZ65" i="1" s="1"/>
  <c r="BO216" i="1"/>
  <c r="BP216" i="1" s="1"/>
  <c r="DF216" i="1" s="1"/>
  <c r="BU50" i="1"/>
  <c r="BO149" i="1"/>
  <c r="BP149" i="1" s="1"/>
  <c r="DF149" i="1" s="1"/>
  <c r="BO199" i="1"/>
  <c r="BP199" i="1" s="1"/>
  <c r="DF199" i="1" s="1"/>
  <c r="BO100" i="1"/>
  <c r="BP100" i="1" s="1"/>
  <c r="DF100" i="1" s="1"/>
  <c r="AY132" i="1"/>
  <c r="BQ96" i="1"/>
  <c r="BO68" i="1"/>
  <c r="BP68" i="1" s="1"/>
  <c r="DF68" i="1" s="1"/>
  <c r="BQ116" i="1"/>
  <c r="BQ135" i="1"/>
  <c r="BO176" i="1"/>
  <c r="BP176" i="1" s="1"/>
  <c r="DF176" i="1" s="1"/>
  <c r="AY115" i="1"/>
  <c r="BO233" i="1"/>
  <c r="BP233" i="1" s="1"/>
  <c r="DF233" i="1" s="1"/>
  <c r="AY218" i="1"/>
  <c r="AY171" i="1"/>
  <c r="AZ171" i="1" s="1"/>
  <c r="AY232" i="1"/>
  <c r="BQ60" i="1"/>
  <c r="AY172" i="1"/>
  <c r="AZ172" i="1" s="1"/>
  <c r="AY140" i="1"/>
  <c r="BQ13" i="1"/>
  <c r="AY236" i="1"/>
  <c r="AZ236" i="1" s="1"/>
  <c r="BO186" i="1"/>
  <c r="BP186" i="1" s="1"/>
  <c r="DF186" i="1" s="1"/>
  <c r="BO173" i="1"/>
  <c r="BP173" i="1" s="1"/>
  <c r="DF173" i="1" s="1"/>
  <c r="BO129" i="1"/>
  <c r="BP129" i="1" s="1"/>
  <c r="DF129" i="1" s="1"/>
  <c r="BO180" i="1"/>
  <c r="BP180" i="1" s="1"/>
  <c r="DF180" i="1" s="1"/>
  <c r="BO25" i="1"/>
  <c r="BP25" i="1" s="1"/>
  <c r="DF25" i="1" s="1"/>
  <c r="BO120" i="1"/>
  <c r="BP120" i="1" s="1"/>
  <c r="DF120" i="1" s="1"/>
  <c r="AY199" i="1"/>
  <c r="BO26" i="1"/>
  <c r="BP26" i="1" s="1"/>
  <c r="DF26" i="1" s="1"/>
  <c r="AY239" i="1"/>
  <c r="AZ239" i="1" s="1"/>
  <c r="BQ171" i="1"/>
  <c r="BQ65" i="1"/>
  <c r="BQ115" i="1"/>
  <c r="AY70" i="1"/>
  <c r="AZ70" i="1" s="1"/>
  <c r="BO202" i="1"/>
  <c r="BP202" i="1" s="1"/>
  <c r="DF202" i="1" s="1"/>
  <c r="AY61" i="1"/>
  <c r="BO86" i="1"/>
  <c r="BP86" i="1" s="1"/>
  <c r="DF86" i="1" s="1"/>
  <c r="AY131" i="1"/>
  <c r="AZ131" i="1" s="1"/>
  <c r="AY69" i="1"/>
  <c r="AZ69" i="1" s="1"/>
  <c r="AY42" i="1"/>
  <c r="AZ42" i="1" s="1"/>
  <c r="BO153" i="1"/>
  <c r="BP153" i="1" s="1"/>
  <c r="DF153" i="1" s="1"/>
  <c r="BO148" i="1"/>
  <c r="BP148" i="1" s="1"/>
  <c r="DF148" i="1" s="1"/>
  <c r="AY194" i="1"/>
  <c r="AZ194" i="1" s="1"/>
  <c r="AY81" i="1"/>
  <c r="AZ81" i="1" s="1"/>
  <c r="AY126" i="1"/>
  <c r="AZ126" i="1" s="1"/>
  <c r="AY104" i="1"/>
  <c r="AZ104" i="1" s="1"/>
  <c r="AY202" i="1"/>
  <c r="AZ202" i="1" s="1"/>
  <c r="BO20" i="1"/>
  <c r="BP20" i="1" s="1"/>
  <c r="DF20" i="1" s="1"/>
  <c r="AY190" i="1"/>
  <c r="AZ190" i="1" s="1"/>
  <c r="AY46" i="1"/>
  <c r="AY158" i="1"/>
  <c r="BO80" i="1"/>
  <c r="BP80" i="1" s="1"/>
  <c r="DF80" i="1" s="1"/>
  <c r="BQ30" i="1"/>
  <c r="BO203" i="1"/>
  <c r="BP203" i="1" s="1"/>
  <c r="DF203" i="1" s="1"/>
  <c r="BO225" i="1"/>
  <c r="BP225" i="1" s="1"/>
  <c r="DF225" i="1" s="1"/>
  <c r="BO142" i="1"/>
  <c r="BP142" i="1" s="1"/>
  <c r="DF142" i="1" s="1"/>
  <c r="BO84" i="1"/>
  <c r="BP84" i="1" s="1"/>
  <c r="DF84" i="1" s="1"/>
  <c r="AY64" i="1"/>
  <c r="AZ64" i="1" s="1"/>
  <c r="AY150" i="1"/>
  <c r="AZ150" i="1" s="1"/>
  <c r="BQ190" i="1"/>
  <c r="AY125" i="1"/>
  <c r="AZ125" i="1" s="1"/>
  <c r="BO201" i="1"/>
  <c r="BP201" i="1" s="1"/>
  <c r="DF201" i="1" s="1"/>
  <c r="BO139" i="1"/>
  <c r="BP139" i="1" s="1"/>
  <c r="DF139" i="1" s="1"/>
  <c r="BO177" i="1"/>
  <c r="BP177" i="1" s="1"/>
  <c r="DF177" i="1" s="1"/>
  <c r="AY198" i="1"/>
  <c r="AZ198" i="1" s="1"/>
  <c r="AY183" i="1"/>
  <c r="AZ183" i="1" s="1"/>
  <c r="BO238" i="1"/>
  <c r="BP238" i="1" s="1"/>
  <c r="DF238" i="1" s="1"/>
  <c r="BO81" i="1"/>
  <c r="BP81" i="1" s="1"/>
  <c r="DF81" i="1" s="1"/>
  <c r="BO87" i="1"/>
  <c r="BP87" i="1" s="1"/>
  <c r="DF87" i="1" s="1"/>
  <c r="AY47" i="1"/>
  <c r="BO109" i="1"/>
  <c r="BP109" i="1" s="1"/>
  <c r="DF109" i="1" s="1"/>
  <c r="BO188" i="1"/>
  <c r="BP188" i="1" s="1"/>
  <c r="DF188" i="1" s="1"/>
  <c r="BO69" i="1"/>
  <c r="BP69" i="1" s="1"/>
  <c r="DF69" i="1" s="1"/>
  <c r="AY30" i="1"/>
  <c r="BQ75" i="1"/>
  <c r="AY112" i="1"/>
  <c r="BO244" i="1"/>
  <c r="BP244" i="1" s="1"/>
  <c r="DF244" i="1" s="1"/>
  <c r="AY33" i="1"/>
  <c r="AZ33" i="1" s="1"/>
  <c r="AY166" i="1"/>
  <c r="AZ166" i="1" s="1"/>
  <c r="AY40" i="1"/>
  <c r="AZ40" i="1" s="1"/>
  <c r="BO92" i="1"/>
  <c r="BP92" i="1" s="1"/>
  <c r="DF92" i="1" s="1"/>
  <c r="BO83" i="1"/>
  <c r="BP83" i="1" s="1"/>
  <c r="DF83" i="1" s="1"/>
  <c r="BO198" i="1"/>
  <c r="BP198" i="1" s="1"/>
  <c r="DF198" i="1" s="1"/>
  <c r="BO144" i="1"/>
  <c r="BP144" i="1" s="1"/>
  <c r="DF144" i="1" s="1"/>
  <c r="BO90" i="1"/>
  <c r="BP90" i="1" s="1"/>
  <c r="DF90" i="1" s="1"/>
  <c r="BO48" i="1"/>
  <c r="BP48" i="1" s="1"/>
  <c r="DF48" i="1" s="1"/>
  <c r="BQ47" i="1"/>
  <c r="BO99" i="1"/>
  <c r="BP99" i="1" s="1"/>
  <c r="DF99" i="1" s="1"/>
  <c r="AY75" i="1"/>
  <c r="AY179" i="1"/>
  <c r="AZ179" i="1" s="1"/>
  <c r="AY187" i="1"/>
  <c r="AZ187" i="1" s="1"/>
  <c r="AY20" i="1"/>
  <c r="AZ20" i="1" s="1"/>
  <c r="BO217" i="1"/>
  <c r="BP217" i="1" s="1"/>
  <c r="DF217" i="1" s="1"/>
  <c r="BO235" i="1"/>
  <c r="BP235" i="1" s="1"/>
  <c r="DF235" i="1" s="1"/>
  <c r="BO35" i="1"/>
  <c r="BP35" i="1" s="1"/>
  <c r="DF35" i="1" s="1"/>
  <c r="BO169" i="1"/>
  <c r="BP169" i="1" s="1"/>
  <c r="DF169" i="1" s="1"/>
  <c r="BQ236" i="1"/>
  <c r="BQ140" i="1"/>
  <c r="BO163" i="1"/>
  <c r="BP163" i="1" s="1"/>
  <c r="DF163" i="1" s="1"/>
  <c r="BQ218" i="1"/>
  <c r="AY226" i="1"/>
  <c r="AY24" i="1"/>
  <c r="AZ24" i="1" s="1"/>
  <c r="BO204" i="1"/>
  <c r="BP204" i="1" s="1"/>
  <c r="DF204" i="1" s="1"/>
  <c r="AY114" i="1"/>
  <c r="AZ114" i="1" s="1"/>
  <c r="BO183" i="1"/>
  <c r="BP183" i="1" s="1"/>
  <c r="DF183" i="1" s="1"/>
  <c r="BO150" i="1"/>
  <c r="BP150" i="1" s="1"/>
  <c r="DF150" i="1" s="1"/>
  <c r="BO162" i="1"/>
  <c r="BP162" i="1" s="1"/>
  <c r="DF162" i="1" s="1"/>
  <c r="BO239" i="1"/>
  <c r="BP239" i="1" s="1"/>
  <c r="DF239" i="1" s="1"/>
  <c r="BO67" i="1"/>
  <c r="BP67" i="1" s="1"/>
  <c r="DF67" i="1" s="1"/>
  <c r="BO207" i="1"/>
  <c r="BP207" i="1" s="1"/>
  <c r="DF207" i="1" s="1"/>
  <c r="AY78" i="1"/>
  <c r="AZ78" i="1" s="1"/>
  <c r="AY235" i="1"/>
  <c r="AZ235" i="1" s="1"/>
  <c r="BO64" i="1"/>
  <c r="BP64" i="1" s="1"/>
  <c r="DF64" i="1" s="1"/>
  <c r="AY243" i="1"/>
  <c r="AZ243" i="1" s="1"/>
  <c r="AY87" i="1"/>
  <c r="AZ87" i="1" s="1"/>
  <c r="AY147" i="1"/>
  <c r="AZ147" i="1" s="1"/>
  <c r="BO108" i="1"/>
  <c r="BP108" i="1" s="1"/>
  <c r="DF108" i="1" s="1"/>
  <c r="BO33" i="1"/>
  <c r="BP33" i="1" s="1"/>
  <c r="DF33" i="1" s="1"/>
  <c r="BO174" i="1"/>
  <c r="BP174" i="1" s="1"/>
  <c r="DF174" i="1" s="1"/>
  <c r="BQ132" i="1"/>
  <c r="BO166" i="1"/>
  <c r="BP166" i="1" s="1"/>
  <c r="DF166" i="1" s="1"/>
  <c r="BQ158" i="1"/>
  <c r="BO243" i="1"/>
  <c r="BP243" i="1" s="1"/>
  <c r="DF243" i="1" s="1"/>
  <c r="BO147" i="1"/>
  <c r="BP147" i="1" s="1"/>
  <c r="DF147" i="1" s="1"/>
  <c r="AY34" i="1"/>
  <c r="BO126" i="1"/>
  <c r="BP126" i="1" s="1"/>
  <c r="DF126" i="1" s="1"/>
  <c r="BO121" i="1"/>
  <c r="BP121" i="1" s="1"/>
  <c r="DF121" i="1" s="1"/>
  <c r="BO164" i="1"/>
  <c r="BP164" i="1" s="1"/>
  <c r="DF164" i="1" s="1"/>
  <c r="BQ232" i="1"/>
  <c r="BO194" i="1"/>
  <c r="BP194" i="1" s="1"/>
  <c r="DF194" i="1" s="1"/>
  <c r="BO112" i="1"/>
  <c r="BP112" i="1" s="1"/>
  <c r="DF112" i="1" s="1"/>
  <c r="BQ178" i="1"/>
  <c r="AY244" i="1"/>
  <c r="AZ244" i="1" s="1"/>
  <c r="BO76" i="1"/>
  <c r="BP76" i="1" s="1"/>
  <c r="DF76" i="1" s="1"/>
  <c r="AY94" i="1"/>
  <c r="BO219" i="1"/>
  <c r="BP219" i="1" s="1"/>
  <c r="DF219" i="1" s="1"/>
  <c r="BO40" i="1"/>
  <c r="BP40" i="1" s="1"/>
  <c r="DF40" i="1" s="1"/>
  <c r="BO74" i="1"/>
  <c r="BP74" i="1" s="1"/>
  <c r="DF74" i="1" s="1"/>
  <c r="BO114" i="1"/>
  <c r="BP114" i="1" s="1"/>
  <c r="DF114" i="1" s="1"/>
  <c r="AY74" i="1"/>
  <c r="AY219" i="1"/>
  <c r="AZ219" i="1" s="1"/>
  <c r="AY169" i="1"/>
  <c r="AZ169" i="1" s="1"/>
  <c r="AY139" i="1"/>
  <c r="AZ139" i="1" s="1"/>
  <c r="AY89" i="1"/>
  <c r="AY76" i="1"/>
  <c r="AZ76" i="1" s="1"/>
  <c r="AY63" i="1"/>
  <c r="AZ63" i="1" s="1"/>
  <c r="BQ228" i="1"/>
  <c r="AY146" i="1"/>
  <c r="AY180" i="1"/>
  <c r="AZ180" i="1" s="1"/>
  <c r="BO229" i="1"/>
  <c r="BP229" i="1" s="1"/>
  <c r="DF229" i="1" s="1"/>
  <c r="BQ94" i="1"/>
  <c r="BO151" i="1"/>
  <c r="BP151" i="1" s="1"/>
  <c r="DF151" i="1" s="1"/>
  <c r="BO63" i="1"/>
  <c r="BP63" i="1" s="1"/>
  <c r="DF63" i="1" s="1"/>
  <c r="AY209" i="1"/>
  <c r="BO146" i="1"/>
  <c r="BP146" i="1" s="1"/>
  <c r="DF146" i="1" s="1"/>
  <c r="BQ154" i="1"/>
  <c r="BQ226" i="1"/>
  <c r="BO42" i="1"/>
  <c r="BP42" i="1" s="1"/>
  <c r="DF42" i="1" s="1"/>
  <c r="BO102" i="1"/>
  <c r="BP102" i="1" s="1"/>
  <c r="DF102" i="1" s="1"/>
  <c r="BO179" i="1"/>
  <c r="BP179" i="1" s="1"/>
  <c r="DF179" i="1" s="1"/>
  <c r="BO16" i="1"/>
  <c r="BP16" i="1" s="1"/>
  <c r="DF16" i="1" s="1"/>
  <c r="BQ53" i="1"/>
  <c r="BQ34" i="1"/>
  <c r="BO197" i="1"/>
  <c r="BP197" i="1" s="1"/>
  <c r="DF197" i="1" s="1"/>
  <c r="BQ199" i="1"/>
  <c r="AY118" i="1"/>
  <c r="BO104" i="1"/>
  <c r="BP104" i="1" s="1"/>
  <c r="DF104" i="1" s="1"/>
  <c r="BT71" i="1"/>
  <c r="AY53" i="1"/>
  <c r="AY145" i="1"/>
  <c r="AY48" i="1"/>
  <c r="AZ48" i="1" s="1"/>
  <c r="AY163" i="1"/>
  <c r="AY201" i="1"/>
  <c r="AZ201" i="1" s="1"/>
  <c r="AY148" i="1"/>
  <c r="AZ148" i="1" s="1"/>
  <c r="BO187" i="1"/>
  <c r="BP187" i="1" s="1"/>
  <c r="DF187" i="1" s="1"/>
  <c r="BQ172" i="1"/>
  <c r="BO39" i="1"/>
  <c r="BP39" i="1" s="1"/>
  <c r="DF39" i="1" s="1"/>
  <c r="BQ61" i="1"/>
  <c r="BQ118" i="1"/>
  <c r="BO145" i="1"/>
  <c r="BP145" i="1" s="1"/>
  <c r="DF145" i="1" s="1"/>
  <c r="BO85" i="1"/>
  <c r="BP85" i="1" s="1"/>
  <c r="DF85" i="1" s="1"/>
  <c r="BQ184" i="1"/>
  <c r="BO131" i="1"/>
  <c r="BP131" i="1" s="1"/>
  <c r="DF131" i="1" s="1"/>
  <c r="BO206" i="1"/>
  <c r="BP206" i="1" s="1"/>
  <c r="DF206" i="1" s="1"/>
  <c r="BQ110" i="1"/>
  <c r="BO182" i="1"/>
  <c r="BP182" i="1" s="1"/>
  <c r="DF182" i="1" s="1"/>
  <c r="AY121" i="1"/>
  <c r="AZ121" i="1" s="1"/>
  <c r="AY41" i="1"/>
  <c r="AY207" i="1"/>
  <c r="AZ207" i="1" s="1"/>
  <c r="BQ125" i="1"/>
  <c r="BO101" i="1"/>
  <c r="BP101" i="1" s="1"/>
  <c r="DF101" i="1" s="1"/>
  <c r="BT29" i="1"/>
  <c r="BO105" i="1"/>
  <c r="BP105" i="1" s="1"/>
  <c r="DF105" i="1" s="1"/>
  <c r="AY188" i="1"/>
  <c r="AZ188" i="1" s="1"/>
  <c r="AY44" i="1"/>
  <c r="AZ44" i="1" s="1"/>
  <c r="AY23" i="1"/>
  <c r="AZ23" i="1" s="1"/>
  <c r="BQ19" i="1"/>
  <c r="BO78" i="1"/>
  <c r="BP78" i="1" s="1"/>
  <c r="DF78" i="1" s="1"/>
  <c r="BO214" i="1"/>
  <c r="BP214" i="1" s="1"/>
  <c r="DF214" i="1" s="1"/>
  <c r="AY228" i="1"/>
  <c r="AZ228" i="1" s="1"/>
  <c r="BO111" i="1"/>
  <c r="BP111" i="1" s="1"/>
  <c r="DF111" i="1" s="1"/>
  <c r="BO44" i="1"/>
  <c r="BP44" i="1" s="1"/>
  <c r="DF44" i="1" s="1"/>
  <c r="BO79" i="1"/>
  <c r="BP79" i="1" s="1"/>
  <c r="DF79" i="1" s="1"/>
  <c r="BO22" i="1"/>
  <c r="BP22" i="1" s="1"/>
  <c r="DF22" i="1" s="1"/>
  <c r="BO82" i="1"/>
  <c r="BP82" i="1" s="1"/>
  <c r="DF82" i="1" s="1"/>
  <c r="AY192" i="1"/>
  <c r="AZ192" i="1" s="1"/>
  <c r="AY93" i="1"/>
  <c r="BQ167" i="1"/>
  <c r="BQ175" i="1"/>
  <c r="BQ183" i="1"/>
  <c r="BQ102" i="1"/>
  <c r="BT65" i="1"/>
  <c r="BQ131" i="1"/>
  <c r="BT30" i="1"/>
  <c r="BQ63" i="1"/>
  <c r="BT154" i="1"/>
  <c r="BT152" i="1"/>
  <c r="BU57" i="1"/>
  <c r="BQ219" i="1"/>
  <c r="BQ145" i="1"/>
  <c r="BT170" i="1"/>
  <c r="BT175" i="1"/>
  <c r="BQ114" i="1"/>
  <c r="BT190" i="1"/>
  <c r="BT171" i="1"/>
  <c r="BQ201" i="1"/>
  <c r="BT118" i="1"/>
  <c r="BQ112" i="1"/>
  <c r="BT94" i="1"/>
  <c r="BT149" i="1"/>
  <c r="BU45" i="1"/>
  <c r="BQ126" i="1"/>
  <c r="BQ74" i="1"/>
  <c r="BQ42" i="1"/>
  <c r="BT184" i="1"/>
  <c r="BQ64" i="1"/>
  <c r="BQ121" i="1"/>
  <c r="BU36" i="1"/>
  <c r="BQ33" i="1"/>
  <c r="BT34" i="1"/>
  <c r="BT216" i="1"/>
  <c r="BQ244" i="1"/>
  <c r="BT178" i="1"/>
  <c r="BU11" i="1"/>
  <c r="H8" i="5" s="1"/>
  <c r="BQ20" i="1"/>
  <c r="BT11" i="1"/>
  <c r="G8" i="5" s="1"/>
  <c r="BQ87" i="1"/>
  <c r="BT47" i="1"/>
  <c r="BT199" i="1"/>
  <c r="BQ188" i="1"/>
  <c r="BQ187" i="1"/>
  <c r="BU29" i="1"/>
  <c r="BT172" i="1"/>
  <c r="BQ24" i="1"/>
  <c r="BT53" i="1"/>
  <c r="BQ44" i="1"/>
  <c r="BT110" i="1"/>
  <c r="BT236" i="1"/>
  <c r="CW18" i="1" l="1"/>
  <c r="DA18" i="1" s="1"/>
  <c r="DB18" i="1" s="1"/>
  <c r="DT54" i="1"/>
  <c r="DY54" i="1" s="1"/>
  <c r="DS54" i="1"/>
  <c r="DR54" i="1"/>
  <c r="DT125" i="1"/>
  <c r="DY125" i="1" s="1"/>
  <c r="DS125" i="1"/>
  <c r="DR125" i="1"/>
  <c r="DT24" i="1"/>
  <c r="DY24" i="1" s="1"/>
  <c r="DS24" i="1"/>
  <c r="DR24" i="1"/>
  <c r="DT122" i="1"/>
  <c r="DY122" i="1" s="1"/>
  <c r="DR122" i="1"/>
  <c r="DS122" i="1"/>
  <c r="DS211" i="1"/>
  <c r="DT211" i="1"/>
  <c r="DY211" i="1" s="1"/>
  <c r="DR211" i="1"/>
  <c r="DT42" i="1"/>
  <c r="DY42" i="1" s="1"/>
  <c r="DS42" i="1"/>
  <c r="DR42" i="1"/>
  <c r="DR178" i="1"/>
  <c r="DT178" i="1"/>
  <c r="DY178" i="1" s="1"/>
  <c r="DS178" i="1"/>
  <c r="DS133" i="1"/>
  <c r="DR133" i="1"/>
  <c r="DT133" i="1"/>
  <c r="DY133" i="1" s="1"/>
  <c r="DR124" i="1"/>
  <c r="DS124" i="1"/>
  <c r="DT124" i="1"/>
  <c r="DY124" i="1" s="1"/>
  <c r="DS237" i="1"/>
  <c r="DT237" i="1"/>
  <c r="DY237" i="1" s="1"/>
  <c r="DR237" i="1"/>
  <c r="DT98" i="1"/>
  <c r="DY98" i="1" s="1"/>
  <c r="DS98" i="1"/>
  <c r="DR98" i="1"/>
  <c r="DT107" i="1"/>
  <c r="DY107" i="1" s="1"/>
  <c r="DR107" i="1"/>
  <c r="DS107" i="1"/>
  <c r="DT242" i="1"/>
  <c r="DY242" i="1" s="1"/>
  <c r="DS242" i="1"/>
  <c r="DR242" i="1"/>
  <c r="DT194" i="1"/>
  <c r="DY194" i="1" s="1"/>
  <c r="DS194" i="1"/>
  <c r="DR194" i="1"/>
  <c r="DT167" i="1"/>
  <c r="DY167" i="1" s="1"/>
  <c r="DR167" i="1"/>
  <c r="DS167" i="1"/>
  <c r="DS141" i="1"/>
  <c r="DR141" i="1"/>
  <c r="DT141" i="1"/>
  <c r="DY141" i="1" s="1"/>
  <c r="DS195" i="1"/>
  <c r="DT195" i="1"/>
  <c r="DY195" i="1" s="1"/>
  <c r="DR195" i="1"/>
  <c r="DT55" i="1"/>
  <c r="DY55" i="1" s="1"/>
  <c r="DR55" i="1"/>
  <c r="DS55" i="1"/>
  <c r="DT28" i="1"/>
  <c r="DY28" i="1" s="1"/>
  <c r="DS28" i="1"/>
  <c r="DR28" i="1"/>
  <c r="DR119" i="1"/>
  <c r="DT119" i="1"/>
  <c r="DY119" i="1" s="1"/>
  <c r="DS119" i="1"/>
  <c r="DT97" i="1"/>
  <c r="DY97" i="1" s="1"/>
  <c r="DS97" i="1"/>
  <c r="DR97" i="1"/>
  <c r="DR112" i="1"/>
  <c r="DS112" i="1"/>
  <c r="DT112" i="1"/>
  <c r="DY112" i="1" s="1"/>
  <c r="DT43" i="1"/>
  <c r="DY43" i="1" s="1"/>
  <c r="DS43" i="1"/>
  <c r="DR43" i="1"/>
  <c r="DT145" i="1"/>
  <c r="DY145" i="1" s="1"/>
  <c r="DS145" i="1"/>
  <c r="DR145" i="1"/>
  <c r="DT89" i="1"/>
  <c r="DY89" i="1" s="1"/>
  <c r="DR89" i="1"/>
  <c r="DS89" i="1"/>
  <c r="DT18" i="1"/>
  <c r="DY18" i="1" s="1"/>
  <c r="DS18" i="1"/>
  <c r="DR18" i="1"/>
  <c r="DT155" i="1"/>
  <c r="DY155" i="1" s="1"/>
  <c r="DS155" i="1"/>
  <c r="DR155" i="1"/>
  <c r="DR123" i="1"/>
  <c r="DT123" i="1"/>
  <c r="DY123" i="1" s="1"/>
  <c r="DS123" i="1"/>
  <c r="DT102" i="1"/>
  <c r="DY102" i="1" s="1"/>
  <c r="DS102" i="1"/>
  <c r="DR102" i="1"/>
  <c r="DR66" i="1"/>
  <c r="DT66" i="1"/>
  <c r="DY66" i="1" s="1"/>
  <c r="DS66" i="1"/>
  <c r="DT159" i="1"/>
  <c r="DY159" i="1" s="1"/>
  <c r="DS159" i="1"/>
  <c r="DR159" i="1"/>
  <c r="DR115" i="1"/>
  <c r="DT115" i="1"/>
  <c r="DY115" i="1" s="1"/>
  <c r="DS115" i="1"/>
  <c r="DS129" i="1"/>
  <c r="DR129" i="1"/>
  <c r="DT129" i="1"/>
  <c r="DY129" i="1" s="1"/>
  <c r="DT114" i="1"/>
  <c r="DY114" i="1" s="1"/>
  <c r="DS114" i="1"/>
  <c r="DR114" i="1"/>
  <c r="DT30" i="1"/>
  <c r="DY30" i="1" s="1"/>
  <c r="DS30" i="1"/>
  <c r="DR30" i="1"/>
  <c r="DT138" i="1"/>
  <c r="DY138" i="1" s="1"/>
  <c r="DR138" i="1"/>
  <c r="DS138" i="1"/>
  <c r="DT82" i="1"/>
  <c r="DY82" i="1" s="1"/>
  <c r="DS82" i="1"/>
  <c r="DR82" i="1"/>
  <c r="DT65" i="1"/>
  <c r="DY65" i="1" s="1"/>
  <c r="DS65" i="1"/>
  <c r="DR65" i="1"/>
  <c r="DT240" i="1"/>
  <c r="DY240" i="1" s="1"/>
  <c r="DS240" i="1"/>
  <c r="DR240" i="1"/>
  <c r="DT70" i="1"/>
  <c r="DY70" i="1" s="1"/>
  <c r="DS70" i="1"/>
  <c r="DR70" i="1"/>
  <c r="DT189" i="1"/>
  <c r="DY189" i="1" s="1"/>
  <c r="DS189" i="1"/>
  <c r="DR189" i="1"/>
  <c r="DT110" i="1"/>
  <c r="DY110" i="1" s="1"/>
  <c r="DS110" i="1"/>
  <c r="DR110" i="1"/>
  <c r="DS221" i="1"/>
  <c r="DT221" i="1"/>
  <c r="DY221" i="1" s="1"/>
  <c r="DR221" i="1"/>
  <c r="DT103" i="1"/>
  <c r="DY103" i="1" s="1"/>
  <c r="DS103" i="1"/>
  <c r="DR103" i="1"/>
  <c r="DT208" i="1"/>
  <c r="DY208" i="1" s="1"/>
  <c r="DS208" i="1"/>
  <c r="DR208" i="1"/>
  <c r="DT86" i="1"/>
  <c r="DY86" i="1" s="1"/>
  <c r="DS86" i="1"/>
  <c r="DR86" i="1"/>
  <c r="DT73" i="1"/>
  <c r="DY73" i="1" s="1"/>
  <c r="DS73" i="1"/>
  <c r="DR73" i="1"/>
  <c r="DT31" i="1"/>
  <c r="DY31" i="1" s="1"/>
  <c r="DS31" i="1"/>
  <c r="DR31" i="1"/>
  <c r="DR121" i="1"/>
  <c r="DS121" i="1"/>
  <c r="DT121" i="1"/>
  <c r="DY121" i="1" s="1"/>
  <c r="DT224" i="1"/>
  <c r="DY224" i="1" s="1"/>
  <c r="DR224" i="1"/>
  <c r="DS224" i="1"/>
  <c r="DS106" i="1"/>
  <c r="DR106" i="1"/>
  <c r="DT106" i="1"/>
  <c r="DY106" i="1" s="1"/>
  <c r="DT23" i="1"/>
  <c r="DY23" i="1" s="1"/>
  <c r="DR23" i="1"/>
  <c r="DS23" i="1"/>
  <c r="DT104" i="1"/>
  <c r="DY104" i="1" s="1"/>
  <c r="DS104" i="1"/>
  <c r="DR104" i="1"/>
  <c r="DT94" i="1"/>
  <c r="DY94" i="1" s="1"/>
  <c r="DS94" i="1"/>
  <c r="DR94" i="1"/>
  <c r="DT135" i="1"/>
  <c r="DY135" i="1" s="1"/>
  <c r="DS135" i="1"/>
  <c r="DR135" i="1"/>
  <c r="DT175" i="1"/>
  <c r="DY175" i="1" s="1"/>
  <c r="DS175" i="1"/>
  <c r="DR175" i="1"/>
  <c r="DS215" i="1"/>
  <c r="DT215" i="1"/>
  <c r="DY215" i="1" s="1"/>
  <c r="DR215" i="1"/>
  <c r="DT59" i="1"/>
  <c r="DY59" i="1" s="1"/>
  <c r="DR59" i="1"/>
  <c r="DS59" i="1"/>
  <c r="DT192" i="1"/>
  <c r="DY192" i="1" s="1"/>
  <c r="DS192" i="1"/>
  <c r="DR192" i="1"/>
  <c r="DT185" i="1"/>
  <c r="DY185" i="1" s="1"/>
  <c r="DS185" i="1"/>
  <c r="DR185" i="1"/>
  <c r="DT91" i="1"/>
  <c r="DY91" i="1" s="1"/>
  <c r="DR91" i="1"/>
  <c r="DS91" i="1"/>
  <c r="DT62" i="1"/>
  <c r="DY62" i="1" s="1"/>
  <c r="DS62" i="1"/>
  <c r="DR62" i="1"/>
  <c r="DS205" i="1"/>
  <c r="DT205" i="1"/>
  <c r="DY205" i="1" s="1"/>
  <c r="DR205" i="1"/>
  <c r="DT92" i="1"/>
  <c r="DY92" i="1" s="1"/>
  <c r="DS92" i="1"/>
  <c r="DR92" i="1"/>
  <c r="DT116" i="1"/>
  <c r="DY116" i="1" s="1"/>
  <c r="DR116" i="1"/>
  <c r="DS116" i="1"/>
  <c r="DT113" i="1"/>
  <c r="DY113" i="1" s="1"/>
  <c r="DR113" i="1"/>
  <c r="DS113" i="1"/>
  <c r="DT37" i="1"/>
  <c r="DY37" i="1" s="1"/>
  <c r="DS37" i="1"/>
  <c r="DR37" i="1"/>
  <c r="DT222" i="1"/>
  <c r="DY222" i="1" s="1"/>
  <c r="DS222" i="1"/>
  <c r="DR222" i="1"/>
  <c r="DT95" i="1"/>
  <c r="DY95" i="1" s="1"/>
  <c r="DS95" i="1"/>
  <c r="DR95" i="1"/>
  <c r="DS137" i="1"/>
  <c r="DR137" i="1"/>
  <c r="DT137" i="1"/>
  <c r="DY137" i="1" s="1"/>
  <c r="DT41" i="1"/>
  <c r="DY41" i="1" s="1"/>
  <c r="DS41" i="1"/>
  <c r="DR41" i="1"/>
  <c r="DT93" i="1"/>
  <c r="DY93" i="1" s="1"/>
  <c r="DS93" i="1"/>
  <c r="DR93" i="1"/>
  <c r="DT126" i="1"/>
  <c r="DY126" i="1" s="1"/>
  <c r="DS126" i="1"/>
  <c r="DR126" i="1"/>
  <c r="DT212" i="1"/>
  <c r="DY212" i="1" s="1"/>
  <c r="DS212" i="1"/>
  <c r="DR212" i="1"/>
  <c r="DT75" i="1"/>
  <c r="DY75" i="1" s="1"/>
  <c r="DS75" i="1"/>
  <c r="DR75" i="1"/>
  <c r="DT19" i="1"/>
  <c r="DY19" i="1" s="1"/>
  <c r="DR19" i="1"/>
  <c r="DS19" i="1"/>
  <c r="DT88" i="1"/>
  <c r="DY88" i="1" s="1"/>
  <c r="DS88" i="1"/>
  <c r="DR88" i="1"/>
  <c r="DT163" i="1"/>
  <c r="DY163" i="1" s="1"/>
  <c r="DS163" i="1"/>
  <c r="DR163" i="1"/>
  <c r="DT49" i="1"/>
  <c r="DY49" i="1" s="1"/>
  <c r="DR49" i="1"/>
  <c r="DS49" i="1"/>
  <c r="DT27" i="1"/>
  <c r="DY27" i="1" s="1"/>
  <c r="DR27" i="1"/>
  <c r="DS27" i="1"/>
  <c r="DT84" i="1"/>
  <c r="DY84" i="1" s="1"/>
  <c r="DS84" i="1"/>
  <c r="DR84" i="1"/>
  <c r="DR156" i="1"/>
  <c r="DT156" i="1"/>
  <c r="DY156" i="1" s="1"/>
  <c r="DS156" i="1"/>
  <c r="DT38" i="1"/>
  <c r="DY38" i="1" s="1"/>
  <c r="DS38" i="1"/>
  <c r="DR38" i="1"/>
  <c r="DT60" i="1"/>
  <c r="DY60" i="1" s="1"/>
  <c r="DS60" i="1"/>
  <c r="DR60" i="1"/>
  <c r="DS227" i="1"/>
  <c r="DT227" i="1"/>
  <c r="DY227" i="1" s="1"/>
  <c r="DR227" i="1"/>
  <c r="DR160" i="1"/>
  <c r="DT160" i="1"/>
  <c r="DY160" i="1" s="1"/>
  <c r="DS160" i="1"/>
  <c r="DT25" i="1"/>
  <c r="DY25" i="1" s="1"/>
  <c r="DR25" i="1"/>
  <c r="DS25" i="1"/>
  <c r="DT130" i="1"/>
  <c r="DY130" i="1" s="1"/>
  <c r="DR130" i="1"/>
  <c r="DS130" i="1"/>
  <c r="DT226" i="1"/>
  <c r="DY226" i="1" s="1"/>
  <c r="DR226" i="1"/>
  <c r="DS226" i="1"/>
  <c r="DT244" i="1"/>
  <c r="DY244" i="1" s="1"/>
  <c r="DS244" i="1"/>
  <c r="DR244" i="1"/>
  <c r="DS74" i="1"/>
  <c r="DR74" i="1"/>
  <c r="DT74" i="1"/>
  <c r="DY74" i="1" s="1"/>
  <c r="DS213" i="1"/>
  <c r="DT213" i="1"/>
  <c r="DY213" i="1" s="1"/>
  <c r="DR213" i="1"/>
  <c r="DR241" i="1"/>
  <c r="DT241" i="1"/>
  <c r="DY241" i="1" s="1"/>
  <c r="DS241" i="1"/>
  <c r="DT34" i="1"/>
  <c r="DY34" i="1" s="1"/>
  <c r="DS34" i="1"/>
  <c r="DR34" i="1"/>
  <c r="DS201" i="1"/>
  <c r="DT201" i="1"/>
  <c r="DY201" i="1" s="1"/>
  <c r="DR201" i="1"/>
  <c r="DS190" i="1"/>
  <c r="DR190" i="1"/>
  <c r="DT190" i="1"/>
  <c r="DY190" i="1" s="1"/>
  <c r="DS210" i="1"/>
  <c r="DT210" i="1"/>
  <c r="DY210" i="1" s="1"/>
  <c r="DR210" i="1"/>
  <c r="DT161" i="1"/>
  <c r="DY161" i="1" s="1"/>
  <c r="DS161" i="1"/>
  <c r="DR161" i="1"/>
  <c r="DT67" i="1"/>
  <c r="DY67" i="1" s="1"/>
  <c r="DS67" i="1"/>
  <c r="DR67" i="1"/>
  <c r="DT218" i="1"/>
  <c r="DY218" i="1" s="1"/>
  <c r="DS218" i="1"/>
  <c r="DR218" i="1"/>
  <c r="DT96" i="1"/>
  <c r="DY96" i="1" s="1"/>
  <c r="DS96" i="1"/>
  <c r="DR96" i="1"/>
  <c r="DS209" i="1"/>
  <c r="DT209" i="1"/>
  <c r="DY209" i="1" s="1"/>
  <c r="DR209" i="1"/>
  <c r="DS231" i="1"/>
  <c r="DT231" i="1"/>
  <c r="DY231" i="1" s="1"/>
  <c r="DR231" i="1"/>
  <c r="DT72" i="1"/>
  <c r="DY72" i="1" s="1"/>
  <c r="DS72" i="1"/>
  <c r="DR72" i="1"/>
  <c r="DS157" i="1"/>
  <c r="DR157" i="1"/>
  <c r="DT157" i="1"/>
  <c r="DY157" i="1" s="1"/>
  <c r="DT181" i="1"/>
  <c r="DY181" i="1" s="1"/>
  <c r="DS181" i="1"/>
  <c r="DR181" i="1"/>
  <c r="DT220" i="1"/>
  <c r="DY220" i="1" s="1"/>
  <c r="DS220" i="1"/>
  <c r="DR220" i="1"/>
  <c r="DT154" i="1"/>
  <c r="DY154" i="1" s="1"/>
  <c r="DS154" i="1"/>
  <c r="DR154" i="1"/>
  <c r="DR200" i="1"/>
  <c r="DT200" i="1"/>
  <c r="DY200" i="1" s="1"/>
  <c r="DS200" i="1"/>
  <c r="DS128" i="1"/>
  <c r="DT128" i="1"/>
  <c r="DY128" i="1" s="1"/>
  <c r="DR128" i="1"/>
  <c r="DT146" i="1"/>
  <c r="DY146" i="1" s="1"/>
  <c r="DR146" i="1"/>
  <c r="DS146" i="1"/>
  <c r="DS193" i="1"/>
  <c r="DT193" i="1"/>
  <c r="DY193" i="1" s="1"/>
  <c r="DR193" i="1"/>
  <c r="DR117" i="1"/>
  <c r="DT117" i="1"/>
  <c r="DY117" i="1" s="1"/>
  <c r="DS117" i="1"/>
  <c r="DT136" i="1"/>
  <c r="DY136" i="1" s="1"/>
  <c r="DS136" i="1"/>
  <c r="DR136" i="1"/>
  <c r="DT143" i="1"/>
  <c r="DY143" i="1" s="1"/>
  <c r="DR143" i="1"/>
  <c r="DS143" i="1"/>
  <c r="DT58" i="1"/>
  <c r="DY58" i="1" s="1"/>
  <c r="DS58" i="1"/>
  <c r="DR58" i="1"/>
  <c r="DT53" i="1"/>
  <c r="DY53" i="1" s="1"/>
  <c r="DR53" i="1"/>
  <c r="DS53" i="1"/>
  <c r="DR168" i="1"/>
  <c r="DT168" i="1"/>
  <c r="DY168" i="1" s="1"/>
  <c r="DS168" i="1"/>
  <c r="DT120" i="1"/>
  <c r="DY120" i="1" s="1"/>
  <c r="DS120" i="1"/>
  <c r="DR120" i="1"/>
  <c r="DT118" i="1"/>
  <c r="DY118" i="1" s="1"/>
  <c r="DR118" i="1"/>
  <c r="DS118" i="1"/>
  <c r="DT234" i="1"/>
  <c r="DY234" i="1" s="1"/>
  <c r="DS234" i="1"/>
  <c r="DR234" i="1"/>
  <c r="DT134" i="1"/>
  <c r="DY134" i="1" s="1"/>
  <c r="DR134" i="1"/>
  <c r="DS134" i="1"/>
  <c r="DS197" i="1"/>
  <c r="DT197" i="1"/>
  <c r="DY197" i="1" s="1"/>
  <c r="DR197" i="1"/>
  <c r="DG163" i="1"/>
  <c r="DK163" i="1"/>
  <c r="DK202" i="1"/>
  <c r="DG202" i="1"/>
  <c r="DG101" i="1"/>
  <c r="DK101" i="1"/>
  <c r="DG102" i="1"/>
  <c r="DK102" i="1"/>
  <c r="DG230" i="1"/>
  <c r="DK230" i="1"/>
  <c r="DG191" i="1"/>
  <c r="DK191" i="1"/>
  <c r="DG235" i="1"/>
  <c r="DK235" i="1"/>
  <c r="DK82" i="1"/>
  <c r="DG82" i="1"/>
  <c r="DG67" i="1"/>
  <c r="DK67" i="1"/>
  <c r="DG217" i="1"/>
  <c r="DK217" i="1"/>
  <c r="DG244" i="1"/>
  <c r="DK244" i="1"/>
  <c r="DK26" i="1"/>
  <c r="DG26" i="1"/>
  <c r="DG233" i="1"/>
  <c r="DK233" i="1"/>
  <c r="DG61" i="1"/>
  <c r="DK61" i="1"/>
  <c r="DG15" i="1"/>
  <c r="DK15" i="1"/>
  <c r="DK18" i="1"/>
  <c r="DG18" i="1"/>
  <c r="DG148" i="1"/>
  <c r="DK148" i="1"/>
  <c r="DG63" i="1"/>
  <c r="DK63" i="1"/>
  <c r="DG153" i="1"/>
  <c r="DK153" i="1"/>
  <c r="DG151" i="1"/>
  <c r="DK151" i="1"/>
  <c r="DK78" i="1"/>
  <c r="DG78" i="1"/>
  <c r="DG149" i="1"/>
  <c r="DK149" i="1"/>
  <c r="DG35" i="1"/>
  <c r="DK35" i="1"/>
  <c r="DG22" i="1"/>
  <c r="DK22" i="1"/>
  <c r="DG239" i="1"/>
  <c r="DK239" i="1"/>
  <c r="DG172" i="1"/>
  <c r="DK172" i="1"/>
  <c r="DG182" i="1"/>
  <c r="DK182" i="1"/>
  <c r="DG25" i="1"/>
  <c r="DK25" i="1"/>
  <c r="DG112" i="1"/>
  <c r="DK112" i="1"/>
  <c r="DG198" i="1"/>
  <c r="DK198" i="1"/>
  <c r="DG187" i="1"/>
  <c r="DK187" i="1"/>
  <c r="DG121" i="1"/>
  <c r="DK121" i="1"/>
  <c r="DG139" i="1"/>
  <c r="DK139" i="1"/>
  <c r="DG147" i="1"/>
  <c r="DK147" i="1"/>
  <c r="DG79" i="1"/>
  <c r="DK79" i="1"/>
  <c r="DK146" i="1"/>
  <c r="DG146" i="1"/>
  <c r="DK114" i="1"/>
  <c r="DG114" i="1"/>
  <c r="DG243" i="1"/>
  <c r="DK243" i="1"/>
  <c r="DG162" i="1"/>
  <c r="DK162" i="1"/>
  <c r="DG120" i="1"/>
  <c r="DK120" i="1"/>
  <c r="DG176" i="1"/>
  <c r="DK176" i="1"/>
  <c r="DG152" i="1"/>
  <c r="DK152" i="1"/>
  <c r="DG219" i="1"/>
  <c r="DK219" i="1"/>
  <c r="DG129" i="1"/>
  <c r="DK129" i="1"/>
  <c r="DG68" i="1"/>
  <c r="DK68" i="1"/>
  <c r="DG214" i="1"/>
  <c r="DK214" i="1"/>
  <c r="DG131" i="1"/>
  <c r="DK131" i="1"/>
  <c r="DG104" i="1"/>
  <c r="DK104" i="1"/>
  <c r="DG174" i="1"/>
  <c r="DK174" i="1"/>
  <c r="DG204" i="1"/>
  <c r="DK204" i="1"/>
  <c r="DG109" i="1"/>
  <c r="DK109" i="1"/>
  <c r="DG225" i="1"/>
  <c r="DK225" i="1"/>
  <c r="DG173" i="1"/>
  <c r="DK173" i="1"/>
  <c r="DG228" i="1"/>
  <c r="DK228" i="1"/>
  <c r="DG44" i="1"/>
  <c r="DK44" i="1"/>
  <c r="DG150" i="1"/>
  <c r="DK150" i="1"/>
  <c r="DG40" i="1"/>
  <c r="DK40" i="1"/>
  <c r="DG84" i="1"/>
  <c r="DK84" i="1"/>
  <c r="DK206" i="1"/>
  <c r="DG206" i="1"/>
  <c r="DG229" i="1"/>
  <c r="DK229" i="1"/>
  <c r="DG99" i="1"/>
  <c r="DK99" i="1"/>
  <c r="DG87" i="1"/>
  <c r="DK87" i="1"/>
  <c r="DG100" i="1"/>
  <c r="DK100" i="1"/>
  <c r="DG145" i="1"/>
  <c r="DK145" i="1"/>
  <c r="DG197" i="1"/>
  <c r="DK197" i="1"/>
  <c r="DG144" i="1"/>
  <c r="DK144" i="1"/>
  <c r="DG81" i="1"/>
  <c r="DK81" i="1"/>
  <c r="DG80" i="1"/>
  <c r="DK80" i="1"/>
  <c r="DG199" i="1"/>
  <c r="DK199" i="1"/>
  <c r="DG158" i="1"/>
  <c r="DK158" i="1"/>
  <c r="DG48" i="1"/>
  <c r="DK48" i="1"/>
  <c r="DG186" i="1"/>
  <c r="DK186" i="1"/>
  <c r="DK194" i="1"/>
  <c r="DG194" i="1"/>
  <c r="DG83" i="1"/>
  <c r="DK83" i="1"/>
  <c r="DG56" i="1"/>
  <c r="DK56" i="1"/>
  <c r="DG105" i="1"/>
  <c r="DK105" i="1"/>
  <c r="DG39" i="1"/>
  <c r="DK39" i="1"/>
  <c r="DG16" i="1"/>
  <c r="DK16" i="1"/>
  <c r="DG64" i="1"/>
  <c r="DK64" i="1"/>
  <c r="DG92" i="1"/>
  <c r="DK92" i="1"/>
  <c r="DG216" i="1"/>
  <c r="DK216" i="1"/>
  <c r="DG236" i="1"/>
  <c r="DK236" i="1"/>
  <c r="DK74" i="1"/>
  <c r="DG74" i="1"/>
  <c r="DG111" i="1"/>
  <c r="DK111" i="1"/>
  <c r="DG183" i="1"/>
  <c r="DK183" i="1"/>
  <c r="DG180" i="1"/>
  <c r="DK180" i="1"/>
  <c r="DK142" i="1"/>
  <c r="DG142" i="1"/>
  <c r="DG33" i="1"/>
  <c r="DK33" i="1"/>
  <c r="DG179" i="1"/>
  <c r="DK179" i="1"/>
  <c r="DG164" i="1"/>
  <c r="DK164" i="1"/>
  <c r="DG169" i="1"/>
  <c r="DK169" i="1"/>
  <c r="DG177" i="1"/>
  <c r="DK177" i="1"/>
  <c r="DG20" i="1"/>
  <c r="DK20" i="1"/>
  <c r="DG188" i="1"/>
  <c r="DK188" i="1"/>
  <c r="DG76" i="1"/>
  <c r="DK76" i="1"/>
  <c r="DG203" i="1"/>
  <c r="DK203" i="1"/>
  <c r="DG238" i="1"/>
  <c r="DK238" i="1"/>
  <c r="DG166" i="1"/>
  <c r="DK166" i="1"/>
  <c r="DG69" i="1"/>
  <c r="DK69" i="1"/>
  <c r="DG85" i="1"/>
  <c r="DK85" i="1"/>
  <c r="DG108" i="1"/>
  <c r="DK108" i="1"/>
  <c r="DK90" i="1"/>
  <c r="DG90" i="1"/>
  <c r="DG86" i="1"/>
  <c r="DK86" i="1"/>
  <c r="DG42" i="1"/>
  <c r="DK42" i="1"/>
  <c r="DK126" i="1"/>
  <c r="DG126" i="1"/>
  <c r="DG207" i="1"/>
  <c r="DK207" i="1"/>
  <c r="DG201" i="1"/>
  <c r="DK201" i="1"/>
  <c r="DG171" i="1"/>
  <c r="DK171" i="1"/>
  <c r="DG132" i="1"/>
  <c r="DK132" i="1"/>
  <c r="DA15" i="1"/>
  <c r="DD13" i="1"/>
  <c r="EC11" i="1"/>
  <c r="CA201" i="1"/>
  <c r="CB201" i="1" s="1"/>
  <c r="M21" i="7"/>
  <c r="R21" i="7" s="1"/>
  <c r="BY29" i="1"/>
  <c r="BY127" i="1"/>
  <c r="CG127" i="1" s="1"/>
  <c r="CH127" i="1" s="1" a="1"/>
  <c r="CH127" i="1" s="1"/>
  <c r="BY184" i="1"/>
  <c r="EA184" i="1" s="1"/>
  <c r="BY110" i="1"/>
  <c r="CG110" i="1" s="1"/>
  <c r="CH110" i="1" s="1" a="1"/>
  <c r="CH110" i="1" s="1"/>
  <c r="BY36" i="1"/>
  <c r="CG36" i="1" s="1"/>
  <c r="CH36" i="1" s="1" a="1"/>
  <c r="CH36" i="1" s="1"/>
  <c r="BY45" i="1"/>
  <c r="CG45" i="1" s="1"/>
  <c r="CH45" i="1" s="1" a="1"/>
  <c r="CH45" i="1" s="1"/>
  <c r="BY152" i="1"/>
  <c r="CG152" i="1" s="1"/>
  <c r="CH152" i="1" s="1" a="1"/>
  <c r="CH152" i="1" s="1"/>
  <c r="BY170" i="1"/>
  <c r="CG170" i="1" s="1"/>
  <c r="CH170" i="1" s="1" a="1"/>
  <c r="CH170" i="1" s="1"/>
  <c r="BY71" i="1"/>
  <c r="CG71" i="1" s="1"/>
  <c r="CH71" i="1" s="1" a="1"/>
  <c r="CH71" i="1" s="1"/>
  <c r="BY19" i="1"/>
  <c r="BY154" i="1"/>
  <c r="CG154" i="1" s="1"/>
  <c r="CH154" i="1" s="1" a="1"/>
  <c r="CH154" i="1" s="1"/>
  <c r="BY57" i="1"/>
  <c r="CG57" i="1" s="1"/>
  <c r="CH57" i="1" s="1" a="1"/>
  <c r="CH57" i="1" s="1"/>
  <c r="BY11" i="1"/>
  <c r="CA197" i="1"/>
  <c r="CB197" i="1" s="1"/>
  <c r="BO89" i="1"/>
  <c r="BP89" i="1" s="1"/>
  <c r="DF89" i="1" s="1"/>
  <c r="DM223" i="1"/>
  <c r="DQ223" i="1" s="1"/>
  <c r="BX149" i="1"/>
  <c r="AZ152" i="1"/>
  <c r="DM196" i="1"/>
  <c r="DQ196" i="1" s="1"/>
  <c r="BO192" i="1"/>
  <c r="BP192" i="1" s="1"/>
  <c r="DF192" i="1" s="1"/>
  <c r="BO223" i="1"/>
  <c r="BP223" i="1" s="1"/>
  <c r="DF223" i="1" s="1"/>
  <c r="BO28" i="1"/>
  <c r="BP28" i="1" s="1"/>
  <c r="DF28" i="1" s="1"/>
  <c r="BX15" i="1"/>
  <c r="DM13" i="1"/>
  <c r="DQ13" i="1" s="1"/>
  <c r="CY87" i="1"/>
  <c r="BR87" i="1"/>
  <c r="BS87" i="1" s="1"/>
  <c r="CY33" i="1"/>
  <c r="BR33" i="1"/>
  <c r="BS33" i="1" s="1"/>
  <c r="CY42" i="1"/>
  <c r="BR42" i="1"/>
  <c r="BS42" i="1" s="1"/>
  <c r="CY175" i="1"/>
  <c r="BR175" i="1"/>
  <c r="BS175" i="1" s="1"/>
  <c r="CY118" i="1"/>
  <c r="BR118" i="1"/>
  <c r="CY154" i="1"/>
  <c r="BR154" i="1"/>
  <c r="BS154" i="1" s="1"/>
  <c r="BR135" i="1"/>
  <c r="CY219" i="1"/>
  <c r="BR219" i="1"/>
  <c r="BS219" i="1" s="1"/>
  <c r="CY226" i="1"/>
  <c r="BR226" i="1"/>
  <c r="BS226" i="1" s="1"/>
  <c r="CY75" i="1"/>
  <c r="BR75" i="1"/>
  <c r="BS75" i="1" s="1"/>
  <c r="CY116" i="1"/>
  <c r="BR116" i="1"/>
  <c r="BS116" i="1" s="1"/>
  <c r="CY44" i="1"/>
  <c r="BR44" i="1"/>
  <c r="BS44" i="1" s="1"/>
  <c r="BR125" i="1"/>
  <c r="CY61" i="1"/>
  <c r="BR61" i="1"/>
  <c r="BS61" i="1" s="1"/>
  <c r="CY60" i="1"/>
  <c r="BR60" i="1"/>
  <c r="BS60" i="1" s="1"/>
  <c r="CY20" i="1"/>
  <c r="BR20" i="1"/>
  <c r="BS20" i="1" s="1"/>
  <c r="ED20" i="1" s="1"/>
  <c r="CY74" i="1"/>
  <c r="BR74" i="1"/>
  <c r="BS74" i="1" s="1"/>
  <c r="CY30" i="1"/>
  <c r="BR30" i="1"/>
  <c r="BS30" i="1" s="1"/>
  <c r="ED30" i="1" s="1"/>
  <c r="CY167" i="1"/>
  <c r="BR167" i="1"/>
  <c r="CY24" i="1"/>
  <c r="BR24" i="1"/>
  <c r="BS24" i="1" s="1"/>
  <c r="ED24" i="1" s="1"/>
  <c r="CY126" i="1"/>
  <c r="BR126" i="1"/>
  <c r="CY158" i="1"/>
  <c r="BR158" i="1"/>
  <c r="CY115" i="1"/>
  <c r="BR115" i="1"/>
  <c r="BS115" i="1" s="1"/>
  <c r="CY220" i="1"/>
  <c r="BR220" i="1"/>
  <c r="BS220" i="1" s="1"/>
  <c r="CY201" i="1"/>
  <c r="BR201" i="1"/>
  <c r="BS201" i="1" s="1"/>
  <c r="CY63" i="1"/>
  <c r="BR63" i="1"/>
  <c r="BS63" i="1" s="1"/>
  <c r="CY65" i="1"/>
  <c r="BR65" i="1"/>
  <c r="BS65" i="1" s="1"/>
  <c r="CY93" i="1"/>
  <c r="BR93" i="1"/>
  <c r="BS93" i="1" s="1"/>
  <c r="CY121" i="1"/>
  <c r="BR121" i="1"/>
  <c r="CY236" i="1"/>
  <c r="BR236" i="1"/>
  <c r="CY89" i="1"/>
  <c r="BR89" i="1"/>
  <c r="BS89" i="1" s="1"/>
  <c r="CY94" i="1"/>
  <c r="BR94" i="1"/>
  <c r="BS94" i="1" s="1"/>
  <c r="CY171" i="1"/>
  <c r="BR171" i="1"/>
  <c r="BS171" i="1" s="1"/>
  <c r="CY53" i="1"/>
  <c r="BR53" i="1"/>
  <c r="BS53" i="1" s="1"/>
  <c r="CY178" i="1"/>
  <c r="BR178" i="1"/>
  <c r="BS178" i="1" s="1"/>
  <c r="CY190" i="1"/>
  <c r="BR190" i="1"/>
  <c r="CY96" i="1"/>
  <c r="BR96" i="1"/>
  <c r="BS96" i="1" s="1"/>
  <c r="CY184" i="1"/>
  <c r="BR184" i="1"/>
  <c r="CY183" i="1"/>
  <c r="BR183" i="1"/>
  <c r="CY228" i="1"/>
  <c r="BR228" i="1"/>
  <c r="BS228" i="1" s="1"/>
  <c r="CY114" i="1"/>
  <c r="BR114" i="1"/>
  <c r="BS114" i="1" s="1"/>
  <c r="CY103" i="1"/>
  <c r="BR103" i="1"/>
  <c r="BS103" i="1" s="1"/>
  <c r="CY132" i="1"/>
  <c r="BR132" i="1"/>
  <c r="CY13" i="1"/>
  <c r="BR13" i="1"/>
  <c r="BS13" i="1" s="1"/>
  <c r="ED13" i="1" s="1"/>
  <c r="CY187" i="1"/>
  <c r="BR187" i="1"/>
  <c r="CY244" i="1"/>
  <c r="BR244" i="1"/>
  <c r="CY131" i="1"/>
  <c r="BR131" i="1"/>
  <c r="CY110" i="1"/>
  <c r="BR110" i="1"/>
  <c r="BS110" i="1" s="1"/>
  <c r="CY34" i="1"/>
  <c r="BR34" i="1"/>
  <c r="BS34" i="1" s="1"/>
  <c r="CY188" i="1"/>
  <c r="BR188" i="1"/>
  <c r="CY112" i="1"/>
  <c r="BR112" i="1"/>
  <c r="BS112" i="1" s="1"/>
  <c r="CY232" i="1"/>
  <c r="BR232" i="1"/>
  <c r="CY172" i="1"/>
  <c r="BR172" i="1"/>
  <c r="BS172" i="1" s="1"/>
  <c r="CY199" i="1"/>
  <c r="BR199" i="1"/>
  <c r="BS199" i="1" s="1"/>
  <c r="CY218" i="1"/>
  <c r="BR218" i="1"/>
  <c r="BS218" i="1" s="1"/>
  <c r="CY47" i="1"/>
  <c r="BR47" i="1"/>
  <c r="BS47" i="1" s="1"/>
  <c r="CY64" i="1"/>
  <c r="BR64" i="1"/>
  <c r="BS64" i="1" s="1"/>
  <c r="CY145" i="1"/>
  <c r="BR145" i="1"/>
  <c r="CY102" i="1"/>
  <c r="BR102" i="1"/>
  <c r="BS102" i="1" s="1"/>
  <c r="CY19" i="1"/>
  <c r="BR19" i="1"/>
  <c r="BS19" i="1" s="1"/>
  <c r="ED19" i="1" s="1"/>
  <c r="BR140" i="1"/>
  <c r="BS216" i="1"/>
  <c r="E17" i="5"/>
  <c r="BX18" i="1"/>
  <c r="BO41" i="1"/>
  <c r="BP41" i="1" s="1"/>
  <c r="DF41" i="1" s="1"/>
  <c r="BO24" i="1"/>
  <c r="BP24" i="1" s="1"/>
  <c r="DF24" i="1" s="1"/>
  <c r="BO55" i="1"/>
  <c r="BP55" i="1" s="1"/>
  <c r="DF55" i="1" s="1"/>
  <c r="BO31" i="1"/>
  <c r="BP31" i="1" s="1"/>
  <c r="DF31" i="1" s="1"/>
  <c r="BX34" i="1"/>
  <c r="AZ34" i="1"/>
  <c r="BO93" i="1"/>
  <c r="BP93" i="1" s="1"/>
  <c r="DF93" i="1" s="1"/>
  <c r="BO195" i="1"/>
  <c r="BP195" i="1" s="1"/>
  <c r="DF195" i="1" s="1"/>
  <c r="BX199" i="1"/>
  <c r="AZ199" i="1"/>
  <c r="BX94" i="1"/>
  <c r="AZ94" i="1"/>
  <c r="BX53" i="1"/>
  <c r="AZ53" i="1"/>
  <c r="BX209" i="1"/>
  <c r="AZ209" i="1"/>
  <c r="BX41" i="1"/>
  <c r="AZ41" i="1"/>
  <c r="BX118" i="1"/>
  <c r="AZ118" i="1"/>
  <c r="BX89" i="1"/>
  <c r="AZ89" i="1"/>
  <c r="BX112" i="1"/>
  <c r="AZ112" i="1"/>
  <c r="BX140" i="1"/>
  <c r="AZ140" i="1"/>
  <c r="DM77" i="1"/>
  <c r="DQ77" i="1" s="1"/>
  <c r="BX20" i="1"/>
  <c r="BX51" i="1"/>
  <c r="AZ51" i="1"/>
  <c r="BX93" i="1"/>
  <c r="AZ93" i="1"/>
  <c r="BX132" i="1"/>
  <c r="AZ132" i="1"/>
  <c r="BX146" i="1"/>
  <c r="AZ146" i="1"/>
  <c r="BX115" i="1"/>
  <c r="AZ115" i="1"/>
  <c r="BX145" i="1"/>
  <c r="AZ145" i="1"/>
  <c r="BX30" i="1"/>
  <c r="AZ30" i="1"/>
  <c r="BX61" i="1"/>
  <c r="AZ61" i="1"/>
  <c r="BX74" i="1"/>
  <c r="AZ74" i="1"/>
  <c r="BX178" i="1"/>
  <c r="AZ178" i="1"/>
  <c r="BX232" i="1"/>
  <c r="AZ232" i="1"/>
  <c r="BX47" i="1"/>
  <c r="AZ47" i="1"/>
  <c r="AY102" i="1"/>
  <c r="AZ102" i="1" s="1"/>
  <c r="BX158" i="1"/>
  <c r="AZ158" i="1"/>
  <c r="BX46" i="1"/>
  <c r="AZ46" i="1"/>
  <c r="BX218" i="1"/>
  <c r="AZ218" i="1"/>
  <c r="BX163" i="1"/>
  <c r="AZ163" i="1"/>
  <c r="BX226" i="1"/>
  <c r="AZ226" i="1"/>
  <c r="BX75" i="1"/>
  <c r="AZ75" i="1"/>
  <c r="BX216" i="1"/>
  <c r="AZ216" i="1"/>
  <c r="BO12" i="1"/>
  <c r="BP12" i="1" s="1"/>
  <c r="DF12" i="1" s="1"/>
  <c r="BX190" i="1"/>
  <c r="CA184" i="1"/>
  <c r="CB184" i="1" s="1"/>
  <c r="BX192" i="1"/>
  <c r="BO200" i="1"/>
  <c r="BP200" i="1" s="1"/>
  <c r="DF200" i="1" s="1"/>
  <c r="BX201" i="1"/>
  <c r="AY237" i="1"/>
  <c r="AZ237" i="1" s="1"/>
  <c r="DM109" i="1"/>
  <c r="DQ109" i="1" s="1"/>
  <c r="BO161" i="1"/>
  <c r="BP161" i="1" s="1"/>
  <c r="DF161" i="1" s="1"/>
  <c r="AY97" i="1"/>
  <c r="AY21" i="1"/>
  <c r="AZ21" i="1" s="1"/>
  <c r="AY96" i="1"/>
  <c r="BO91" i="1"/>
  <c r="BP91" i="1" s="1"/>
  <c r="DF91" i="1" s="1"/>
  <c r="BO43" i="1"/>
  <c r="BP43" i="1" s="1"/>
  <c r="DF43" i="1" s="1"/>
  <c r="DM21" i="1"/>
  <c r="DQ21" i="1" s="1"/>
  <c r="AY159" i="1"/>
  <c r="DM17" i="1"/>
  <c r="DQ17" i="1" s="1"/>
  <c r="AY135" i="1"/>
  <c r="AZ135" i="1" s="1"/>
  <c r="BX175" i="1"/>
  <c r="BO38" i="1"/>
  <c r="BP38" i="1" s="1"/>
  <c r="DF38" i="1" s="1"/>
  <c r="BX121" i="1"/>
  <c r="BO135" i="1"/>
  <c r="BP135" i="1" s="1"/>
  <c r="DF135" i="1" s="1"/>
  <c r="CA154" i="1"/>
  <c r="CB154" i="1" s="1"/>
  <c r="AY43" i="1"/>
  <c r="AY129" i="1"/>
  <c r="BT50" i="1"/>
  <c r="BO241" i="1"/>
  <c r="BP241" i="1" s="1"/>
  <c r="DF241" i="1" s="1"/>
  <c r="AY220" i="1"/>
  <c r="CW19" i="1"/>
  <c r="CW20" i="1" s="1"/>
  <c r="DA20" i="1" s="1"/>
  <c r="DB20" i="1" s="1"/>
  <c r="CW22" i="1"/>
  <c r="CW24" i="1" s="1"/>
  <c r="BX24" i="1"/>
  <c r="BO96" i="1"/>
  <c r="BP96" i="1" s="1"/>
  <c r="DF96" i="1" s="1"/>
  <c r="AY116" i="1"/>
  <c r="AZ116" i="1" s="1"/>
  <c r="BO220" i="1"/>
  <c r="BP220" i="1" s="1"/>
  <c r="DF220" i="1" s="1"/>
  <c r="BO116" i="1"/>
  <c r="BP116" i="1" s="1"/>
  <c r="DF116" i="1" s="1"/>
  <c r="BO138" i="1"/>
  <c r="BP138" i="1" s="1"/>
  <c r="DF138" i="1" s="1"/>
  <c r="DM16" i="1"/>
  <c r="DQ16" i="1" s="1"/>
  <c r="CA14" i="1"/>
  <c r="CB14" i="1" s="1"/>
  <c r="DM14" i="1"/>
  <c r="DQ14" i="1" s="1"/>
  <c r="BO141" i="1"/>
  <c r="BP141" i="1" s="1"/>
  <c r="DF141" i="1" s="1"/>
  <c r="AY73" i="1"/>
  <c r="BO159" i="1"/>
  <c r="BP159" i="1" s="1"/>
  <c r="DF159" i="1" s="1"/>
  <c r="BO27" i="1"/>
  <c r="BP27" i="1" s="1"/>
  <c r="DF27" i="1" s="1"/>
  <c r="BO13" i="1"/>
  <c r="BP13" i="1" s="1"/>
  <c r="DF13" i="1" s="1"/>
  <c r="BO97" i="1"/>
  <c r="BP97" i="1" s="1"/>
  <c r="DF97" i="1" s="1"/>
  <c r="AY103" i="1"/>
  <c r="BO103" i="1"/>
  <c r="BP103" i="1" s="1"/>
  <c r="DF103" i="1" s="1"/>
  <c r="AY200" i="1"/>
  <c r="BO54" i="1"/>
  <c r="BP54" i="1" s="1"/>
  <c r="DF54" i="1" s="1"/>
  <c r="BX125" i="1"/>
  <c r="BX65" i="1"/>
  <c r="CA239" i="1"/>
  <c r="CB239" i="1" s="1"/>
  <c r="DM239" i="1"/>
  <c r="DQ239" i="1" s="1"/>
  <c r="CA151" i="1"/>
  <c r="CB151" i="1" s="1"/>
  <c r="DM151" i="1"/>
  <c r="DQ151" i="1" s="1"/>
  <c r="CA44" i="1"/>
  <c r="CB44" i="1" s="1"/>
  <c r="DM44" i="1"/>
  <c r="DQ44" i="1" s="1"/>
  <c r="BX207" i="1"/>
  <c r="DM207" i="1"/>
  <c r="DQ207" i="1" s="1"/>
  <c r="CA217" i="1"/>
  <c r="CB217" i="1" s="1"/>
  <c r="DM217" i="1"/>
  <c r="DQ217" i="1" s="1"/>
  <c r="CA142" i="1"/>
  <c r="CB142" i="1" s="1"/>
  <c r="DM142" i="1"/>
  <c r="DQ142" i="1" s="1"/>
  <c r="CA173" i="1"/>
  <c r="CB173" i="1" s="1"/>
  <c r="DM173" i="1"/>
  <c r="DQ173" i="1" s="1"/>
  <c r="CA148" i="1"/>
  <c r="CB148" i="1" s="1"/>
  <c r="DM148" i="1"/>
  <c r="DQ148" i="1" s="1"/>
  <c r="CA83" i="1"/>
  <c r="CB83" i="1" s="1"/>
  <c r="DM83" i="1"/>
  <c r="DQ83" i="1" s="1"/>
  <c r="CA238" i="1"/>
  <c r="CB238" i="1" s="1"/>
  <c r="DM238" i="1"/>
  <c r="DQ238" i="1" s="1"/>
  <c r="DM69" i="1"/>
  <c r="DQ69" i="1" s="1"/>
  <c r="DM150" i="1"/>
  <c r="DQ150" i="1" s="1"/>
  <c r="CA26" i="1"/>
  <c r="CB26" i="1" s="1"/>
  <c r="DM26" i="1"/>
  <c r="DQ26" i="1" s="1"/>
  <c r="CA131" i="1"/>
  <c r="CB131" i="1" s="1"/>
  <c r="DM131" i="1"/>
  <c r="DQ131" i="1" s="1"/>
  <c r="CA169" i="1"/>
  <c r="CB169" i="1" s="1"/>
  <c r="DM169" i="1"/>
  <c r="DQ169" i="1" s="1"/>
  <c r="CA63" i="1"/>
  <c r="CB63" i="1" s="1"/>
  <c r="DM63" i="1"/>
  <c r="DQ63" i="1" s="1"/>
  <c r="BX188" i="1"/>
  <c r="DM188" i="1"/>
  <c r="DQ188" i="1" s="1"/>
  <c r="CA179" i="1"/>
  <c r="CB179" i="1" s="1"/>
  <c r="DM179" i="1"/>
  <c r="DQ179" i="1" s="1"/>
  <c r="CA87" i="1"/>
  <c r="CB87" i="1" s="1"/>
  <c r="DM87" i="1"/>
  <c r="DQ87" i="1" s="1"/>
  <c r="CA101" i="1"/>
  <c r="CB101" i="1" s="1"/>
  <c r="DM101" i="1"/>
  <c r="DQ101" i="1" s="1"/>
  <c r="CA164" i="1"/>
  <c r="CB164" i="1" s="1"/>
  <c r="DM164" i="1"/>
  <c r="DQ164" i="1" s="1"/>
  <c r="DM243" i="1"/>
  <c r="DQ243" i="1" s="1"/>
  <c r="BX183" i="1"/>
  <c r="DM183" i="1"/>
  <c r="DQ183" i="1" s="1"/>
  <c r="CA139" i="1"/>
  <c r="CB139" i="1" s="1"/>
  <c r="DM139" i="1"/>
  <c r="DQ139" i="1" s="1"/>
  <c r="DM33" i="1"/>
  <c r="DQ33" i="1" s="1"/>
  <c r="CA235" i="1"/>
  <c r="CB235" i="1" s="1"/>
  <c r="DM235" i="1"/>
  <c r="DQ235" i="1" s="1"/>
  <c r="CA203" i="1"/>
  <c r="CB203" i="1" s="1"/>
  <c r="DM203" i="1"/>
  <c r="DQ203" i="1" s="1"/>
  <c r="DM85" i="1"/>
  <c r="DQ85" i="1" s="1"/>
  <c r="CA153" i="1"/>
  <c r="CB153" i="1" s="1"/>
  <c r="DM153" i="1"/>
  <c r="DQ153" i="1" s="1"/>
  <c r="CA48" i="1"/>
  <c r="CB48" i="1" s="1"/>
  <c r="DM48" i="1"/>
  <c r="DQ48" i="1" s="1"/>
  <c r="BX202" i="1"/>
  <c r="DM202" i="1"/>
  <c r="DQ202" i="1" s="1"/>
  <c r="CA90" i="1"/>
  <c r="CB90" i="1" s="1"/>
  <c r="DM90" i="1"/>
  <c r="DQ90" i="1" s="1"/>
  <c r="CA219" i="1"/>
  <c r="CB219" i="1" s="1"/>
  <c r="DM219" i="1"/>
  <c r="DQ219" i="1" s="1"/>
  <c r="BX42" i="1"/>
  <c r="CA147" i="1"/>
  <c r="CB147" i="1" s="1"/>
  <c r="DM147" i="1"/>
  <c r="DQ147" i="1" s="1"/>
  <c r="CA22" i="1"/>
  <c r="CB22" i="1" s="1"/>
  <c r="DM22" i="1"/>
  <c r="DQ22" i="1" s="1"/>
  <c r="CA204" i="1"/>
  <c r="CB204" i="1" s="1"/>
  <c r="DM204" i="1"/>
  <c r="DQ204" i="1" s="1"/>
  <c r="CA144" i="1"/>
  <c r="CB144" i="1" s="1"/>
  <c r="DM144" i="1"/>
  <c r="DQ144" i="1" s="1"/>
  <c r="DM166" i="1"/>
  <c r="DQ166" i="1" s="1"/>
  <c r="DM99" i="1"/>
  <c r="DQ99" i="1" s="1"/>
  <c r="CA64" i="1"/>
  <c r="CB64" i="1" s="1"/>
  <c r="DM64" i="1"/>
  <c r="DQ64" i="1" s="1"/>
  <c r="CA81" i="1"/>
  <c r="CB81" i="1" s="1"/>
  <c r="DM81" i="1"/>
  <c r="DQ81" i="1" s="1"/>
  <c r="BX104" i="1"/>
  <c r="CA187" i="1"/>
  <c r="CB187" i="1" s="1"/>
  <c r="DM187" i="1"/>
  <c r="DQ187" i="1" s="1"/>
  <c r="CA78" i="1"/>
  <c r="CB78" i="1" s="1"/>
  <c r="DM78" i="1"/>
  <c r="DQ78" i="1" s="1"/>
  <c r="CA105" i="1"/>
  <c r="CB105" i="1" s="1"/>
  <c r="DM105" i="1"/>
  <c r="DQ105" i="1" s="1"/>
  <c r="DM39" i="1"/>
  <c r="DQ39" i="1" s="1"/>
  <c r="DM229" i="1"/>
  <c r="DQ229" i="1" s="1"/>
  <c r="CA52" i="1"/>
  <c r="CB52" i="1" s="1"/>
  <c r="DM52" i="1"/>
  <c r="DQ52" i="1" s="1"/>
  <c r="BX126" i="1"/>
  <c r="DM20" i="1"/>
  <c r="DQ20" i="1" s="1"/>
  <c r="CA225" i="1"/>
  <c r="CB225" i="1" s="1"/>
  <c r="DM225" i="1"/>
  <c r="DQ225" i="1" s="1"/>
  <c r="CA198" i="1"/>
  <c r="CB198" i="1" s="1"/>
  <c r="DM198" i="1"/>
  <c r="DQ198" i="1" s="1"/>
  <c r="CA35" i="1"/>
  <c r="CB35" i="1" s="1"/>
  <c r="DM35" i="1"/>
  <c r="DQ35" i="1" s="1"/>
  <c r="DM180" i="1"/>
  <c r="DQ180" i="1" s="1"/>
  <c r="CA80" i="1"/>
  <c r="CB80" i="1" s="1"/>
  <c r="DM80" i="1"/>
  <c r="DQ80" i="1" s="1"/>
  <c r="CA111" i="1"/>
  <c r="CB111" i="1" s="1"/>
  <c r="DM111" i="1"/>
  <c r="DQ111" i="1" s="1"/>
  <c r="CA206" i="1"/>
  <c r="CB206" i="1" s="1"/>
  <c r="DM206" i="1"/>
  <c r="DQ206" i="1" s="1"/>
  <c r="CA40" i="1"/>
  <c r="CB40" i="1" s="1"/>
  <c r="DM40" i="1"/>
  <c r="DQ40" i="1" s="1"/>
  <c r="CA76" i="1"/>
  <c r="CB76" i="1" s="1"/>
  <c r="DM76" i="1"/>
  <c r="DQ76" i="1" s="1"/>
  <c r="AY13" i="1"/>
  <c r="BO73" i="1"/>
  <c r="BP73" i="1" s="1"/>
  <c r="DF73" i="1" s="1"/>
  <c r="BO237" i="1"/>
  <c r="BP237" i="1" s="1"/>
  <c r="DF237" i="1" s="1"/>
  <c r="AY151" i="1"/>
  <c r="AZ151" i="1" s="1"/>
  <c r="AY60" i="1"/>
  <c r="BO211" i="1"/>
  <c r="BP211" i="1" s="1"/>
  <c r="DF211" i="1" s="1"/>
  <c r="BO133" i="1"/>
  <c r="BP133" i="1" s="1"/>
  <c r="DF133" i="1" s="1"/>
  <c r="BO60" i="1"/>
  <c r="BP60" i="1" s="1"/>
  <c r="DF60" i="1" s="1"/>
  <c r="BO119" i="1"/>
  <c r="BP119" i="1" s="1"/>
  <c r="DF119" i="1" s="1"/>
  <c r="BO242" i="1"/>
  <c r="BP242" i="1" s="1"/>
  <c r="DF242" i="1" s="1"/>
  <c r="AY119" i="1"/>
  <c r="AZ119" i="1" s="1"/>
  <c r="BO21" i="1"/>
  <c r="BP21" i="1" s="1"/>
  <c r="DF21" i="1" s="1"/>
  <c r="AY161" i="1"/>
  <c r="BO185" i="1"/>
  <c r="BP185" i="1" s="1"/>
  <c r="DF185" i="1" s="1"/>
  <c r="AY142" i="1"/>
  <c r="AZ142" i="1" s="1"/>
  <c r="BO136" i="1"/>
  <c r="BP136" i="1" s="1"/>
  <c r="DF136" i="1" s="1"/>
  <c r="AY211" i="1"/>
  <c r="AZ211" i="1" s="1"/>
  <c r="AY224" i="1"/>
  <c r="BO88" i="1"/>
  <c r="BP88" i="1" s="1"/>
  <c r="DF88" i="1" s="1"/>
  <c r="AY225" i="1"/>
  <c r="AZ225" i="1" s="1"/>
  <c r="BO193" i="1"/>
  <c r="BP193" i="1" s="1"/>
  <c r="DF193" i="1" s="1"/>
  <c r="BO155" i="1"/>
  <c r="BP155" i="1" s="1"/>
  <c r="DF155" i="1" s="1"/>
  <c r="BO160" i="1"/>
  <c r="BP160" i="1" s="1"/>
  <c r="DF160" i="1" s="1"/>
  <c r="AY193" i="1"/>
  <c r="AZ193" i="1" s="1"/>
  <c r="AY27" i="1"/>
  <c r="AY92" i="1"/>
  <c r="BO240" i="1"/>
  <c r="BP240" i="1" s="1"/>
  <c r="DF240" i="1" s="1"/>
  <c r="AY233" i="1"/>
  <c r="BO224" i="1"/>
  <c r="BP224" i="1" s="1"/>
  <c r="DF224" i="1" s="1"/>
  <c r="AY164" i="1"/>
  <c r="AZ164" i="1" s="1"/>
  <c r="AY186" i="1"/>
  <c r="AY176" i="1"/>
  <c r="AY182" i="1"/>
  <c r="AY120" i="1"/>
  <c r="AZ120" i="1" s="1"/>
  <c r="AY222" i="1"/>
  <c r="AY162" i="1"/>
  <c r="BO107" i="1"/>
  <c r="BP107" i="1" s="1"/>
  <c r="DF107" i="1" s="1"/>
  <c r="BO213" i="1"/>
  <c r="BP213" i="1" s="1"/>
  <c r="DF213" i="1" s="1"/>
  <c r="BO168" i="1"/>
  <c r="BP168" i="1" s="1"/>
  <c r="DF168" i="1" s="1"/>
  <c r="AY79" i="1"/>
  <c r="BO222" i="1"/>
  <c r="BP222" i="1" s="1"/>
  <c r="DF222" i="1" s="1"/>
  <c r="BO130" i="1"/>
  <c r="BP130" i="1" s="1"/>
  <c r="DF130" i="1" s="1"/>
  <c r="AY217" i="1"/>
  <c r="BO205" i="1"/>
  <c r="BP205" i="1" s="1"/>
  <c r="DF205" i="1" s="1"/>
  <c r="AY197" i="1"/>
  <c r="AY144" i="1"/>
  <c r="AY82" i="1"/>
  <c r="AY38" i="1"/>
  <c r="AZ38" i="1" s="1"/>
  <c r="AY206" i="1"/>
  <c r="AZ206" i="1" s="1"/>
  <c r="AY86" i="1"/>
  <c r="BO134" i="1"/>
  <c r="BP134" i="1" s="1"/>
  <c r="DF134" i="1" s="1"/>
  <c r="BO66" i="1"/>
  <c r="BP66" i="1" s="1"/>
  <c r="DF66" i="1" s="1"/>
  <c r="AY91" i="1"/>
  <c r="AY173" i="1"/>
  <c r="AZ173" i="1" s="1"/>
  <c r="AY141" i="1"/>
  <c r="AY229" i="1"/>
  <c r="AZ229" i="1" s="1"/>
  <c r="AY14" i="1"/>
  <c r="BO62" i="1"/>
  <c r="BP62" i="1" s="1"/>
  <c r="DF62" i="1" s="1"/>
  <c r="AY90" i="1"/>
  <c r="AZ90" i="1" s="1"/>
  <c r="AY99" i="1"/>
  <c r="AZ99" i="1" s="1"/>
  <c r="AY105" i="1"/>
  <c r="AZ105" i="1" s="1"/>
  <c r="AY22" i="1"/>
  <c r="AZ22" i="1" s="1"/>
  <c r="AY241" i="1"/>
  <c r="AZ241" i="1" s="1"/>
  <c r="BO124" i="1"/>
  <c r="BP124" i="1" s="1"/>
  <c r="DF124" i="1" s="1"/>
  <c r="AY54" i="1"/>
  <c r="BQ28" i="1"/>
  <c r="AY56" i="1"/>
  <c r="AY109" i="1"/>
  <c r="BQ164" i="1"/>
  <c r="BQ193" i="1"/>
  <c r="BQ54" i="1"/>
  <c r="BQ108" i="1"/>
  <c r="BO106" i="1"/>
  <c r="BP106" i="1" s="1"/>
  <c r="DF106" i="1" s="1"/>
  <c r="BQ222" i="1"/>
  <c r="BT61" i="1"/>
  <c r="BT19" i="1"/>
  <c r="BT228" i="1"/>
  <c r="BQ99" i="1"/>
  <c r="BQ191" i="1"/>
  <c r="BQ182" i="1"/>
  <c r="BQ101" i="1"/>
  <c r="BQ78" i="1"/>
  <c r="BO58" i="1"/>
  <c r="BP58" i="1" s="1"/>
  <c r="DF58" i="1" s="1"/>
  <c r="BQ76" i="1"/>
  <c r="BO234" i="1"/>
  <c r="BP234" i="1" s="1"/>
  <c r="DF234" i="1" s="1"/>
  <c r="AY108" i="1"/>
  <c r="BQ35" i="1"/>
  <c r="BO157" i="1"/>
  <c r="BP157" i="1" s="1"/>
  <c r="DF157" i="1" s="1"/>
  <c r="BQ14" i="1"/>
  <c r="BO17" i="1"/>
  <c r="BP17" i="1" s="1"/>
  <c r="DF17" i="1" s="1"/>
  <c r="BQ105" i="1"/>
  <c r="BQ186" i="1"/>
  <c r="BO221" i="1"/>
  <c r="BP221" i="1" s="1"/>
  <c r="DF221" i="1" s="1"/>
  <c r="BQ38" i="1"/>
  <c r="BQ120" i="1"/>
  <c r="AY67" i="1"/>
  <c r="BQ151" i="1"/>
  <c r="BQ86" i="1"/>
  <c r="AY242" i="1"/>
  <c r="AZ242" i="1" s="1"/>
  <c r="AY191" i="1"/>
  <c r="AY111" i="1"/>
  <c r="AZ111" i="1" s="1"/>
  <c r="AY203" i="1"/>
  <c r="AY153" i="1"/>
  <c r="BO128" i="1"/>
  <c r="BP128" i="1" s="1"/>
  <c r="DF128" i="1" s="1"/>
  <c r="AY101" i="1"/>
  <c r="AZ101" i="1" s="1"/>
  <c r="BQ194" i="1"/>
  <c r="BT70" i="1"/>
  <c r="AY55" i="1"/>
  <c r="AY83" i="1"/>
  <c r="BO181" i="1"/>
  <c r="BP181" i="1" s="1"/>
  <c r="DF181" i="1" s="1"/>
  <c r="BQ242" i="1"/>
  <c r="BQ111" i="1"/>
  <c r="BQ153" i="1"/>
  <c r="BQ40" i="1"/>
  <c r="BQ109" i="1"/>
  <c r="BQ217" i="1"/>
  <c r="BQ91" i="1"/>
  <c r="BO95" i="1"/>
  <c r="BP95" i="1" s="1"/>
  <c r="DF95" i="1" s="1"/>
  <c r="BO59" i="1"/>
  <c r="BP59" i="1" s="1"/>
  <c r="DF59" i="1" s="1"/>
  <c r="BQ92" i="1"/>
  <c r="AY238" i="1"/>
  <c r="AZ238" i="1" s="1"/>
  <c r="BO37" i="1"/>
  <c r="BP37" i="1" s="1"/>
  <c r="DF37" i="1" s="1"/>
  <c r="BO210" i="1"/>
  <c r="BP210" i="1" s="1"/>
  <c r="DF210" i="1" s="1"/>
  <c r="BQ155" i="1"/>
  <c r="BQ203" i="1"/>
  <c r="BQ79" i="1"/>
  <c r="AY214" i="1"/>
  <c r="AY84" i="1"/>
  <c r="AZ84" i="1" s="1"/>
  <c r="AY25" i="1"/>
  <c r="BQ21" i="1"/>
  <c r="BQ214" i="1"/>
  <c r="BQ25" i="1"/>
  <c r="BQ129" i="1"/>
  <c r="BQ147" i="1"/>
  <c r="BQ206" i="1"/>
  <c r="BQ73" i="1"/>
  <c r="BQ144" i="1"/>
  <c r="AY195" i="1"/>
  <c r="BQ46" i="1"/>
  <c r="BQ243" i="1"/>
  <c r="BQ141" i="1"/>
  <c r="BQ239" i="1"/>
  <c r="BQ200" i="1"/>
  <c r="BQ204" i="1"/>
  <c r="AY136" i="1"/>
  <c r="BO156" i="1"/>
  <c r="BP156" i="1" s="1"/>
  <c r="DF156" i="1" s="1"/>
  <c r="BT132" i="1"/>
  <c r="BQ55" i="1"/>
  <c r="BQ31" i="1"/>
  <c r="BO227" i="1"/>
  <c r="BP227" i="1" s="1"/>
  <c r="DF227" i="1" s="1"/>
  <c r="BQ163" i="1"/>
  <c r="AY155" i="1"/>
  <c r="AZ155" i="1" s="1"/>
  <c r="BO215" i="1"/>
  <c r="BP215" i="1" s="1"/>
  <c r="DF215" i="1" s="1"/>
  <c r="BQ177" i="1"/>
  <c r="BO77" i="1"/>
  <c r="BP77" i="1" s="1"/>
  <c r="DF77" i="1" s="1"/>
  <c r="AY88" i="1"/>
  <c r="BQ179" i="1"/>
  <c r="AY204" i="1"/>
  <c r="AZ204" i="1" s="1"/>
  <c r="BU32" i="1"/>
  <c r="BQ136" i="1"/>
  <c r="AY177" i="1"/>
  <c r="AY223" i="1"/>
  <c r="AY85" i="1"/>
  <c r="AZ85" i="1" s="1"/>
  <c r="AY68" i="1"/>
  <c r="BQ43" i="1"/>
  <c r="BQ174" i="1"/>
  <c r="AY174" i="1"/>
  <c r="BT208" i="1"/>
  <c r="BQ146" i="1"/>
  <c r="BT232" i="1"/>
  <c r="BT115" i="1"/>
  <c r="BO231" i="1"/>
  <c r="BP231" i="1" s="1"/>
  <c r="DF231" i="1" s="1"/>
  <c r="BQ119" i="1"/>
  <c r="BQ23" i="1"/>
  <c r="BT125" i="1"/>
  <c r="BT218" i="1"/>
  <c r="BQ198" i="1"/>
  <c r="BQ97" i="1"/>
  <c r="BQ195" i="1"/>
  <c r="BT23" i="1"/>
  <c r="BQ26" i="1"/>
  <c r="BO72" i="1"/>
  <c r="BP72" i="1" s="1"/>
  <c r="DF72" i="1" s="1"/>
  <c r="BQ180" i="1"/>
  <c r="BQ142" i="1"/>
  <c r="BO122" i="1"/>
  <c r="BP122" i="1" s="1"/>
  <c r="DF122" i="1" s="1"/>
  <c r="BQ27" i="1"/>
  <c r="BQ162" i="1"/>
  <c r="BO143" i="1"/>
  <c r="BP143" i="1" s="1"/>
  <c r="DF143" i="1" s="1"/>
  <c r="BQ82" i="1"/>
  <c r="BT15" i="1"/>
  <c r="AY100" i="1"/>
  <c r="AZ100" i="1" s="1"/>
  <c r="BU71" i="1"/>
  <c r="BO212" i="1"/>
  <c r="BP212" i="1" s="1"/>
  <c r="DF212" i="1" s="1"/>
  <c r="AY31" i="1"/>
  <c r="BQ166" i="1"/>
  <c r="AY133" i="1"/>
  <c r="BQ237" i="1"/>
  <c r="AY80" i="1"/>
  <c r="AZ80" i="1" s="1"/>
  <c r="BO49" i="1"/>
  <c r="BP49" i="1" s="1"/>
  <c r="DF49" i="1" s="1"/>
  <c r="BQ81" i="1"/>
  <c r="BQ39" i="1"/>
  <c r="BQ169" i="1"/>
  <c r="CY169" i="1" s="1"/>
  <c r="BQ148" i="1"/>
  <c r="BQ133" i="1"/>
  <c r="BQ207" i="1"/>
  <c r="AY26" i="1"/>
  <c r="BT51" i="1"/>
  <c r="BQ104" i="1"/>
  <c r="AY39" i="1"/>
  <c r="AZ39" i="1" s="1"/>
  <c r="BQ139" i="1"/>
  <c r="BQ229" i="1"/>
  <c r="BO137" i="1"/>
  <c r="BP137" i="1" s="1"/>
  <c r="DF137" i="1" s="1"/>
  <c r="BO189" i="1"/>
  <c r="BP189" i="1" s="1"/>
  <c r="DF189" i="1" s="1"/>
  <c r="BQ235" i="1"/>
  <c r="BT18" i="1"/>
  <c r="BQ85" i="1"/>
  <c r="BQ223" i="1"/>
  <c r="BQ67" i="1"/>
  <c r="BQ150" i="1"/>
  <c r="BQ211" i="1"/>
  <c r="BQ209" i="1"/>
  <c r="AY16" i="1"/>
  <c r="AZ16" i="1" s="1"/>
  <c r="BT167" i="1"/>
  <c r="BQ69" i="1"/>
  <c r="BT75" i="1"/>
  <c r="BQ230" i="1"/>
  <c r="BT140" i="1"/>
  <c r="BQ84" i="1"/>
  <c r="BQ70" i="1"/>
  <c r="BO123" i="1"/>
  <c r="BP123" i="1" s="1"/>
  <c r="DF123" i="1" s="1"/>
  <c r="BQ192" i="1"/>
  <c r="BQ238" i="1"/>
  <c r="BU127" i="1"/>
  <c r="BQ83" i="1"/>
  <c r="BQ80" i="1"/>
  <c r="BQ88" i="1"/>
  <c r="BQ90" i="1"/>
  <c r="BQ233" i="1"/>
  <c r="BQ197" i="1"/>
  <c r="BT226" i="1"/>
  <c r="BQ224" i="1"/>
  <c r="BO117" i="1"/>
  <c r="BP117" i="1" s="1"/>
  <c r="DF117" i="1" s="1"/>
  <c r="AY138" i="1"/>
  <c r="BQ22" i="1"/>
  <c r="BQ16" i="1"/>
  <c r="BT158" i="1"/>
  <c r="BQ241" i="1"/>
  <c r="AY35" i="1"/>
  <c r="AZ35" i="1" s="1"/>
  <c r="BQ173" i="1"/>
  <c r="AY230" i="1"/>
  <c r="BO113" i="1"/>
  <c r="BP113" i="1" s="1"/>
  <c r="DF113" i="1" s="1"/>
  <c r="AY28" i="1"/>
  <c r="BQ202" i="1"/>
  <c r="BQ48" i="1"/>
  <c r="BQ41" i="1"/>
  <c r="BQ159" i="1"/>
  <c r="BT173" i="1"/>
  <c r="BT28" i="1"/>
  <c r="BT13" i="1"/>
  <c r="BT22" i="1"/>
  <c r="BT85" i="1"/>
  <c r="BT39" i="1"/>
  <c r="BT55" i="1"/>
  <c r="BT92" i="1"/>
  <c r="BT151" i="1"/>
  <c r="BU154" i="1"/>
  <c r="BT237" i="1"/>
  <c r="BT129" i="1"/>
  <c r="BT131" i="1"/>
  <c r="BU61" i="1"/>
  <c r="BT204" i="1"/>
  <c r="BT84" i="1"/>
  <c r="BU167" i="1"/>
  <c r="BT150" i="1"/>
  <c r="BT222" i="1"/>
  <c r="BT197" i="1"/>
  <c r="BU226" i="1"/>
  <c r="BT64" i="1"/>
  <c r="BU149" i="1"/>
  <c r="BT217" i="1"/>
  <c r="BU175" i="1"/>
  <c r="BT116" i="1"/>
  <c r="BT111" i="1"/>
  <c r="BT207" i="1"/>
  <c r="BU94" i="1"/>
  <c r="BT166" i="1"/>
  <c r="BU216" i="1"/>
  <c r="BT48" i="1"/>
  <c r="BU19" i="1"/>
  <c r="BT179" i="1"/>
  <c r="BU158" i="1"/>
  <c r="BT21" i="1"/>
  <c r="BT83" i="1"/>
  <c r="BT40" i="1"/>
  <c r="BT202" i="1"/>
  <c r="BU75" i="1"/>
  <c r="BT194" i="1"/>
  <c r="BT73" i="1"/>
  <c r="BT244" i="1"/>
  <c r="BT141" i="1"/>
  <c r="BU199" i="1"/>
  <c r="BU132" i="1"/>
  <c r="BT224" i="1"/>
  <c r="BT183" i="1"/>
  <c r="BT105" i="1"/>
  <c r="BU110" i="1"/>
  <c r="BT24" i="1"/>
  <c r="BT119" i="1"/>
  <c r="BT74" i="1"/>
  <c r="BT78" i="1"/>
  <c r="BU70" i="1"/>
  <c r="BT148" i="1"/>
  <c r="BT86" i="1"/>
  <c r="BT187" i="1"/>
  <c r="BU53" i="1"/>
  <c r="BU115" i="1"/>
  <c r="BT14" i="1"/>
  <c r="BT243" i="1"/>
  <c r="BU232" i="1"/>
  <c r="BT195" i="1"/>
  <c r="BU15" i="1"/>
  <c r="BT121" i="1"/>
  <c r="BT60" i="1"/>
  <c r="BT198" i="1"/>
  <c r="BT188" i="1"/>
  <c r="BT133" i="1"/>
  <c r="BU34" i="1"/>
  <c r="BT33" i="1"/>
  <c r="BU140" i="1"/>
  <c r="BT27" i="1"/>
  <c r="BT126" i="1"/>
  <c r="BT69" i="1"/>
  <c r="BT81" i="1"/>
  <c r="BT31" i="1"/>
  <c r="BU47" i="1"/>
  <c r="BT20" i="1"/>
  <c r="BT182" i="1"/>
  <c r="BT220" i="1"/>
  <c r="BT201" i="1"/>
  <c r="BT211" i="1"/>
  <c r="BT89" i="1"/>
  <c r="BU218" i="1"/>
  <c r="BU30" i="1"/>
  <c r="BT163" i="1"/>
  <c r="BT80" i="1"/>
  <c r="BT180" i="1"/>
  <c r="DD18" i="1" l="1"/>
  <c r="DS223" i="1"/>
  <c r="DT223" i="1"/>
  <c r="DY223" i="1" s="1"/>
  <c r="DR223" i="1"/>
  <c r="DT206" i="1"/>
  <c r="DY206" i="1" s="1"/>
  <c r="DS206" i="1"/>
  <c r="DR206" i="1"/>
  <c r="DS144" i="1"/>
  <c r="DR144" i="1"/>
  <c r="DT144" i="1"/>
  <c r="DY144" i="1" s="1"/>
  <c r="DT101" i="1"/>
  <c r="DY101" i="1" s="1"/>
  <c r="DS101" i="1"/>
  <c r="DR101" i="1"/>
  <c r="DR150" i="1"/>
  <c r="DT150" i="1"/>
  <c r="DY150" i="1" s="1"/>
  <c r="DS150" i="1"/>
  <c r="DT44" i="1"/>
  <c r="DY44" i="1" s="1"/>
  <c r="DS44" i="1"/>
  <c r="DR44" i="1"/>
  <c r="DS229" i="1"/>
  <c r="DT229" i="1"/>
  <c r="DY229" i="1" s="1"/>
  <c r="DR229" i="1"/>
  <c r="DT153" i="1"/>
  <c r="DY153" i="1" s="1"/>
  <c r="DS153" i="1"/>
  <c r="DR153" i="1"/>
  <c r="DT69" i="1"/>
  <c r="DY69" i="1" s="1"/>
  <c r="DS69" i="1"/>
  <c r="DR69" i="1"/>
  <c r="DT52" i="1"/>
  <c r="DY52" i="1" s="1"/>
  <c r="DS52" i="1"/>
  <c r="DR52" i="1"/>
  <c r="DT111" i="1"/>
  <c r="DY111" i="1" s="1"/>
  <c r="DR111" i="1"/>
  <c r="DS111" i="1"/>
  <c r="DT39" i="1"/>
  <c r="DY39" i="1" s="1"/>
  <c r="DS39" i="1"/>
  <c r="DR39" i="1"/>
  <c r="DR204" i="1"/>
  <c r="DT204" i="1"/>
  <c r="DY204" i="1" s="1"/>
  <c r="DS204" i="1"/>
  <c r="DT87" i="1"/>
  <c r="DY87" i="1" s="1"/>
  <c r="DR87" i="1"/>
  <c r="DS87" i="1"/>
  <c r="DT238" i="1"/>
  <c r="DY238" i="1" s="1"/>
  <c r="DS238" i="1"/>
  <c r="DR238" i="1"/>
  <c r="DT151" i="1"/>
  <c r="DY151" i="1" s="1"/>
  <c r="DR151" i="1"/>
  <c r="DS151" i="1"/>
  <c r="DT109" i="1"/>
  <c r="DY109" i="1" s="1"/>
  <c r="DR109" i="1"/>
  <c r="DS109" i="1"/>
  <c r="DT77" i="1"/>
  <c r="DY77" i="1" s="1"/>
  <c r="DR77" i="1"/>
  <c r="DS77" i="1"/>
  <c r="DR80" i="1"/>
  <c r="DS80" i="1"/>
  <c r="DT80" i="1"/>
  <c r="DY80" i="1" s="1"/>
  <c r="DT22" i="1"/>
  <c r="DY22" i="1" s="1"/>
  <c r="DS22" i="1"/>
  <c r="DR22" i="1"/>
  <c r="DS203" i="1"/>
  <c r="DT203" i="1"/>
  <c r="DY203" i="1" s="1"/>
  <c r="DR203" i="1"/>
  <c r="DT179" i="1"/>
  <c r="DY179" i="1" s="1"/>
  <c r="DS179" i="1"/>
  <c r="DR179" i="1"/>
  <c r="DT83" i="1"/>
  <c r="DY83" i="1" s="1"/>
  <c r="DR83" i="1"/>
  <c r="DS83" i="1"/>
  <c r="DS239" i="1"/>
  <c r="DT239" i="1"/>
  <c r="DY239" i="1" s="1"/>
  <c r="DR239" i="1"/>
  <c r="DT16" i="1"/>
  <c r="DY16" i="1" s="1"/>
  <c r="DS16" i="1"/>
  <c r="DR16" i="1"/>
  <c r="DT78" i="1"/>
  <c r="DY78" i="1" s="1"/>
  <c r="DS78" i="1"/>
  <c r="DR78" i="1"/>
  <c r="DT180" i="1"/>
  <c r="DY180" i="1" s="1"/>
  <c r="DR180" i="1"/>
  <c r="DS180" i="1"/>
  <c r="DT147" i="1"/>
  <c r="DY147" i="1" s="1"/>
  <c r="DR147" i="1"/>
  <c r="DS147" i="1"/>
  <c r="DS235" i="1"/>
  <c r="DT235" i="1"/>
  <c r="DY235" i="1" s="1"/>
  <c r="DR235" i="1"/>
  <c r="DR188" i="1"/>
  <c r="DT188" i="1"/>
  <c r="DY188" i="1" s="1"/>
  <c r="DS188" i="1"/>
  <c r="DT148" i="1"/>
  <c r="DY148" i="1" s="1"/>
  <c r="DS148" i="1"/>
  <c r="DR148" i="1"/>
  <c r="DT105" i="1"/>
  <c r="DY105" i="1" s="1"/>
  <c r="DS105" i="1"/>
  <c r="DR105" i="1"/>
  <c r="DT35" i="1"/>
  <c r="DY35" i="1" s="1"/>
  <c r="DS35" i="1"/>
  <c r="DR35" i="1"/>
  <c r="DS187" i="1"/>
  <c r="DR187" i="1"/>
  <c r="DT187" i="1"/>
  <c r="DY187" i="1" s="1"/>
  <c r="DT13" i="1"/>
  <c r="DY13" i="1" s="1"/>
  <c r="DR13" i="1"/>
  <c r="DS13" i="1"/>
  <c r="DT166" i="1"/>
  <c r="DY166" i="1" s="1"/>
  <c r="DR166" i="1"/>
  <c r="DS166" i="1"/>
  <c r="DT33" i="1"/>
  <c r="DY33" i="1" s="1"/>
  <c r="DS33" i="1"/>
  <c r="DR33" i="1"/>
  <c r="DT63" i="1"/>
  <c r="DY63" i="1" s="1"/>
  <c r="DS63" i="1"/>
  <c r="DR63" i="1"/>
  <c r="DT173" i="1"/>
  <c r="DY173" i="1" s="1"/>
  <c r="DS173" i="1"/>
  <c r="DR173" i="1"/>
  <c r="DT198" i="1"/>
  <c r="DY198" i="1" s="1"/>
  <c r="DS198" i="1"/>
  <c r="DR198" i="1"/>
  <c r="DS219" i="1"/>
  <c r="DT219" i="1"/>
  <c r="DY219" i="1" s="1"/>
  <c r="DR219" i="1"/>
  <c r="DT139" i="1"/>
  <c r="DY139" i="1" s="1"/>
  <c r="DS139" i="1"/>
  <c r="DR139" i="1"/>
  <c r="DT17" i="1"/>
  <c r="DY17" i="1" s="1"/>
  <c r="DR17" i="1"/>
  <c r="DS17" i="1"/>
  <c r="DT81" i="1"/>
  <c r="DY81" i="1" s="1"/>
  <c r="DR81" i="1"/>
  <c r="DS81" i="1"/>
  <c r="DT169" i="1"/>
  <c r="DY169" i="1" s="1"/>
  <c r="DS169" i="1"/>
  <c r="DR169" i="1"/>
  <c r="DT142" i="1"/>
  <c r="DY142" i="1" s="1"/>
  <c r="DR142" i="1"/>
  <c r="DS142" i="1"/>
  <c r="DT48" i="1"/>
  <c r="DY48" i="1" s="1"/>
  <c r="DS48" i="1"/>
  <c r="DR48" i="1"/>
  <c r="DT85" i="1"/>
  <c r="DY85" i="1" s="1"/>
  <c r="DR85" i="1"/>
  <c r="DS85" i="1"/>
  <c r="DS225" i="1"/>
  <c r="DT225" i="1"/>
  <c r="DY225" i="1" s="1"/>
  <c r="DR225" i="1"/>
  <c r="DT21" i="1"/>
  <c r="DY21" i="1" s="1"/>
  <c r="DR21" i="1"/>
  <c r="DS21" i="1"/>
  <c r="DT90" i="1"/>
  <c r="DY90" i="1" s="1"/>
  <c r="DS90" i="1"/>
  <c r="DR90" i="1"/>
  <c r="DS183" i="1"/>
  <c r="DR183" i="1"/>
  <c r="DT183" i="1"/>
  <c r="DY183" i="1" s="1"/>
  <c r="DT76" i="1"/>
  <c r="DY76" i="1" s="1"/>
  <c r="DS76" i="1"/>
  <c r="DR76" i="1"/>
  <c r="DR64" i="1"/>
  <c r="DT64" i="1"/>
  <c r="DY64" i="1" s="1"/>
  <c r="DS64" i="1"/>
  <c r="DT131" i="1"/>
  <c r="DY131" i="1" s="1"/>
  <c r="DS131" i="1"/>
  <c r="DR131" i="1"/>
  <c r="DS217" i="1"/>
  <c r="DT217" i="1"/>
  <c r="DY217" i="1" s="1"/>
  <c r="DR217" i="1"/>
  <c r="DS196" i="1"/>
  <c r="DR196" i="1"/>
  <c r="DT196" i="1"/>
  <c r="DY196" i="1" s="1"/>
  <c r="DT20" i="1"/>
  <c r="DY20" i="1" s="1"/>
  <c r="DS20" i="1"/>
  <c r="DR20" i="1"/>
  <c r="DT202" i="1"/>
  <c r="DY202" i="1" s="1"/>
  <c r="DS202" i="1"/>
  <c r="DR202" i="1"/>
  <c r="DT243" i="1"/>
  <c r="DY243" i="1" s="1"/>
  <c r="DS243" i="1"/>
  <c r="DR243" i="1"/>
  <c r="DT40" i="1"/>
  <c r="DY40" i="1" s="1"/>
  <c r="DS40" i="1"/>
  <c r="DR40" i="1"/>
  <c r="DT99" i="1"/>
  <c r="DY99" i="1" s="1"/>
  <c r="DS99" i="1"/>
  <c r="DR99" i="1"/>
  <c r="DR164" i="1"/>
  <c r="DT164" i="1"/>
  <c r="DY164" i="1" s="1"/>
  <c r="DS164" i="1"/>
  <c r="DT26" i="1"/>
  <c r="DY26" i="1" s="1"/>
  <c r="DS26" i="1"/>
  <c r="DR26" i="1"/>
  <c r="DS207" i="1"/>
  <c r="DT207" i="1"/>
  <c r="DY207" i="1" s="1"/>
  <c r="DR207" i="1"/>
  <c r="DG13" i="1"/>
  <c r="DK13" i="1"/>
  <c r="DG91" i="1"/>
  <c r="DK91" i="1"/>
  <c r="DG181" i="1"/>
  <c r="DK181" i="1"/>
  <c r="DG185" i="1"/>
  <c r="DK185" i="1"/>
  <c r="DG27" i="1"/>
  <c r="DK27" i="1"/>
  <c r="DG224" i="1"/>
  <c r="DK224" i="1"/>
  <c r="DG159" i="1"/>
  <c r="DK159" i="1"/>
  <c r="DG241" i="1"/>
  <c r="DK241" i="1"/>
  <c r="DG221" i="1"/>
  <c r="DK221" i="1"/>
  <c r="DG143" i="1"/>
  <c r="DK143" i="1"/>
  <c r="DG205" i="1"/>
  <c r="DK205" i="1"/>
  <c r="DG21" i="1"/>
  <c r="DK21" i="1"/>
  <c r="DG89" i="1"/>
  <c r="DK89" i="1"/>
  <c r="DG141" i="1"/>
  <c r="DK141" i="1"/>
  <c r="DG161" i="1"/>
  <c r="DK161" i="1"/>
  <c r="DG231" i="1"/>
  <c r="DK231" i="1"/>
  <c r="DG113" i="1"/>
  <c r="DK113" i="1"/>
  <c r="DG77" i="1"/>
  <c r="DK77" i="1"/>
  <c r="DK210" i="1"/>
  <c r="DG210" i="1"/>
  <c r="DG240" i="1"/>
  <c r="DK240" i="1"/>
  <c r="DG37" i="1"/>
  <c r="DK37" i="1"/>
  <c r="DG17" i="1"/>
  <c r="DK17" i="1"/>
  <c r="DK62" i="1"/>
  <c r="DG62" i="1"/>
  <c r="DK130" i="1"/>
  <c r="DG130" i="1"/>
  <c r="DK242" i="1"/>
  <c r="DG242" i="1"/>
  <c r="DG128" i="1"/>
  <c r="DK128" i="1"/>
  <c r="DG157" i="1"/>
  <c r="DK157" i="1"/>
  <c r="DG60" i="1"/>
  <c r="DK60" i="1"/>
  <c r="DG135" i="1"/>
  <c r="DK135" i="1"/>
  <c r="DK138" i="1"/>
  <c r="DG138" i="1"/>
  <c r="DG200" i="1"/>
  <c r="DK200" i="1"/>
  <c r="DG195" i="1"/>
  <c r="DK195" i="1"/>
  <c r="DG116" i="1"/>
  <c r="DK116" i="1"/>
  <c r="DG38" i="1"/>
  <c r="DK38" i="1"/>
  <c r="DG93" i="1"/>
  <c r="DK93" i="1"/>
  <c r="DG168" i="1"/>
  <c r="DK168" i="1"/>
  <c r="DG95" i="1"/>
  <c r="DK95" i="1"/>
  <c r="DG155" i="1"/>
  <c r="DK155" i="1"/>
  <c r="DG234" i="1"/>
  <c r="DK234" i="1"/>
  <c r="DG193" i="1"/>
  <c r="DK193" i="1"/>
  <c r="DG220" i="1"/>
  <c r="DK220" i="1"/>
  <c r="DG122" i="1"/>
  <c r="DK122" i="1"/>
  <c r="DG49" i="1"/>
  <c r="DK49" i="1"/>
  <c r="DG54" i="1"/>
  <c r="DK54" i="1"/>
  <c r="DG58" i="1"/>
  <c r="DK58" i="1"/>
  <c r="DG134" i="1"/>
  <c r="DK134" i="1"/>
  <c r="DG88" i="1"/>
  <c r="DK88" i="1"/>
  <c r="DG237" i="1"/>
  <c r="DK237" i="1"/>
  <c r="DG96" i="1"/>
  <c r="DK96" i="1"/>
  <c r="DG12" i="1"/>
  <c r="DK12" i="1"/>
  <c r="DG31" i="1"/>
  <c r="DK31" i="1"/>
  <c r="DG28" i="1"/>
  <c r="DK28" i="1"/>
  <c r="DG119" i="1"/>
  <c r="DK119" i="1"/>
  <c r="DG160" i="1"/>
  <c r="DK160" i="1"/>
  <c r="DK66" i="1"/>
  <c r="DG66" i="1"/>
  <c r="DG117" i="1"/>
  <c r="DK117" i="1"/>
  <c r="DG156" i="1"/>
  <c r="DK156" i="1"/>
  <c r="DG73" i="1"/>
  <c r="DK73" i="1"/>
  <c r="DG103" i="1"/>
  <c r="DK103" i="1"/>
  <c r="DG55" i="1"/>
  <c r="DK55" i="1"/>
  <c r="DG223" i="1"/>
  <c r="DK223" i="1"/>
  <c r="DG106" i="1"/>
  <c r="DK106" i="1"/>
  <c r="DG59" i="1"/>
  <c r="DK59" i="1"/>
  <c r="DG123" i="1"/>
  <c r="DK123" i="1"/>
  <c r="DG227" i="1"/>
  <c r="DK227" i="1"/>
  <c r="DG211" i="1"/>
  <c r="DK211" i="1"/>
  <c r="DG107" i="1"/>
  <c r="DK107" i="1"/>
  <c r="DG212" i="1"/>
  <c r="DK212" i="1"/>
  <c r="DG24" i="1"/>
  <c r="DK24" i="1"/>
  <c r="DG192" i="1"/>
  <c r="DK192" i="1"/>
  <c r="DG215" i="1"/>
  <c r="DK215" i="1"/>
  <c r="DG222" i="1"/>
  <c r="DK222" i="1"/>
  <c r="DG133" i="1"/>
  <c r="DK133" i="1"/>
  <c r="DG72" i="1"/>
  <c r="DK72" i="1"/>
  <c r="DG213" i="1"/>
  <c r="DK213" i="1"/>
  <c r="DG189" i="1"/>
  <c r="DK189" i="1"/>
  <c r="DG137" i="1"/>
  <c r="DK137" i="1"/>
  <c r="DG124" i="1"/>
  <c r="DK124" i="1"/>
  <c r="DG136" i="1"/>
  <c r="DK136" i="1"/>
  <c r="DG97" i="1"/>
  <c r="DK97" i="1"/>
  <c r="DG43" i="1"/>
  <c r="DK43" i="1"/>
  <c r="DG41" i="1"/>
  <c r="DK41" i="1"/>
  <c r="DB15" i="1"/>
  <c r="DD15" i="1" s="1"/>
  <c r="CG11" i="1"/>
  <c r="CH11" i="1" s="1" a="1"/>
  <c r="CH11" i="1" s="1"/>
  <c r="EE11" i="1" s="1"/>
  <c r="EH11" i="1"/>
  <c r="CG19" i="1"/>
  <c r="CH19" i="1" s="1" a="1"/>
  <c r="CH19" i="1" s="1"/>
  <c r="EE19" i="1" s="1"/>
  <c r="EH19" i="1"/>
  <c r="CG29" i="1"/>
  <c r="CH29" i="1" s="1" a="1"/>
  <c r="CH29" i="1" s="1"/>
  <c r="EE29" i="1" s="1"/>
  <c r="EH29" i="1"/>
  <c r="EA170" i="1"/>
  <c r="EM170" i="1" s="1"/>
  <c r="EA11" i="1"/>
  <c r="EI11" i="1" s="1"/>
  <c r="EA71" i="1"/>
  <c r="EM71" i="1" s="1"/>
  <c r="EA110" i="1"/>
  <c r="EM110" i="1" s="1"/>
  <c r="EA45" i="1"/>
  <c r="EM45" i="1" s="1"/>
  <c r="EA154" i="1"/>
  <c r="EM154" i="1" s="1"/>
  <c r="EA152" i="1"/>
  <c r="EM152" i="1" s="1"/>
  <c r="EA36" i="1"/>
  <c r="EM36" i="1" s="1"/>
  <c r="EA29" i="1"/>
  <c r="EA127" i="1"/>
  <c r="EM127" i="1" s="1"/>
  <c r="EA57" i="1"/>
  <c r="EM57" i="1" s="1"/>
  <c r="EA19" i="1"/>
  <c r="CG184" i="1"/>
  <c r="CH184" i="1" s="1" a="1"/>
  <c r="CH184" i="1" s="1"/>
  <c r="DM12" i="1"/>
  <c r="DQ12" i="1" s="1"/>
  <c r="DM184" i="1"/>
  <c r="DQ184" i="1" s="1"/>
  <c r="DM182" i="1"/>
  <c r="DQ182" i="1" s="1"/>
  <c r="BX182" i="1"/>
  <c r="CA182" i="1"/>
  <c r="CB182" i="1" s="1"/>
  <c r="BX239" i="1"/>
  <c r="CA223" i="1"/>
  <c r="CB223" i="1" s="1"/>
  <c r="BY163" i="1"/>
  <c r="CG163" i="1" s="1"/>
  <c r="CH163" i="1" s="1" a="1"/>
  <c r="CH163" i="1" s="1"/>
  <c r="BY149" i="1"/>
  <c r="CG149" i="1" s="1"/>
  <c r="CH149" i="1" s="1" a="1"/>
  <c r="CH149" i="1" s="1"/>
  <c r="BY61" i="1"/>
  <c r="CG61" i="1" s="1"/>
  <c r="CH61" i="1" s="1" a="1"/>
  <c r="CH61" i="1" s="1"/>
  <c r="BY201" i="1"/>
  <c r="CG201" i="1" s="1"/>
  <c r="CH201" i="1" s="1" a="1"/>
  <c r="CH201" i="1" s="1"/>
  <c r="BY218" i="1"/>
  <c r="CG218" i="1" s="1"/>
  <c r="CH218" i="1" s="1" a="1"/>
  <c r="CH218" i="1" s="1"/>
  <c r="BY94" i="1"/>
  <c r="CG94" i="1" s="1"/>
  <c r="CH94" i="1" s="1" a="1"/>
  <c r="CH94" i="1" s="1"/>
  <c r="BY126" i="1"/>
  <c r="CG126" i="1" s="1"/>
  <c r="CH126" i="1" s="1" a="1"/>
  <c r="CH126" i="1" s="1"/>
  <c r="BY65" i="1"/>
  <c r="CG65" i="1" s="1"/>
  <c r="CH65" i="1" s="1" a="1"/>
  <c r="CH65" i="1" s="1"/>
  <c r="BY121" i="1"/>
  <c r="CG121" i="1" s="1"/>
  <c r="CH121" i="1" s="1" a="1"/>
  <c r="CH121" i="1" s="1"/>
  <c r="BY30" i="1"/>
  <c r="BY140" i="1"/>
  <c r="CG140" i="1" s="1"/>
  <c r="CH140" i="1" s="1" a="1"/>
  <c r="CH140" i="1" s="1"/>
  <c r="BY20" i="1"/>
  <c r="BY188" i="1"/>
  <c r="CG188" i="1" s="1"/>
  <c r="CH188" i="1" s="1" a="1"/>
  <c r="CH188" i="1" s="1"/>
  <c r="BY202" i="1"/>
  <c r="CG202" i="1" s="1"/>
  <c r="CH202" i="1" s="1" a="1"/>
  <c r="CH202" i="1" s="1"/>
  <c r="BY183" i="1"/>
  <c r="EA183" i="1" s="1"/>
  <c r="BY125" i="1"/>
  <c r="CG125" i="1" s="1"/>
  <c r="CH125" i="1" s="1" a="1"/>
  <c r="CH125" i="1" s="1"/>
  <c r="BY46" i="1"/>
  <c r="CG46" i="1" s="1"/>
  <c r="CH46" i="1" s="1" a="1"/>
  <c r="CH46" i="1" s="1"/>
  <c r="BY199" i="1"/>
  <c r="CG199" i="1" s="1"/>
  <c r="CH199" i="1" s="1" a="1"/>
  <c r="CH199" i="1" s="1"/>
  <c r="BY175" i="1"/>
  <c r="CG175" i="1" s="1"/>
  <c r="CH175" i="1" s="1" a="1"/>
  <c r="CH175" i="1" s="1"/>
  <c r="BY192" i="1"/>
  <c r="CG192" i="1" s="1"/>
  <c r="CH192" i="1" s="1" a="1"/>
  <c r="CH192" i="1" s="1"/>
  <c r="BY145" i="1"/>
  <c r="CG145" i="1" s="1"/>
  <c r="CH145" i="1" s="1" a="1"/>
  <c r="CH145" i="1" s="1"/>
  <c r="BY112" i="1"/>
  <c r="CG112" i="1" s="1"/>
  <c r="CH112" i="1" s="1" a="1"/>
  <c r="CH112" i="1" s="1"/>
  <c r="BY158" i="1"/>
  <c r="CG158" i="1" s="1"/>
  <c r="CH158" i="1" s="1" a="1"/>
  <c r="CH158" i="1" s="1"/>
  <c r="BY190" i="1"/>
  <c r="CG190" i="1" s="1"/>
  <c r="CH190" i="1" s="1" a="1"/>
  <c r="CH190" i="1" s="1"/>
  <c r="BY115" i="1"/>
  <c r="CG115" i="1" s="1"/>
  <c r="CH115" i="1" s="1" a="1"/>
  <c r="CH115" i="1" s="1"/>
  <c r="BY89" i="1"/>
  <c r="CG89" i="1" s="1"/>
  <c r="CH89" i="1" s="1" a="1"/>
  <c r="CH89" i="1" s="1"/>
  <c r="BY24" i="1"/>
  <c r="BY34" i="1"/>
  <c r="CG34" i="1" s="1"/>
  <c r="CH34" i="1" s="1" a="1"/>
  <c r="CH34" i="1" s="1"/>
  <c r="BY47" i="1"/>
  <c r="CG47" i="1" s="1"/>
  <c r="CH47" i="1" s="1" a="1"/>
  <c r="CH47" i="1" s="1"/>
  <c r="BY146" i="1"/>
  <c r="CG146" i="1" s="1"/>
  <c r="CH146" i="1" s="1" a="1"/>
  <c r="CH146" i="1" s="1"/>
  <c r="BY118" i="1"/>
  <c r="CG118" i="1" s="1"/>
  <c r="CH118" i="1" s="1" a="1"/>
  <c r="CH118" i="1" s="1"/>
  <c r="BY216" i="1"/>
  <c r="CG216" i="1" s="1"/>
  <c r="CH216" i="1" s="1" a="1"/>
  <c r="CH216" i="1" s="1"/>
  <c r="BY15" i="1"/>
  <c r="BY232" i="1"/>
  <c r="CG232" i="1" s="1"/>
  <c r="CH232" i="1" s="1" a="1"/>
  <c r="CH232" i="1" s="1"/>
  <c r="BY132" i="1"/>
  <c r="CG132" i="1" s="1"/>
  <c r="CH132" i="1" s="1" a="1"/>
  <c r="CH132" i="1" s="1"/>
  <c r="BY41" i="1"/>
  <c r="CG41" i="1" s="1"/>
  <c r="CH41" i="1" s="1" a="1"/>
  <c r="CH41" i="1" s="1"/>
  <c r="BY207" i="1"/>
  <c r="CG207" i="1" s="1"/>
  <c r="CH207" i="1" s="1" a="1"/>
  <c r="CH207" i="1" s="1"/>
  <c r="BY75" i="1"/>
  <c r="CG75" i="1" s="1"/>
  <c r="CH75" i="1" s="1" a="1"/>
  <c r="CH75" i="1" s="1"/>
  <c r="BY104" i="1"/>
  <c r="CG104" i="1" s="1"/>
  <c r="CH104" i="1" s="1" a="1"/>
  <c r="CH104" i="1" s="1"/>
  <c r="BY209" i="1"/>
  <c r="CG209" i="1" s="1"/>
  <c r="CH209" i="1" s="1" a="1"/>
  <c r="CH209" i="1" s="1"/>
  <c r="BY178" i="1"/>
  <c r="CG178" i="1" s="1"/>
  <c r="CH178" i="1" s="1" a="1"/>
  <c r="CH178" i="1" s="1"/>
  <c r="BY93" i="1"/>
  <c r="CG93" i="1" s="1"/>
  <c r="CH93" i="1" s="1" a="1"/>
  <c r="CH93" i="1" s="1"/>
  <c r="BY18" i="1"/>
  <c r="BY42" i="1"/>
  <c r="CG42" i="1" s="1"/>
  <c r="CH42" i="1" s="1" a="1"/>
  <c r="CH42" i="1" s="1"/>
  <c r="BY226" i="1"/>
  <c r="CG226" i="1" s="1"/>
  <c r="CH226" i="1" s="1" a="1"/>
  <c r="CH226" i="1" s="1"/>
  <c r="BY74" i="1"/>
  <c r="CG74" i="1" s="1"/>
  <c r="CH74" i="1" s="1" a="1"/>
  <c r="CH74" i="1" s="1"/>
  <c r="BY51" i="1"/>
  <c r="CG51" i="1" s="1"/>
  <c r="CH51" i="1" s="1" a="1"/>
  <c r="CH51" i="1" s="1"/>
  <c r="BY53" i="1"/>
  <c r="CG53" i="1" s="1"/>
  <c r="CH53" i="1" s="1" a="1"/>
  <c r="CH53" i="1" s="1"/>
  <c r="CA12" i="1"/>
  <c r="CB12" i="1" s="1"/>
  <c r="BX87" i="1"/>
  <c r="CA214" i="1"/>
  <c r="CB214" i="1" s="1"/>
  <c r="DM214" i="1"/>
  <c r="DQ214" i="1" s="1"/>
  <c r="BX135" i="1"/>
  <c r="CA207" i="1"/>
  <c r="CB207" i="1" s="1"/>
  <c r="BO196" i="1"/>
  <c r="BP196" i="1" s="1"/>
  <c r="DF196" i="1" s="1"/>
  <c r="CY242" i="1"/>
  <c r="BR242" i="1"/>
  <c r="CY159" i="1"/>
  <c r="BR159" i="1"/>
  <c r="CY55" i="1"/>
  <c r="BR55" i="1"/>
  <c r="BS55" i="1" s="1"/>
  <c r="CY90" i="1"/>
  <c r="BR90" i="1"/>
  <c r="BS90" i="1" s="1"/>
  <c r="CY229" i="1"/>
  <c r="BR229" i="1"/>
  <c r="BS229" i="1" s="1"/>
  <c r="CY120" i="1"/>
  <c r="BR120" i="1"/>
  <c r="BS120" i="1" s="1"/>
  <c r="CY78" i="1"/>
  <c r="BR78" i="1"/>
  <c r="BS78" i="1" s="1"/>
  <c r="CY70" i="1"/>
  <c r="BR70" i="1"/>
  <c r="BS70" i="1" s="1"/>
  <c r="CY163" i="1"/>
  <c r="BR163" i="1"/>
  <c r="CY88" i="1"/>
  <c r="BR88" i="1"/>
  <c r="BS88" i="1" s="1"/>
  <c r="CY139" i="1"/>
  <c r="BR139" i="1"/>
  <c r="CY166" i="1"/>
  <c r="BR166" i="1"/>
  <c r="CY204" i="1"/>
  <c r="BR204" i="1"/>
  <c r="BS204" i="1" s="1"/>
  <c r="CY173" i="1"/>
  <c r="BR173" i="1"/>
  <c r="BS173" i="1" s="1"/>
  <c r="CY179" i="1"/>
  <c r="BR179" i="1"/>
  <c r="BS179" i="1" s="1"/>
  <c r="CY200" i="1"/>
  <c r="BR200" i="1"/>
  <c r="BS200" i="1" s="1"/>
  <c r="CY21" i="1"/>
  <c r="BR21" i="1"/>
  <c r="BS21" i="1" s="1"/>
  <c r="CY101" i="1"/>
  <c r="BR101" i="1"/>
  <c r="BS101" i="1" s="1"/>
  <c r="BR169" i="1"/>
  <c r="BS169" i="1" s="1"/>
  <c r="CY35" i="1"/>
  <c r="BR35" i="1"/>
  <c r="BS35" i="1" s="1"/>
  <c r="CY81" i="1"/>
  <c r="BR81" i="1"/>
  <c r="BS81" i="1" s="1"/>
  <c r="CY147" i="1"/>
  <c r="BR147" i="1"/>
  <c r="CY230" i="1"/>
  <c r="BR230" i="1"/>
  <c r="BS230" i="1" s="1"/>
  <c r="CY31" i="1"/>
  <c r="BR31" i="1"/>
  <c r="BS31" i="1" s="1"/>
  <c r="CY214" i="1"/>
  <c r="BR214" i="1"/>
  <c r="BS214" i="1" s="1"/>
  <c r="CY80" i="1"/>
  <c r="BR80" i="1"/>
  <c r="BS80" i="1" s="1"/>
  <c r="CY26" i="1"/>
  <c r="BR26" i="1"/>
  <c r="BS26" i="1" s="1"/>
  <c r="ED26" i="1" s="1"/>
  <c r="CY239" i="1"/>
  <c r="BR239" i="1"/>
  <c r="CY91" i="1"/>
  <c r="BR91" i="1"/>
  <c r="BS91" i="1" s="1"/>
  <c r="CY104" i="1"/>
  <c r="BR104" i="1"/>
  <c r="BS104" i="1" s="1"/>
  <c r="CY186" i="1"/>
  <c r="BR186" i="1"/>
  <c r="CY54" i="1"/>
  <c r="BR54" i="1"/>
  <c r="BS54" i="1" s="1"/>
  <c r="CY241" i="1"/>
  <c r="BR241" i="1"/>
  <c r="CY83" i="1"/>
  <c r="BR83" i="1"/>
  <c r="BS83" i="1" s="1"/>
  <c r="CY209" i="1"/>
  <c r="BR209" i="1"/>
  <c r="BS209" i="1" s="1"/>
  <c r="BR146" i="1"/>
  <c r="CY141" i="1"/>
  <c r="BR141" i="1"/>
  <c r="CY217" i="1"/>
  <c r="BR217" i="1"/>
  <c r="BS217" i="1" s="1"/>
  <c r="CY105" i="1"/>
  <c r="BR105" i="1"/>
  <c r="BS105" i="1" s="1"/>
  <c r="CY182" i="1"/>
  <c r="BR182" i="1"/>
  <c r="CY243" i="1"/>
  <c r="BR243" i="1"/>
  <c r="CY211" i="1"/>
  <c r="BR211" i="1"/>
  <c r="BS211" i="1" s="1"/>
  <c r="CY195" i="1"/>
  <c r="BR195" i="1"/>
  <c r="CY109" i="1"/>
  <c r="BR109" i="1"/>
  <c r="BS109" i="1" s="1"/>
  <c r="CY191" i="1"/>
  <c r="BR191" i="1"/>
  <c r="CY193" i="1"/>
  <c r="BR193" i="1"/>
  <c r="CY16" i="1"/>
  <c r="BR16" i="1"/>
  <c r="BS16" i="1" s="1"/>
  <c r="CY238" i="1"/>
  <c r="BR238" i="1"/>
  <c r="CY207" i="1"/>
  <c r="BR207" i="1"/>
  <c r="BS207" i="1" s="1"/>
  <c r="CY97" i="1"/>
  <c r="BR97" i="1"/>
  <c r="BS97" i="1" s="1"/>
  <c r="CY177" i="1"/>
  <c r="BR177" i="1"/>
  <c r="BS177" i="1" s="1"/>
  <c r="CY46" i="1"/>
  <c r="BR46" i="1"/>
  <c r="BS46" i="1" s="1"/>
  <c r="CY40" i="1"/>
  <c r="BR40" i="1"/>
  <c r="BS40" i="1" s="1"/>
  <c r="CY14" i="1"/>
  <c r="DA14" i="1" s="1"/>
  <c r="DB14" i="1" s="1"/>
  <c r="DD14" i="1" s="1"/>
  <c r="BR14" i="1"/>
  <c r="BS14" i="1" s="1"/>
  <c r="ED14" i="1" s="1"/>
  <c r="CY99" i="1"/>
  <c r="BR99" i="1"/>
  <c r="BS99" i="1" s="1"/>
  <c r="CY164" i="1"/>
  <c r="BR164" i="1"/>
  <c r="CY119" i="1"/>
  <c r="BR119" i="1"/>
  <c r="BS119" i="1" s="1"/>
  <c r="CY38" i="1"/>
  <c r="BR38" i="1"/>
  <c r="BS38" i="1" s="1"/>
  <c r="CY22" i="1"/>
  <c r="BR22" i="1"/>
  <c r="BS22" i="1" s="1"/>
  <c r="ED22" i="1" s="1"/>
  <c r="CY192" i="1"/>
  <c r="BR192" i="1"/>
  <c r="CY150" i="1"/>
  <c r="BR150" i="1"/>
  <c r="BS150" i="1" s="1"/>
  <c r="BR133" i="1"/>
  <c r="CY198" i="1"/>
  <c r="BR198" i="1"/>
  <c r="BS198" i="1" s="1"/>
  <c r="CY174" i="1"/>
  <c r="BR174" i="1"/>
  <c r="BS174" i="1" s="1"/>
  <c r="CY153" i="1"/>
  <c r="BR153" i="1"/>
  <c r="BS153" i="1" s="1"/>
  <c r="CY67" i="1"/>
  <c r="BR67" i="1"/>
  <c r="BS67" i="1" s="1"/>
  <c r="CY148" i="1"/>
  <c r="BR148" i="1"/>
  <c r="BS148" i="1" s="1"/>
  <c r="CY82" i="1"/>
  <c r="BR82" i="1"/>
  <c r="BS82" i="1" s="1"/>
  <c r="CY144" i="1"/>
  <c r="BR144" i="1"/>
  <c r="CY79" i="1"/>
  <c r="BR79" i="1"/>
  <c r="BS79" i="1" s="1"/>
  <c r="CY111" i="1"/>
  <c r="BR111" i="1"/>
  <c r="BS111" i="1" s="1"/>
  <c r="CY73" i="1"/>
  <c r="BR73" i="1"/>
  <c r="BS73" i="1" s="1"/>
  <c r="CY224" i="1"/>
  <c r="BR224" i="1"/>
  <c r="BS224" i="1" s="1"/>
  <c r="CY84" i="1"/>
  <c r="BR84" i="1"/>
  <c r="BS84" i="1" s="1"/>
  <c r="CY85" i="1"/>
  <c r="BR85" i="1"/>
  <c r="BS85" i="1" s="1"/>
  <c r="CY39" i="1"/>
  <c r="BR39" i="1"/>
  <c r="BS39" i="1" s="1"/>
  <c r="CY162" i="1"/>
  <c r="BR162" i="1"/>
  <c r="CY23" i="1"/>
  <c r="BR23" i="1"/>
  <c r="BS23" i="1" s="1"/>
  <c r="CY43" i="1"/>
  <c r="BR43" i="1"/>
  <c r="BS43" i="1" s="1"/>
  <c r="CY206" i="1"/>
  <c r="BR206" i="1"/>
  <c r="BS206" i="1" s="1"/>
  <c r="CY28" i="1"/>
  <c r="BR28" i="1"/>
  <c r="BS28" i="1" s="1"/>
  <c r="ED28" i="1" s="1"/>
  <c r="CY27" i="1"/>
  <c r="BR27" i="1"/>
  <c r="BS27" i="1" s="1"/>
  <c r="ED27" i="1" s="1"/>
  <c r="CY76" i="1"/>
  <c r="BR76" i="1"/>
  <c r="BS76" i="1" s="1"/>
  <c r="CY222" i="1"/>
  <c r="BR222" i="1"/>
  <c r="BS222" i="1" s="1"/>
  <c r="CY155" i="1"/>
  <c r="BR155" i="1"/>
  <c r="BS155" i="1" s="1"/>
  <c r="BO98" i="1"/>
  <c r="BP98" i="1" s="1"/>
  <c r="DF98" i="1" s="1"/>
  <c r="CY233" i="1"/>
  <c r="BR233" i="1"/>
  <c r="BS233" i="1" s="1"/>
  <c r="BR129" i="1"/>
  <c r="CY223" i="1"/>
  <c r="BR223" i="1"/>
  <c r="BS223" i="1" s="1"/>
  <c r="CY203" i="1"/>
  <c r="BR203" i="1"/>
  <c r="BS203" i="1" s="1"/>
  <c r="CY41" i="1"/>
  <c r="BR41" i="1"/>
  <c r="BS41" i="1" s="1"/>
  <c r="CY48" i="1"/>
  <c r="BR48" i="1"/>
  <c r="BS48" i="1" s="1"/>
  <c r="CY197" i="1"/>
  <c r="BR197" i="1"/>
  <c r="BS197" i="1" s="1"/>
  <c r="CY235" i="1"/>
  <c r="BR235" i="1"/>
  <c r="BS235" i="1" s="1"/>
  <c r="CY142" i="1"/>
  <c r="BR142" i="1"/>
  <c r="CY86" i="1"/>
  <c r="BR86" i="1"/>
  <c r="BS86" i="1" s="1"/>
  <c r="CY202" i="1"/>
  <c r="BR202" i="1"/>
  <c r="BS202" i="1" s="1"/>
  <c r="CY151" i="1"/>
  <c r="BR151" i="1"/>
  <c r="BS151" i="1" s="1"/>
  <c r="CY69" i="1"/>
  <c r="BR69" i="1"/>
  <c r="BS69" i="1" s="1"/>
  <c r="CY237" i="1"/>
  <c r="BR237" i="1"/>
  <c r="BS237" i="1" s="1"/>
  <c r="CY180" i="1"/>
  <c r="BR180" i="1"/>
  <c r="BS180" i="1" s="1"/>
  <c r="BR136" i="1"/>
  <c r="CY25" i="1"/>
  <c r="BR25" i="1"/>
  <c r="BS25" i="1" s="1"/>
  <c r="ED25" i="1" s="1"/>
  <c r="CY92" i="1"/>
  <c r="BR92" i="1"/>
  <c r="BS92" i="1" s="1"/>
  <c r="CY194" i="1"/>
  <c r="BR194" i="1"/>
  <c r="CY108" i="1"/>
  <c r="BR108" i="1"/>
  <c r="BS108" i="1" s="1"/>
  <c r="BX198" i="1"/>
  <c r="BS232" i="1"/>
  <c r="BS121" i="1"/>
  <c r="BS236" i="1"/>
  <c r="BS118" i="1"/>
  <c r="E19" i="5"/>
  <c r="BX44" i="1"/>
  <c r="BX88" i="1"/>
  <c r="AZ88" i="1"/>
  <c r="BX25" i="1"/>
  <c r="AZ25" i="1"/>
  <c r="BX217" i="1"/>
  <c r="AZ217" i="1"/>
  <c r="BX43" i="1"/>
  <c r="AZ43" i="1"/>
  <c r="BX92" i="1"/>
  <c r="AZ92" i="1"/>
  <c r="BX14" i="1"/>
  <c r="AZ14" i="1"/>
  <c r="BX27" i="1"/>
  <c r="AZ27" i="1"/>
  <c r="BX174" i="1"/>
  <c r="AZ174" i="1"/>
  <c r="BX79" i="1"/>
  <c r="AZ79" i="1"/>
  <c r="BX161" i="1"/>
  <c r="AZ161" i="1"/>
  <c r="BX195" i="1"/>
  <c r="AZ195" i="1"/>
  <c r="AZ214" i="1"/>
  <c r="BX203" i="1"/>
  <c r="AZ203" i="1"/>
  <c r="BX109" i="1"/>
  <c r="AZ109" i="1"/>
  <c r="BX141" i="1"/>
  <c r="AZ141" i="1"/>
  <c r="BX200" i="1"/>
  <c r="AZ200" i="1"/>
  <c r="BX153" i="1"/>
  <c r="AZ153" i="1"/>
  <c r="BX138" i="1"/>
  <c r="AZ138" i="1"/>
  <c r="BX56" i="1"/>
  <c r="AZ56" i="1"/>
  <c r="BO165" i="1"/>
  <c r="BP165" i="1" s="1"/>
  <c r="DF165" i="1" s="1"/>
  <c r="BX103" i="1"/>
  <c r="AZ103" i="1"/>
  <c r="CA165" i="1"/>
  <c r="CB165" i="1" s="1"/>
  <c r="DM165" i="1"/>
  <c r="DQ165" i="1" s="1"/>
  <c r="BX197" i="1"/>
  <c r="AZ197" i="1"/>
  <c r="BX60" i="1"/>
  <c r="AZ60" i="1"/>
  <c r="BX91" i="1"/>
  <c r="AZ91" i="1"/>
  <c r="BX108" i="1"/>
  <c r="AZ108" i="1"/>
  <c r="BX162" i="1"/>
  <c r="AZ162" i="1"/>
  <c r="BX68" i="1"/>
  <c r="AZ68" i="1"/>
  <c r="BX83" i="1"/>
  <c r="AZ83" i="1"/>
  <c r="BX191" i="1"/>
  <c r="AZ191" i="1"/>
  <c r="BX54" i="1"/>
  <c r="AZ54" i="1"/>
  <c r="BX222" i="1"/>
  <c r="AZ222" i="1"/>
  <c r="BX13" i="1"/>
  <c r="AZ13" i="1"/>
  <c r="BX159" i="1"/>
  <c r="AZ159" i="1"/>
  <c r="BX55" i="1"/>
  <c r="AZ55" i="1"/>
  <c r="BX86" i="1"/>
  <c r="AZ86" i="1"/>
  <c r="BX224" i="1"/>
  <c r="AZ224" i="1"/>
  <c r="BX102" i="1"/>
  <c r="BX28" i="1"/>
  <c r="AZ28" i="1"/>
  <c r="BX177" i="1"/>
  <c r="AZ177" i="1"/>
  <c r="BX176" i="1"/>
  <c r="AZ176" i="1"/>
  <c r="BX147" i="1"/>
  <c r="BX73" i="1"/>
  <c r="AZ73" i="1"/>
  <c r="BX26" i="1"/>
  <c r="AZ26" i="1"/>
  <c r="BX220" i="1"/>
  <c r="AZ220" i="1"/>
  <c r="BX223" i="1"/>
  <c r="AZ223" i="1"/>
  <c r="AZ182" i="1"/>
  <c r="BX67" i="1"/>
  <c r="AZ67" i="1"/>
  <c r="BX82" i="1"/>
  <c r="AZ82" i="1"/>
  <c r="BX186" i="1"/>
  <c r="AZ186" i="1"/>
  <c r="CA183" i="1"/>
  <c r="CB183" i="1" s="1"/>
  <c r="BX230" i="1"/>
  <c r="AZ230" i="1"/>
  <c r="BX133" i="1"/>
  <c r="AZ133" i="1"/>
  <c r="BX136" i="1"/>
  <c r="AZ136" i="1"/>
  <c r="BX144" i="1"/>
  <c r="AZ144" i="1"/>
  <c r="BX96" i="1"/>
  <c r="AZ96" i="1"/>
  <c r="BX31" i="1"/>
  <c r="AZ31" i="1"/>
  <c r="BX233" i="1"/>
  <c r="AZ233" i="1"/>
  <c r="BX48" i="1"/>
  <c r="BX129" i="1"/>
  <c r="AZ129" i="1"/>
  <c r="BX97" i="1"/>
  <c r="AZ97" i="1"/>
  <c r="BX101" i="1"/>
  <c r="CA202" i="1"/>
  <c r="CB202" i="1" s="1"/>
  <c r="BX105" i="1"/>
  <c r="BX35" i="1"/>
  <c r="DA19" i="1"/>
  <c r="CW25" i="1"/>
  <c r="CW26" i="1" s="1"/>
  <c r="DA24" i="1"/>
  <c r="DB24" i="1" s="1"/>
  <c r="DD20" i="1"/>
  <c r="DA22" i="1"/>
  <c r="DB22" i="1" s="1"/>
  <c r="BX142" i="1"/>
  <c r="BX131" i="1"/>
  <c r="BX148" i="1"/>
  <c r="BX76" i="1"/>
  <c r="BX225" i="1"/>
  <c r="BX139" i="1"/>
  <c r="BX206" i="1"/>
  <c r="BX179" i="1"/>
  <c r="BX81" i="1"/>
  <c r="BX64" i="1"/>
  <c r="BX90" i="1"/>
  <c r="BX80" i="1"/>
  <c r="CA188" i="1"/>
  <c r="CB188" i="1" s="1"/>
  <c r="BX235" i="1"/>
  <c r="BX204" i="1"/>
  <c r="BX151" i="1"/>
  <c r="BX63" i="1"/>
  <c r="BX238" i="1"/>
  <c r="BX111" i="1"/>
  <c r="BX78" i="1"/>
  <c r="BX169" i="1"/>
  <c r="CA20" i="1"/>
  <c r="CB20" i="1" s="1"/>
  <c r="BX164" i="1"/>
  <c r="BX40" i="1"/>
  <c r="BX219" i="1"/>
  <c r="BX22" i="1"/>
  <c r="BX173" i="1"/>
  <c r="BX187" i="1"/>
  <c r="AY128" i="1"/>
  <c r="AY134" i="1"/>
  <c r="AY77" i="1"/>
  <c r="AY181" i="1"/>
  <c r="AZ181" i="1" s="1"/>
  <c r="AY66" i="1"/>
  <c r="BU35" i="1"/>
  <c r="BT223" i="1"/>
  <c r="AY113" i="1"/>
  <c r="AY215" i="1"/>
  <c r="AY123" i="1"/>
  <c r="AZ123" i="1" s="1"/>
  <c r="BT109" i="1"/>
  <c r="BV127" i="1"/>
  <c r="AY72" i="1"/>
  <c r="AY58" i="1"/>
  <c r="AY156" i="1"/>
  <c r="AZ156" i="1" s="1"/>
  <c r="BQ161" i="1"/>
  <c r="BT26" i="1"/>
  <c r="AY17" i="1"/>
  <c r="AZ17" i="1" s="1"/>
  <c r="AY122" i="1"/>
  <c r="AY157" i="1"/>
  <c r="AY95" i="1"/>
  <c r="AY130" i="1"/>
  <c r="BU90" i="1"/>
  <c r="AY117" i="1"/>
  <c r="AY221" i="1"/>
  <c r="AY210" i="1"/>
  <c r="AY240" i="1"/>
  <c r="AY227" i="1"/>
  <c r="BT68" i="1"/>
  <c r="BT41" i="1"/>
  <c r="BO52" i="1"/>
  <c r="BP52" i="1" s="1"/>
  <c r="DF52" i="1" s="1"/>
  <c r="BQ68" i="1"/>
  <c r="BT235" i="1"/>
  <c r="AY185" i="1"/>
  <c r="BT146" i="1"/>
  <c r="BQ156" i="1"/>
  <c r="BT101" i="1"/>
  <c r="BV71" i="1"/>
  <c r="BT63" i="1"/>
  <c r="BQ130" i="1"/>
  <c r="AY143" i="1"/>
  <c r="BT176" i="1"/>
  <c r="BT239" i="1"/>
  <c r="BQ176" i="1"/>
  <c r="BQ122" i="1"/>
  <c r="BQ77" i="1"/>
  <c r="BT136" i="1"/>
  <c r="BQ58" i="1"/>
  <c r="BT219" i="1"/>
  <c r="AY62" i="1"/>
  <c r="BQ231" i="1"/>
  <c r="BV29" i="1"/>
  <c r="BQ49" i="1"/>
  <c r="BQ234" i="1"/>
  <c r="BU46" i="1"/>
  <c r="BQ117" i="1"/>
  <c r="BQ215" i="1"/>
  <c r="AY205" i="1"/>
  <c r="BV45" i="1"/>
  <c r="BT103" i="1"/>
  <c r="BT203" i="1"/>
  <c r="AY212" i="1"/>
  <c r="AY231" i="1"/>
  <c r="BT44" i="1"/>
  <c r="BQ221" i="1"/>
  <c r="BT46" i="1"/>
  <c r="BT91" i="1"/>
  <c r="AY59" i="1"/>
  <c r="AY168" i="1"/>
  <c r="AY49" i="1"/>
  <c r="AZ49" i="1" s="1"/>
  <c r="AY234" i="1"/>
  <c r="BT233" i="1"/>
  <c r="BT120" i="1"/>
  <c r="BT142" i="1"/>
  <c r="BU190" i="1"/>
  <c r="BQ205" i="1"/>
  <c r="BU184" i="1"/>
  <c r="BU170" i="1"/>
  <c r="BT54" i="1"/>
  <c r="BQ95" i="1"/>
  <c r="BQ240" i="1"/>
  <c r="BT93" i="1"/>
  <c r="BT159" i="1"/>
  <c r="BT76" i="1"/>
  <c r="BU209" i="1"/>
  <c r="BT161" i="1"/>
  <c r="BT225" i="1"/>
  <c r="BT102" i="1"/>
  <c r="BT214" i="1"/>
  <c r="BQ124" i="1"/>
  <c r="BT138" i="1"/>
  <c r="BT135" i="1"/>
  <c r="BV32" i="1"/>
  <c r="BT87" i="1"/>
  <c r="BQ137" i="1"/>
  <c r="BT112" i="1"/>
  <c r="BU208" i="1"/>
  <c r="BQ128" i="1"/>
  <c r="BT104" i="1"/>
  <c r="AY124" i="1"/>
  <c r="AZ124" i="1" s="1"/>
  <c r="BV50" i="1"/>
  <c r="BU125" i="1"/>
  <c r="BT42" i="1"/>
  <c r="BT145" i="1"/>
  <c r="AY37" i="1"/>
  <c r="BT229" i="1"/>
  <c r="AY107" i="1"/>
  <c r="AY137" i="1"/>
  <c r="BT169" i="1"/>
  <c r="BT82" i="1"/>
  <c r="BT67" i="1"/>
  <c r="BT43" i="1"/>
  <c r="BQ62" i="1"/>
  <c r="BT96" i="1"/>
  <c r="BT139" i="1"/>
  <c r="AY189" i="1"/>
  <c r="BU236" i="1"/>
  <c r="BU178" i="1"/>
  <c r="BT147" i="1"/>
  <c r="BT191" i="1"/>
  <c r="BT16" i="1"/>
  <c r="AY106" i="1"/>
  <c r="BT25" i="1"/>
  <c r="BQ56" i="1"/>
  <c r="BT242" i="1"/>
  <c r="BU171" i="1"/>
  <c r="BV36" i="1"/>
  <c r="BU118" i="1"/>
  <c r="BU18" i="1"/>
  <c r="BT38" i="1"/>
  <c r="BQ100" i="1"/>
  <c r="BQ225" i="1"/>
  <c r="BQ189" i="1"/>
  <c r="AY160" i="1"/>
  <c r="BU152" i="1"/>
  <c r="BT144" i="1"/>
  <c r="BT97" i="1"/>
  <c r="BT153" i="1"/>
  <c r="BQ72" i="1"/>
  <c r="BT209" i="1"/>
  <c r="BQ106" i="1"/>
  <c r="BT192" i="1"/>
  <c r="BQ138" i="1"/>
  <c r="BT155" i="1"/>
  <c r="BU172" i="1"/>
  <c r="BU51" i="1"/>
  <c r="BT200" i="1"/>
  <c r="BT238" i="1"/>
  <c r="BT164" i="1"/>
  <c r="AY213" i="1"/>
  <c r="BT114" i="1"/>
  <c r="BT241" i="1"/>
  <c r="BV57" i="1"/>
  <c r="BU65" i="1"/>
  <c r="BQ227" i="1"/>
  <c r="BT193" i="1"/>
  <c r="BT206" i="1"/>
  <c r="BU78" i="1"/>
  <c r="BU211" i="1"/>
  <c r="BU97" i="1"/>
  <c r="BU119" i="1"/>
  <c r="BU244" i="1"/>
  <c r="BU83" i="1"/>
  <c r="BU48" i="1"/>
  <c r="BU73" i="1"/>
  <c r="BU159" i="1"/>
  <c r="BU155" i="1"/>
  <c r="BU101" i="1"/>
  <c r="BV11" i="1"/>
  <c r="I8" i="5" s="1"/>
  <c r="K8" i="5" s="1"/>
  <c r="BU16" i="1"/>
  <c r="BU238" i="1"/>
  <c r="BU43" i="1"/>
  <c r="BU55" i="1"/>
  <c r="BU27" i="1"/>
  <c r="BU93" i="1"/>
  <c r="BU243" i="1"/>
  <c r="BU187" i="1"/>
  <c r="BU86" i="1"/>
  <c r="BU141" i="1"/>
  <c r="BU229" i="1"/>
  <c r="BU116" i="1"/>
  <c r="BU242" i="1"/>
  <c r="BU220" i="1"/>
  <c r="BU203" i="1"/>
  <c r="BU84" i="1"/>
  <c r="BU179" i="1"/>
  <c r="BU74" i="1"/>
  <c r="BU91" i="1"/>
  <c r="BU182" i="1"/>
  <c r="BU81" i="1"/>
  <c r="BU105" i="1"/>
  <c r="BU136" i="1"/>
  <c r="BU148" i="1"/>
  <c r="BU214" i="1"/>
  <c r="BU204" i="1"/>
  <c r="BU28" i="1"/>
  <c r="BU69" i="1"/>
  <c r="BU60" i="1"/>
  <c r="BU207" i="1"/>
  <c r="BU217" i="1"/>
  <c r="BU38" i="1"/>
  <c r="BU224" i="1"/>
  <c r="BU169" i="1"/>
  <c r="BU112" i="1"/>
  <c r="BU21" i="1"/>
  <c r="BU111" i="1"/>
  <c r="BU222" i="1"/>
  <c r="BU151" i="1"/>
  <c r="BU85" i="1"/>
  <c r="BU200" i="1"/>
  <c r="BU89" i="1"/>
  <c r="BU146" i="1"/>
  <c r="BU103" i="1"/>
  <c r="BU64" i="1"/>
  <c r="BU193" i="1"/>
  <c r="BU241" i="1"/>
  <c r="BU225" i="1"/>
  <c r="BU92" i="1"/>
  <c r="BU173" i="1"/>
  <c r="DR184" i="1" l="1"/>
  <c r="DT184" i="1"/>
  <c r="DY184" i="1" s="1"/>
  <c r="DS184" i="1"/>
  <c r="DT12" i="1"/>
  <c r="DY12" i="1" s="1"/>
  <c r="DS12" i="1"/>
  <c r="DR12" i="1"/>
  <c r="DR14" i="1" s="1"/>
  <c r="DS165" i="1"/>
  <c r="DR165" i="1"/>
  <c r="DT165" i="1"/>
  <c r="DY165" i="1" s="1"/>
  <c r="DT214" i="1"/>
  <c r="DY214" i="1" s="1"/>
  <c r="DS214" i="1"/>
  <c r="DR214" i="1"/>
  <c r="DG14" i="1"/>
  <c r="DT182" i="1"/>
  <c r="DY182" i="1" s="1"/>
  <c r="DS182" i="1"/>
  <c r="DR182" i="1"/>
  <c r="DG196" i="1"/>
  <c r="DK196" i="1"/>
  <c r="DG52" i="1"/>
  <c r="DK52" i="1"/>
  <c r="DF5" i="1"/>
  <c r="DG165" i="1"/>
  <c r="DK165" i="1"/>
  <c r="DG98" i="1"/>
  <c r="DK98" i="1"/>
  <c r="DQ5" i="1"/>
  <c r="CG15" i="1"/>
  <c r="CH15" i="1" s="1" a="1"/>
  <c r="CH15" i="1" s="1"/>
  <c r="EE15" i="1" s="1"/>
  <c r="EH15" i="1"/>
  <c r="CG18" i="1"/>
  <c r="CH18" i="1" s="1" a="1"/>
  <c r="CH18" i="1" s="1"/>
  <c r="EE18" i="1" s="1"/>
  <c r="EH18" i="1"/>
  <c r="CG24" i="1"/>
  <c r="CH24" i="1" s="1" a="1"/>
  <c r="CH24" i="1" s="1"/>
  <c r="EE24" i="1" s="1"/>
  <c r="EH24" i="1"/>
  <c r="CG20" i="1"/>
  <c r="CH20" i="1" s="1" a="1"/>
  <c r="CH20" i="1" s="1"/>
  <c r="EE20" i="1" s="1"/>
  <c r="EH20" i="1"/>
  <c r="CG30" i="1"/>
  <c r="CH30" i="1" s="1" a="1"/>
  <c r="CH30" i="1" s="1"/>
  <c r="EE30" i="1" s="1"/>
  <c r="EH30" i="1"/>
  <c r="EA41" i="1"/>
  <c r="EM41" i="1" s="1"/>
  <c r="EA15" i="1"/>
  <c r="EA18" i="1"/>
  <c r="EA34" i="1"/>
  <c r="EM34" i="1" s="1"/>
  <c r="EA46" i="1"/>
  <c r="EM46" i="1" s="1"/>
  <c r="EA89" i="1"/>
  <c r="EM89" i="1" s="1"/>
  <c r="EA121" i="1"/>
  <c r="EM121" i="1" s="1"/>
  <c r="EA132" i="1"/>
  <c r="EM132" i="1" s="1"/>
  <c r="EA115" i="1"/>
  <c r="EM115" i="1" s="1"/>
  <c r="EA199" i="1"/>
  <c r="EM199" i="1" s="1"/>
  <c r="EA232" i="1"/>
  <c r="EM232" i="1" s="1"/>
  <c r="EA190" i="1"/>
  <c r="EM190" i="1" s="1"/>
  <c r="EA226" i="1"/>
  <c r="EM226" i="1" s="1"/>
  <c r="EA42" i="1"/>
  <c r="EM42" i="1" s="1"/>
  <c r="EA30" i="1"/>
  <c r="EA207" i="1"/>
  <c r="EM207" i="1" s="1"/>
  <c r="EA201" i="1"/>
  <c r="EM201" i="1" s="1"/>
  <c r="EA216" i="1"/>
  <c r="EM216" i="1" s="1"/>
  <c r="EA158" i="1"/>
  <c r="EM158" i="1" s="1"/>
  <c r="EA218" i="1"/>
  <c r="EM218" i="1" s="1"/>
  <c r="EA149" i="1"/>
  <c r="EM149" i="1" s="1"/>
  <c r="EA175" i="1"/>
  <c r="EM175" i="1" s="1"/>
  <c r="EA209" i="1"/>
  <c r="EM209" i="1" s="1"/>
  <c r="EA118" i="1"/>
  <c r="EM118" i="1" s="1"/>
  <c r="EA94" i="1"/>
  <c r="EM94" i="1" s="1"/>
  <c r="EA93" i="1"/>
  <c r="EM93" i="1" s="1"/>
  <c r="EA188" i="1"/>
  <c r="EM188" i="1" s="1"/>
  <c r="EA61" i="1"/>
  <c r="EM61" i="1" s="1"/>
  <c r="EA178" i="1"/>
  <c r="EM178" i="1" s="1"/>
  <c r="EA47" i="1"/>
  <c r="EM47" i="1" s="1"/>
  <c r="EA20" i="1"/>
  <c r="EA202" i="1"/>
  <c r="EM202" i="1" s="1"/>
  <c r="EA24" i="1"/>
  <c r="EA163" i="1"/>
  <c r="EM163" i="1" s="1"/>
  <c r="EA126" i="1"/>
  <c r="EM126" i="1" s="1"/>
  <c r="EA145" i="1"/>
  <c r="EM145" i="1" s="1"/>
  <c r="EA53" i="1"/>
  <c r="EM53" i="1" s="1"/>
  <c r="BY239" i="1"/>
  <c r="CG239" i="1" s="1"/>
  <c r="CH239" i="1" s="1" a="1"/>
  <c r="CH239" i="1" s="1"/>
  <c r="EA75" i="1"/>
  <c r="EM75" i="1" s="1"/>
  <c r="EA104" i="1"/>
  <c r="EM104" i="1" s="1"/>
  <c r="EA192" i="1"/>
  <c r="EM192" i="1" s="1"/>
  <c r="EA51" i="1"/>
  <c r="EM51" i="1" s="1"/>
  <c r="EA65" i="1"/>
  <c r="EM65" i="1" s="1"/>
  <c r="EA74" i="1"/>
  <c r="EM74" i="1" s="1"/>
  <c r="EM183" i="1"/>
  <c r="CG183" i="1"/>
  <c r="CH183" i="1" s="1" a="1"/>
  <c r="CH183" i="1" s="1"/>
  <c r="BY200" i="1"/>
  <c r="CG200" i="1" s="1"/>
  <c r="CH200" i="1" s="1" a="1"/>
  <c r="CH200" i="1" s="1"/>
  <c r="BY174" i="1"/>
  <c r="CG174" i="1" s="1"/>
  <c r="CH174" i="1" s="1" a="1"/>
  <c r="CH174" i="1" s="1"/>
  <c r="BY103" i="1"/>
  <c r="CG103" i="1" s="1"/>
  <c r="CH103" i="1" s="1" a="1"/>
  <c r="CH103" i="1" s="1"/>
  <c r="BY68" i="1"/>
  <c r="CG68" i="1" s="1"/>
  <c r="CH68" i="1" s="1" a="1"/>
  <c r="CH68" i="1" s="1"/>
  <c r="BY169" i="1"/>
  <c r="CG169" i="1" s="1"/>
  <c r="CH169" i="1" s="1" a="1"/>
  <c r="CH169" i="1" s="1"/>
  <c r="BY142" i="1"/>
  <c r="CG142" i="1" s="1"/>
  <c r="CH142" i="1" s="1" a="1"/>
  <c r="CH142" i="1" s="1"/>
  <c r="BY151" i="1"/>
  <c r="CG151" i="1" s="1"/>
  <c r="CH151" i="1" s="1" a="1"/>
  <c r="CH151" i="1" s="1"/>
  <c r="BY83" i="1"/>
  <c r="CG83" i="1" s="1"/>
  <c r="CH83" i="1" s="1" a="1"/>
  <c r="CH83" i="1" s="1"/>
  <c r="BY161" i="1"/>
  <c r="CG161" i="1" s="1"/>
  <c r="CH161" i="1" s="1" a="1"/>
  <c r="CH161" i="1" s="1"/>
  <c r="BY131" i="1"/>
  <c r="CG131" i="1" s="1"/>
  <c r="CH131" i="1" s="1" a="1"/>
  <c r="CH131" i="1" s="1"/>
  <c r="BY13" i="1"/>
  <c r="BY44" i="1"/>
  <c r="CG44" i="1" s="1"/>
  <c r="CH44" i="1" s="1" a="1"/>
  <c r="CH44" i="1" s="1"/>
  <c r="BY63" i="1"/>
  <c r="CG63" i="1" s="1"/>
  <c r="CH63" i="1" s="1" a="1"/>
  <c r="CH63" i="1" s="1"/>
  <c r="BY176" i="1"/>
  <c r="CG176" i="1" s="1"/>
  <c r="CH176" i="1" s="1" a="1"/>
  <c r="CH176" i="1" s="1"/>
  <c r="BY60" i="1"/>
  <c r="CG60" i="1" s="1"/>
  <c r="CH60" i="1" s="1" a="1"/>
  <c r="CH60" i="1" s="1"/>
  <c r="BY204" i="1"/>
  <c r="CG204" i="1" s="1"/>
  <c r="CH204" i="1" s="1" a="1"/>
  <c r="CH204" i="1" s="1"/>
  <c r="BY31" i="1"/>
  <c r="CG31" i="1" s="1"/>
  <c r="CH31" i="1" s="1" a="1"/>
  <c r="CH31" i="1" s="1"/>
  <c r="BY177" i="1"/>
  <c r="CG177" i="1" s="1"/>
  <c r="CH177" i="1" s="1" a="1"/>
  <c r="CH177" i="1" s="1"/>
  <c r="BY141" i="1"/>
  <c r="CG141" i="1" s="1"/>
  <c r="CH141" i="1" s="1" a="1"/>
  <c r="CH141" i="1" s="1"/>
  <c r="BY27" i="1"/>
  <c r="BY224" i="1"/>
  <c r="CG224" i="1" s="1"/>
  <c r="CH224" i="1" s="1" a="1"/>
  <c r="CH224" i="1" s="1"/>
  <c r="BY40" i="1"/>
  <c r="CG40" i="1" s="1"/>
  <c r="CH40" i="1" s="1" a="1"/>
  <c r="CH40" i="1" s="1"/>
  <c r="BY238" i="1"/>
  <c r="CG238" i="1" s="1"/>
  <c r="CH238" i="1" s="1" a="1"/>
  <c r="CH238" i="1" s="1"/>
  <c r="BY235" i="1"/>
  <c r="CG235" i="1" s="1"/>
  <c r="CH235" i="1" s="1" a="1"/>
  <c r="CH235" i="1" s="1"/>
  <c r="BY67" i="1"/>
  <c r="CG67" i="1" s="1"/>
  <c r="CH67" i="1" s="1" a="1"/>
  <c r="CH67" i="1" s="1"/>
  <c r="BY54" i="1"/>
  <c r="CG54" i="1" s="1"/>
  <c r="CH54" i="1" s="1" a="1"/>
  <c r="CH54" i="1" s="1"/>
  <c r="BY233" i="1"/>
  <c r="CG233" i="1" s="1"/>
  <c r="CH233" i="1" s="1" a="1"/>
  <c r="CH233" i="1" s="1"/>
  <c r="BY82" i="1"/>
  <c r="CG82" i="1" s="1"/>
  <c r="CH82" i="1" s="1" a="1"/>
  <c r="CH82" i="1" s="1"/>
  <c r="BY222" i="1"/>
  <c r="CG222" i="1" s="1"/>
  <c r="CH222" i="1" s="1" a="1"/>
  <c r="CH222" i="1" s="1"/>
  <c r="BY197" i="1"/>
  <c r="CG197" i="1" s="1"/>
  <c r="CH197" i="1" s="1" a="1"/>
  <c r="CH197" i="1" s="1"/>
  <c r="BY96" i="1"/>
  <c r="CG96" i="1" s="1"/>
  <c r="CH96" i="1" s="1" a="1"/>
  <c r="CH96" i="1" s="1"/>
  <c r="BY28" i="1"/>
  <c r="DM5" i="1"/>
  <c r="BY109" i="1"/>
  <c r="CG109" i="1" s="1"/>
  <c r="CH109" i="1" s="1" a="1"/>
  <c r="CH109" i="1" s="1"/>
  <c r="BY14" i="1"/>
  <c r="BY179" i="1"/>
  <c r="CG179" i="1" s="1"/>
  <c r="CH179" i="1" s="1" a="1"/>
  <c r="CH179" i="1" s="1"/>
  <c r="BY220" i="1"/>
  <c r="CG220" i="1" s="1"/>
  <c r="CH220" i="1" s="1" a="1"/>
  <c r="CH220" i="1" s="1"/>
  <c r="BY225" i="1"/>
  <c r="CG225" i="1" s="1"/>
  <c r="CH225" i="1" s="1" a="1"/>
  <c r="CH225" i="1" s="1"/>
  <c r="BY230" i="1"/>
  <c r="CG230" i="1" s="1"/>
  <c r="CH230" i="1" s="1" a="1"/>
  <c r="CH230" i="1" s="1"/>
  <c r="BY25" i="1"/>
  <c r="BY186" i="1"/>
  <c r="CG186" i="1" s="1"/>
  <c r="CH186" i="1" s="1" a="1"/>
  <c r="CH186" i="1" s="1"/>
  <c r="BY64" i="1"/>
  <c r="CG64" i="1" s="1"/>
  <c r="CH64" i="1" s="1" a="1"/>
  <c r="CH64" i="1" s="1"/>
  <c r="BY86" i="1"/>
  <c r="CG86" i="1" s="1"/>
  <c r="CH86" i="1" s="1" a="1"/>
  <c r="CH86" i="1" s="1"/>
  <c r="BY138" i="1"/>
  <c r="CG138" i="1" s="1"/>
  <c r="CH138" i="1" s="1" a="1"/>
  <c r="CH138" i="1" s="1"/>
  <c r="BY91" i="1"/>
  <c r="CG91" i="1" s="1"/>
  <c r="CH91" i="1" s="1" a="1"/>
  <c r="CH91" i="1" s="1"/>
  <c r="BY187" i="1"/>
  <c r="CG187" i="1" s="1"/>
  <c r="CH187" i="1" s="1" a="1"/>
  <c r="CH187" i="1" s="1"/>
  <c r="BY80" i="1"/>
  <c r="CG80" i="1" s="1"/>
  <c r="CH80" i="1" s="1" a="1"/>
  <c r="CH80" i="1" s="1"/>
  <c r="BY182" i="1"/>
  <c r="CG182" i="1" s="1"/>
  <c r="CH182" i="1" s="1" a="1"/>
  <c r="CH182" i="1" s="1"/>
  <c r="BY102" i="1"/>
  <c r="CG102" i="1" s="1"/>
  <c r="CH102" i="1" s="1" a="1"/>
  <c r="CH102" i="1" s="1"/>
  <c r="BY191" i="1"/>
  <c r="CG191" i="1" s="1"/>
  <c r="CH191" i="1" s="1" a="1"/>
  <c r="CH191" i="1" s="1"/>
  <c r="BY198" i="1"/>
  <c r="CG198" i="1" s="1"/>
  <c r="CH198" i="1" s="1" a="1"/>
  <c r="CH198" i="1" s="1"/>
  <c r="BY173" i="1"/>
  <c r="CG173" i="1" s="1"/>
  <c r="CH173" i="1" s="1" a="1"/>
  <c r="CH173" i="1" s="1"/>
  <c r="BY90" i="1"/>
  <c r="CG90" i="1" s="1"/>
  <c r="CH90" i="1" s="1" a="1"/>
  <c r="CH90" i="1" s="1"/>
  <c r="BY35" i="1"/>
  <c r="CG35" i="1" s="1"/>
  <c r="CH35" i="1" s="1" a="1"/>
  <c r="CH35" i="1" s="1"/>
  <c r="BY144" i="1"/>
  <c r="CG144" i="1" s="1"/>
  <c r="CH144" i="1" s="1" a="1"/>
  <c r="CH144" i="1" s="1"/>
  <c r="BY203" i="1"/>
  <c r="CG203" i="1" s="1"/>
  <c r="CH203" i="1" s="1" a="1"/>
  <c r="CH203" i="1" s="1"/>
  <c r="BY92" i="1"/>
  <c r="CG92" i="1" s="1"/>
  <c r="CH92" i="1" s="1" a="1"/>
  <c r="CH92" i="1" s="1"/>
  <c r="BY223" i="1"/>
  <c r="CG223" i="1" s="1"/>
  <c r="CH223" i="1" s="1" a="1"/>
  <c r="CH223" i="1" s="1"/>
  <c r="BY219" i="1"/>
  <c r="CG219" i="1" s="1"/>
  <c r="CH219" i="1" s="1" a="1"/>
  <c r="CH219" i="1" s="1"/>
  <c r="BY81" i="1"/>
  <c r="CG81" i="1" s="1"/>
  <c r="CH81" i="1" s="1" a="1"/>
  <c r="CH81" i="1" s="1"/>
  <c r="BY136" i="1"/>
  <c r="CG136" i="1" s="1"/>
  <c r="CH136" i="1" s="1" a="1"/>
  <c r="CH136" i="1" s="1"/>
  <c r="BX214" i="1"/>
  <c r="BY43" i="1"/>
  <c r="CG43" i="1" s="1"/>
  <c r="CH43" i="1" s="1" a="1"/>
  <c r="CH43" i="1" s="1"/>
  <c r="BY105" i="1"/>
  <c r="CG105" i="1" s="1"/>
  <c r="CH105" i="1" s="1" a="1"/>
  <c r="CH105" i="1" s="1"/>
  <c r="BY164" i="1"/>
  <c r="CG164" i="1" s="1"/>
  <c r="CH164" i="1" s="1" a="1"/>
  <c r="CH164" i="1" s="1"/>
  <c r="BY206" i="1"/>
  <c r="CG206" i="1" s="1"/>
  <c r="CH206" i="1" s="1" a="1"/>
  <c r="CH206" i="1" s="1"/>
  <c r="BY133" i="1"/>
  <c r="CG133" i="1" s="1"/>
  <c r="CH133" i="1" s="1" a="1"/>
  <c r="CH133" i="1" s="1"/>
  <c r="BY56" i="1"/>
  <c r="CG56" i="1" s="1"/>
  <c r="CH56" i="1" s="1" a="1"/>
  <c r="CH56" i="1" s="1"/>
  <c r="BY195" i="1"/>
  <c r="CG195" i="1" s="1"/>
  <c r="CH195" i="1" s="1" a="1"/>
  <c r="CH195" i="1" s="1"/>
  <c r="BY217" i="1"/>
  <c r="CG217" i="1" s="1"/>
  <c r="CH217" i="1" s="1" a="1"/>
  <c r="CH217" i="1" s="1"/>
  <c r="BY139" i="1"/>
  <c r="CG139" i="1" s="1"/>
  <c r="CH139" i="1" s="1" a="1"/>
  <c r="CH139" i="1" s="1"/>
  <c r="BY97" i="1"/>
  <c r="CG97" i="1" s="1"/>
  <c r="CH97" i="1" s="1" a="1"/>
  <c r="CH97" i="1" s="1"/>
  <c r="BY26" i="1"/>
  <c r="BY55" i="1"/>
  <c r="CG55" i="1" s="1"/>
  <c r="CH55" i="1" s="1" a="1"/>
  <c r="CH55" i="1" s="1"/>
  <c r="BY162" i="1"/>
  <c r="CG162" i="1" s="1"/>
  <c r="CH162" i="1" s="1" a="1"/>
  <c r="CH162" i="1" s="1"/>
  <c r="BY135" i="1"/>
  <c r="CG135" i="1" s="1"/>
  <c r="CH135" i="1" s="1" a="1"/>
  <c r="CH135" i="1" s="1"/>
  <c r="BY22" i="1"/>
  <c r="BY73" i="1"/>
  <c r="CG73" i="1" s="1"/>
  <c r="CH73" i="1" s="1" a="1"/>
  <c r="CH73" i="1" s="1"/>
  <c r="BY159" i="1"/>
  <c r="CG159" i="1" s="1"/>
  <c r="CH159" i="1" s="1" a="1"/>
  <c r="CH159" i="1" s="1"/>
  <c r="BY108" i="1"/>
  <c r="CG108" i="1" s="1"/>
  <c r="CH108" i="1" s="1" a="1"/>
  <c r="CH108" i="1" s="1"/>
  <c r="BY101" i="1"/>
  <c r="CG101" i="1" s="1"/>
  <c r="CH101" i="1" s="1" a="1"/>
  <c r="CH101" i="1" s="1"/>
  <c r="BY78" i="1"/>
  <c r="CG78" i="1" s="1"/>
  <c r="CH78" i="1" s="1" a="1"/>
  <c r="CH78" i="1" s="1"/>
  <c r="BY76" i="1"/>
  <c r="CG76" i="1" s="1"/>
  <c r="CH76" i="1" s="1" a="1"/>
  <c r="CH76" i="1" s="1"/>
  <c r="BY129" i="1"/>
  <c r="CG129" i="1" s="1"/>
  <c r="CH129" i="1" s="1" a="1"/>
  <c r="CH129" i="1" s="1"/>
  <c r="BY111" i="1"/>
  <c r="CG111" i="1" s="1"/>
  <c r="CH111" i="1" s="1" a="1"/>
  <c r="CH111" i="1" s="1"/>
  <c r="BY148" i="1"/>
  <c r="CG148" i="1" s="1"/>
  <c r="CH148" i="1" s="1" a="1"/>
  <c r="CH148" i="1" s="1"/>
  <c r="BY48" i="1"/>
  <c r="CG48" i="1" s="1"/>
  <c r="CH48" i="1" s="1" a="1"/>
  <c r="CH48" i="1" s="1"/>
  <c r="BY147" i="1"/>
  <c r="CG147" i="1" s="1"/>
  <c r="CH147" i="1" s="1" a="1"/>
  <c r="CH147" i="1" s="1"/>
  <c r="BY153" i="1"/>
  <c r="CG153" i="1" s="1"/>
  <c r="CH153" i="1" s="1" a="1"/>
  <c r="CH153" i="1" s="1"/>
  <c r="BY79" i="1"/>
  <c r="CG79" i="1" s="1"/>
  <c r="CH79" i="1" s="1" a="1"/>
  <c r="CH79" i="1" s="1"/>
  <c r="BY88" i="1"/>
  <c r="CG88" i="1" s="1"/>
  <c r="CH88" i="1" s="1" a="1"/>
  <c r="CH88" i="1" s="1"/>
  <c r="BY87" i="1"/>
  <c r="CG87" i="1" s="1"/>
  <c r="CH87" i="1" s="1" a="1"/>
  <c r="CH87" i="1" s="1"/>
  <c r="AY196" i="1"/>
  <c r="BX196" i="1" s="1"/>
  <c r="BQ196" i="1"/>
  <c r="CY227" i="1"/>
  <c r="BR227" i="1"/>
  <c r="BS227" i="1" s="1"/>
  <c r="CY62" i="1"/>
  <c r="BR62" i="1"/>
  <c r="BS62" i="1" s="1"/>
  <c r="CY72" i="1"/>
  <c r="BR72" i="1"/>
  <c r="BS72" i="1" s="1"/>
  <c r="CY128" i="1"/>
  <c r="BR128" i="1"/>
  <c r="BS128" i="1" s="1"/>
  <c r="CY56" i="1"/>
  <c r="BR56" i="1"/>
  <c r="BS56" i="1" s="1"/>
  <c r="CY240" i="1"/>
  <c r="BR240" i="1"/>
  <c r="CY221" i="1"/>
  <c r="BR221" i="1"/>
  <c r="BS221" i="1" s="1"/>
  <c r="CY122" i="1"/>
  <c r="BR122" i="1"/>
  <c r="BS122" i="1" s="1"/>
  <c r="CY156" i="1"/>
  <c r="BR156" i="1"/>
  <c r="BS156" i="1" s="1"/>
  <c r="CY137" i="1"/>
  <c r="BR137" i="1"/>
  <c r="BS137" i="1" s="1"/>
  <c r="CY95" i="1"/>
  <c r="BR95" i="1"/>
  <c r="BS95" i="1" s="1"/>
  <c r="CY231" i="1"/>
  <c r="BR231" i="1"/>
  <c r="BS231" i="1" s="1"/>
  <c r="CY68" i="1"/>
  <c r="BR68" i="1"/>
  <c r="BS68" i="1" s="1"/>
  <c r="CY189" i="1"/>
  <c r="BR189" i="1"/>
  <c r="CY225" i="1"/>
  <c r="BR225" i="1"/>
  <c r="BS225" i="1" s="1"/>
  <c r="CY100" i="1"/>
  <c r="BR100" i="1"/>
  <c r="BS100" i="1" s="1"/>
  <c r="CY205" i="1"/>
  <c r="BR205" i="1"/>
  <c r="BS205" i="1" s="1"/>
  <c r="CY58" i="1"/>
  <c r="BR58" i="1"/>
  <c r="BS58" i="1" s="1"/>
  <c r="CY161" i="1"/>
  <c r="BR161" i="1"/>
  <c r="CY130" i="1"/>
  <c r="BR130" i="1"/>
  <c r="BS130" i="1" s="1"/>
  <c r="CY124" i="1"/>
  <c r="BR124" i="1"/>
  <c r="BS124" i="1" s="1"/>
  <c r="BR138" i="1"/>
  <c r="BS138" i="1" s="1"/>
  <c r="CY117" i="1"/>
  <c r="BR117" i="1"/>
  <c r="BS117" i="1" s="1"/>
  <c r="CY77" i="1"/>
  <c r="BR77" i="1"/>
  <c r="BS77" i="1" s="1"/>
  <c r="CY215" i="1"/>
  <c r="BR215" i="1"/>
  <c r="BS215" i="1" s="1"/>
  <c r="CY106" i="1"/>
  <c r="BR106" i="1"/>
  <c r="BS106" i="1" s="1"/>
  <c r="CY234" i="1"/>
  <c r="BR234" i="1"/>
  <c r="BS234" i="1" s="1"/>
  <c r="CY176" i="1"/>
  <c r="BR176" i="1"/>
  <c r="BS176" i="1" s="1"/>
  <c r="CY49" i="1"/>
  <c r="BR49" i="1"/>
  <c r="BS49" i="1" s="1"/>
  <c r="BS144" i="1"/>
  <c r="BS146" i="1"/>
  <c r="BS129" i="1"/>
  <c r="BS145" i="1"/>
  <c r="E22" i="5"/>
  <c r="BS142" i="1"/>
  <c r="BS125" i="1"/>
  <c r="BS132" i="1"/>
  <c r="BS141" i="1"/>
  <c r="BS127" i="1"/>
  <c r="BS140" i="1"/>
  <c r="BS147" i="1"/>
  <c r="BS135" i="1"/>
  <c r="BS126" i="1"/>
  <c r="BS136" i="1"/>
  <c r="BS133" i="1"/>
  <c r="BS139" i="1"/>
  <c r="BS131" i="1"/>
  <c r="BX72" i="1"/>
  <c r="AZ72" i="1"/>
  <c r="BX134" i="1"/>
  <c r="AZ134" i="1"/>
  <c r="BX117" i="1"/>
  <c r="AZ117" i="1"/>
  <c r="BX113" i="1"/>
  <c r="AZ113" i="1"/>
  <c r="BX168" i="1"/>
  <c r="AZ168" i="1"/>
  <c r="BX210" i="1"/>
  <c r="AZ210" i="1"/>
  <c r="BU228" i="1"/>
  <c r="BX59" i="1"/>
  <c r="AZ59" i="1"/>
  <c r="BX221" i="1"/>
  <c r="AZ221" i="1"/>
  <c r="BX215" i="1"/>
  <c r="AZ215" i="1"/>
  <c r="AY12" i="1"/>
  <c r="BX205" i="1"/>
  <c r="AZ205" i="1"/>
  <c r="BX240" i="1"/>
  <c r="AZ240" i="1"/>
  <c r="BX185" i="1"/>
  <c r="AZ185" i="1"/>
  <c r="BX130" i="1"/>
  <c r="AZ130" i="1"/>
  <c r="BX160" i="1"/>
  <c r="AZ160" i="1"/>
  <c r="BX137" i="1"/>
  <c r="AZ137" i="1"/>
  <c r="BX95" i="1"/>
  <c r="AZ95" i="1"/>
  <c r="BX66" i="1"/>
  <c r="AZ66" i="1"/>
  <c r="BX107" i="1"/>
  <c r="AZ107" i="1"/>
  <c r="BX231" i="1"/>
  <c r="AZ231" i="1"/>
  <c r="BX157" i="1"/>
  <c r="AZ157" i="1"/>
  <c r="BX213" i="1"/>
  <c r="AZ213" i="1"/>
  <c r="BX189" i="1"/>
  <c r="AZ189" i="1"/>
  <c r="BX234" i="1"/>
  <c r="AZ234" i="1"/>
  <c r="BX227" i="1"/>
  <c r="AZ227" i="1"/>
  <c r="BX143" i="1"/>
  <c r="AZ143" i="1"/>
  <c r="BX106" i="1"/>
  <c r="AZ106" i="1"/>
  <c r="BX212" i="1"/>
  <c r="AZ212" i="1"/>
  <c r="BX62" i="1"/>
  <c r="AZ62" i="1"/>
  <c r="BX122" i="1"/>
  <c r="AZ122" i="1"/>
  <c r="BX77" i="1"/>
  <c r="AZ77" i="1"/>
  <c r="BX37" i="1"/>
  <c r="AZ37" i="1"/>
  <c r="BT99" i="1"/>
  <c r="BX128" i="1"/>
  <c r="AZ128" i="1"/>
  <c r="BX58" i="1"/>
  <c r="AZ58" i="1"/>
  <c r="BQ12" i="1"/>
  <c r="DB19" i="1"/>
  <c r="DD19" i="1" s="1"/>
  <c r="CW27" i="1"/>
  <c r="DA25" i="1"/>
  <c r="DB25" i="1" s="1"/>
  <c r="DA26" i="1"/>
  <c r="DD22" i="1"/>
  <c r="CW28" i="1"/>
  <c r="DD24" i="1"/>
  <c r="BT90" i="1"/>
  <c r="BT35" i="1"/>
  <c r="BU109" i="1"/>
  <c r="BU142" i="1"/>
  <c r="BV110" i="1"/>
  <c r="BV47" i="1"/>
  <c r="BV167" i="1"/>
  <c r="BV232" i="1"/>
  <c r="BV158" i="1"/>
  <c r="BV154" i="1"/>
  <c r="BV218" i="1"/>
  <c r="BT58" i="1"/>
  <c r="BU230" i="1"/>
  <c r="BV94" i="1"/>
  <c r="BU191" i="1"/>
  <c r="BU40" i="1"/>
  <c r="BV175" i="1"/>
  <c r="BV184" i="1"/>
  <c r="BV152" i="1"/>
  <c r="BV23" i="1"/>
  <c r="BV115" i="1"/>
  <c r="BV70" i="1"/>
  <c r="BV226" i="1"/>
  <c r="BU54" i="1"/>
  <c r="BU183" i="1"/>
  <c r="BV149" i="1"/>
  <c r="BU150" i="1"/>
  <c r="BV75" i="1"/>
  <c r="BT17" i="1"/>
  <c r="BT123" i="1"/>
  <c r="BQ185" i="1"/>
  <c r="BV140" i="1"/>
  <c r="BT56" i="1"/>
  <c r="BQ107" i="1"/>
  <c r="BV19" i="1"/>
  <c r="BT240" i="1"/>
  <c r="BV228" i="1"/>
  <c r="BU82" i="1"/>
  <c r="BT221" i="1"/>
  <c r="BV199" i="1"/>
  <c r="BQ168" i="1"/>
  <c r="CY168" i="1" s="1"/>
  <c r="BQ17" i="1"/>
  <c r="BT186" i="1"/>
  <c r="BQ123" i="1"/>
  <c r="BU195" i="1"/>
  <c r="BU139" i="1"/>
  <c r="BU102" i="1"/>
  <c r="BU22" i="1"/>
  <c r="BU133" i="1"/>
  <c r="BV15" i="1"/>
  <c r="BV65" i="1"/>
  <c r="BU14" i="1"/>
  <c r="BU13" i="1"/>
  <c r="BU24" i="1"/>
  <c r="BV118" i="1"/>
  <c r="BT59" i="1"/>
  <c r="BT143" i="1"/>
  <c r="BU126" i="1"/>
  <c r="BU219" i="1"/>
  <c r="BV30" i="1"/>
  <c r="BU121" i="1"/>
  <c r="BU129" i="1"/>
  <c r="BU144" i="1"/>
  <c r="BQ59" i="1"/>
  <c r="BQ181" i="1"/>
  <c r="BQ210" i="1"/>
  <c r="BQ143" i="1"/>
  <c r="BU68" i="1"/>
  <c r="BT134" i="1"/>
  <c r="BU79" i="1"/>
  <c r="BV170" i="1"/>
  <c r="BU41" i="1"/>
  <c r="BV178" i="1"/>
  <c r="BQ134" i="1"/>
  <c r="BT77" i="1"/>
  <c r="BT79" i="1"/>
  <c r="BV18" i="1"/>
  <c r="BU23" i="1"/>
  <c r="BT213" i="1"/>
  <c r="BV190" i="1"/>
  <c r="BU147" i="1"/>
  <c r="BV208" i="1"/>
  <c r="BU180" i="1"/>
  <c r="BQ52" i="1"/>
  <c r="BQ213" i="1"/>
  <c r="BV216" i="1"/>
  <c r="BU163" i="1"/>
  <c r="BV34" i="1"/>
  <c r="BU20" i="1"/>
  <c r="BT100" i="1"/>
  <c r="BU153" i="1"/>
  <c r="BT162" i="1"/>
  <c r="BQ37" i="1"/>
  <c r="BU198" i="1"/>
  <c r="BU88" i="1"/>
  <c r="BT124" i="1"/>
  <c r="BU33" i="1"/>
  <c r="BU145" i="1"/>
  <c r="BT231" i="1"/>
  <c r="BT122" i="1"/>
  <c r="BQ157" i="1"/>
  <c r="BV125" i="1"/>
  <c r="BQ66" i="1"/>
  <c r="AY52" i="1"/>
  <c r="BU67" i="1"/>
  <c r="BT227" i="1"/>
  <c r="BU192" i="1"/>
  <c r="BU202" i="1"/>
  <c r="BT205" i="1"/>
  <c r="BU237" i="1"/>
  <c r="BU39" i="1"/>
  <c r="BU177" i="1"/>
  <c r="BU164" i="1"/>
  <c r="BU114" i="1"/>
  <c r="BQ160" i="1"/>
  <c r="BU87" i="1"/>
  <c r="BU233" i="1"/>
  <c r="BV51" i="1"/>
  <c r="BU194" i="1"/>
  <c r="BT177" i="1"/>
  <c r="BV236" i="1"/>
  <c r="BU44" i="1"/>
  <c r="BT88" i="1"/>
  <c r="BU120" i="1"/>
  <c r="BU31" i="1"/>
  <c r="BU188" i="1"/>
  <c r="BT113" i="1"/>
  <c r="BU96" i="1"/>
  <c r="BT128" i="1"/>
  <c r="BV132" i="1"/>
  <c r="BT72" i="1"/>
  <c r="BQ113" i="1"/>
  <c r="BV61" i="1"/>
  <c r="BV172" i="1"/>
  <c r="BU99" i="1"/>
  <c r="BU135" i="1"/>
  <c r="BQ212" i="1"/>
  <c r="BU174" i="1"/>
  <c r="BU206" i="1"/>
  <c r="BU63" i="1"/>
  <c r="BU131" i="1"/>
  <c r="BU26" i="1"/>
  <c r="BU161" i="1"/>
  <c r="BV53" i="1"/>
  <c r="BT108" i="1"/>
  <c r="BT174" i="1"/>
  <c r="BU239" i="1"/>
  <c r="BU197" i="1"/>
  <c r="BU104" i="1"/>
  <c r="BU42" i="1"/>
  <c r="BU138" i="1"/>
  <c r="BU166" i="1"/>
  <c r="BU201" i="1"/>
  <c r="BT230" i="1"/>
  <c r="BU80" i="1"/>
  <c r="BV171" i="1"/>
  <c r="BU76" i="1"/>
  <c r="BU25" i="1"/>
  <c r="BU235" i="1"/>
  <c r="BV209" i="1"/>
  <c r="DK14" i="1" l="1"/>
  <c r="DK5" i="1" s="1"/>
  <c r="DS14" i="1"/>
  <c r="DT14" i="1" s="1"/>
  <c r="DY14" i="1" s="1"/>
  <c r="DY5" i="1" s="1"/>
  <c r="CG27" i="1"/>
  <c r="CH27" i="1" s="1" a="1"/>
  <c r="CH27" i="1" s="1"/>
  <c r="EE27" i="1" s="1"/>
  <c r="EH27" i="1"/>
  <c r="CG22" i="1"/>
  <c r="CH22" i="1" s="1" a="1"/>
  <c r="CH22" i="1" s="1"/>
  <c r="EE22" i="1" s="1"/>
  <c r="EH22" i="1"/>
  <c r="CG14" i="1"/>
  <c r="CH14" i="1" s="1" a="1"/>
  <c r="CH14" i="1" s="1"/>
  <c r="EE14" i="1" s="1"/>
  <c r="EH14" i="1"/>
  <c r="CG28" i="1"/>
  <c r="CH28" i="1" s="1" a="1"/>
  <c r="CH28" i="1" s="1"/>
  <c r="EE28" i="1" s="1"/>
  <c r="EH28" i="1"/>
  <c r="CG26" i="1"/>
  <c r="CH26" i="1" s="1" a="1"/>
  <c r="CH26" i="1" s="1"/>
  <c r="EE26" i="1" s="1"/>
  <c r="EH26" i="1"/>
  <c r="CG13" i="1"/>
  <c r="CH13" i="1" s="1" a="1"/>
  <c r="CH13" i="1" s="1"/>
  <c r="EE13" i="1" s="1"/>
  <c r="EH13" i="1"/>
  <c r="CG25" i="1"/>
  <c r="CH25" i="1" s="1" a="1"/>
  <c r="CH25" i="1" s="1"/>
  <c r="EE25" i="1" s="1"/>
  <c r="EH25" i="1"/>
  <c r="EA177" i="1"/>
  <c r="EM177" i="1" s="1"/>
  <c r="EA153" i="1"/>
  <c r="EM153" i="1" s="1"/>
  <c r="EA239" i="1"/>
  <c r="EM239" i="1" s="1"/>
  <c r="EA187" i="1"/>
  <c r="EM187" i="1" s="1"/>
  <c r="EA219" i="1"/>
  <c r="EM219" i="1" s="1"/>
  <c r="EA161" i="1"/>
  <c r="EM161" i="1" s="1"/>
  <c r="EA174" i="1"/>
  <c r="EM174" i="1" s="1"/>
  <c r="EA92" i="1"/>
  <c r="EM92" i="1" s="1"/>
  <c r="EA67" i="1"/>
  <c r="EM67" i="1" s="1"/>
  <c r="EA82" i="1"/>
  <c r="EM82" i="1" s="1"/>
  <c r="EA91" i="1"/>
  <c r="EM91" i="1" s="1"/>
  <c r="EA147" i="1"/>
  <c r="EM147" i="1" s="1"/>
  <c r="EA162" i="1"/>
  <c r="EM162" i="1" s="1"/>
  <c r="EA198" i="1"/>
  <c r="EM198" i="1" s="1"/>
  <c r="EA86" i="1"/>
  <c r="EM86" i="1" s="1"/>
  <c r="EA151" i="1"/>
  <c r="EM151" i="1" s="1"/>
  <c r="EA13" i="1"/>
  <c r="EA55" i="1"/>
  <c r="EM55" i="1" s="1"/>
  <c r="EA109" i="1"/>
  <c r="EM109" i="1" s="1"/>
  <c r="EA27" i="1"/>
  <c r="EA60" i="1"/>
  <c r="EM60" i="1" s="1"/>
  <c r="EA48" i="1"/>
  <c r="EM48" i="1" s="1"/>
  <c r="EA26" i="1"/>
  <c r="EA28" i="1"/>
  <c r="EA222" i="1"/>
  <c r="EM222" i="1" s="1"/>
  <c r="EA63" i="1"/>
  <c r="EM63" i="1" s="1"/>
  <c r="EA148" i="1"/>
  <c r="EM148" i="1" s="1"/>
  <c r="EA43" i="1"/>
  <c r="EM43" i="1" s="1"/>
  <c r="EA142" i="1"/>
  <c r="EM142" i="1" s="1"/>
  <c r="EA81" i="1"/>
  <c r="EM81" i="1" s="1"/>
  <c r="EA111" i="1"/>
  <c r="EM111" i="1" s="1"/>
  <c r="EA73" i="1"/>
  <c r="EM73" i="1" s="1"/>
  <c r="EA206" i="1"/>
  <c r="EM206" i="1" s="1"/>
  <c r="EA103" i="1"/>
  <c r="EM103" i="1" s="1"/>
  <c r="EA131" i="1"/>
  <c r="EM131" i="1" s="1"/>
  <c r="EA164" i="1"/>
  <c r="EM164" i="1" s="1"/>
  <c r="EA83" i="1"/>
  <c r="EM83" i="1" s="1"/>
  <c r="EA108" i="1"/>
  <c r="EM108" i="1" s="1"/>
  <c r="EA76" i="1"/>
  <c r="EA224" i="1"/>
  <c r="EM224" i="1" s="1"/>
  <c r="EA169" i="1"/>
  <c r="EM169" i="1" s="1"/>
  <c r="EA78" i="1"/>
  <c r="EM78" i="1" s="1"/>
  <c r="EA87" i="1"/>
  <c r="EM87" i="1" s="1"/>
  <c r="EA223" i="1"/>
  <c r="EM223" i="1" s="1"/>
  <c r="EA191" i="1"/>
  <c r="EM191" i="1" s="1"/>
  <c r="EA200" i="1"/>
  <c r="EM200" i="1" s="1"/>
  <c r="EA79" i="1"/>
  <c r="EM79" i="1" s="1"/>
  <c r="EA56" i="1"/>
  <c r="EM56" i="1" s="1"/>
  <c r="EA105" i="1"/>
  <c r="EM105" i="1" s="1"/>
  <c r="EA144" i="1"/>
  <c r="EM144" i="1" s="1"/>
  <c r="EA96" i="1"/>
  <c r="EM96" i="1" s="1"/>
  <c r="EA14" i="1"/>
  <c r="EA176" i="1"/>
  <c r="EM176" i="1" s="1"/>
  <c r="EA230" i="1"/>
  <c r="EM230" i="1" s="1"/>
  <c r="EA97" i="1"/>
  <c r="EM97" i="1" s="1"/>
  <c r="EA101" i="1"/>
  <c r="EM101" i="1" s="1"/>
  <c r="EA64" i="1"/>
  <c r="EM64" i="1" s="1"/>
  <c r="EA35" i="1"/>
  <c r="EM35" i="1" s="1"/>
  <c r="EA235" i="1"/>
  <c r="EM235" i="1" s="1"/>
  <c r="EA197" i="1"/>
  <c r="EM197" i="1" s="1"/>
  <c r="EA186" i="1"/>
  <c r="EM186" i="1" s="1"/>
  <c r="EA68" i="1"/>
  <c r="EM68" i="1" s="1"/>
  <c r="EA139" i="1"/>
  <c r="EM139" i="1" s="1"/>
  <c r="EA179" i="1"/>
  <c r="EM179" i="1" s="1"/>
  <c r="EA22" i="1"/>
  <c r="EA90" i="1"/>
  <c r="EM90" i="1" s="1"/>
  <c r="EA220" i="1"/>
  <c r="EM220" i="1" s="1"/>
  <c r="EA54" i="1"/>
  <c r="EM54" i="1" s="1"/>
  <c r="EA88" i="1"/>
  <c r="EM88" i="1" s="1"/>
  <c r="EA217" i="1"/>
  <c r="EM217" i="1" s="1"/>
  <c r="EA40" i="1"/>
  <c r="EM40" i="1" s="1"/>
  <c r="EA102" i="1"/>
  <c r="EM102" i="1" s="1"/>
  <c r="EA173" i="1"/>
  <c r="EM173" i="1" s="1"/>
  <c r="EA31" i="1"/>
  <c r="EM31" i="1" s="1"/>
  <c r="EA233" i="1"/>
  <c r="EM233" i="1" s="1"/>
  <c r="EA225" i="1"/>
  <c r="EM225" i="1" s="1"/>
  <c r="EA203" i="1"/>
  <c r="EM203" i="1" s="1"/>
  <c r="EA204" i="1"/>
  <c r="EM204" i="1" s="1"/>
  <c r="EA238" i="1"/>
  <c r="EM238" i="1" s="1"/>
  <c r="EA182" i="1"/>
  <c r="EM182" i="1" s="1"/>
  <c r="EA80" i="1"/>
  <c r="EM80" i="1" s="1"/>
  <c r="EA141" i="1"/>
  <c r="EM141" i="1" s="1"/>
  <c r="EA159" i="1"/>
  <c r="EM159" i="1" s="1"/>
  <c r="EA44" i="1"/>
  <c r="EM44" i="1" s="1"/>
  <c r="EA25" i="1"/>
  <c r="EA195" i="1"/>
  <c r="EM195" i="1" s="1"/>
  <c r="BY62" i="1"/>
  <c r="CG62" i="1" s="1"/>
  <c r="CH62" i="1" s="1" a="1"/>
  <c r="CH62" i="1" s="1"/>
  <c r="BY157" i="1"/>
  <c r="CG157" i="1" s="1"/>
  <c r="CH157" i="1" s="1" a="1"/>
  <c r="CH157" i="1" s="1"/>
  <c r="BY185" i="1"/>
  <c r="CG185" i="1" s="1"/>
  <c r="CH185" i="1" s="1" a="1"/>
  <c r="CH185" i="1" s="1"/>
  <c r="BY168" i="1"/>
  <c r="CG168" i="1" s="1"/>
  <c r="CH168" i="1" s="1" a="1"/>
  <c r="CH168" i="1" s="1"/>
  <c r="BY212" i="1"/>
  <c r="CG212" i="1" s="1"/>
  <c r="CH212" i="1" s="1" a="1"/>
  <c r="CH212" i="1" s="1"/>
  <c r="BY231" i="1"/>
  <c r="CG231" i="1" s="1"/>
  <c r="CH231" i="1" s="1" a="1"/>
  <c r="CH231" i="1" s="1"/>
  <c r="BY240" i="1"/>
  <c r="CG240" i="1" s="1"/>
  <c r="CH240" i="1" s="1" a="1"/>
  <c r="CH240" i="1" s="1"/>
  <c r="BY113" i="1"/>
  <c r="CG113" i="1" s="1"/>
  <c r="CH113" i="1" s="1" a="1"/>
  <c r="CH113" i="1" s="1"/>
  <c r="BY214" i="1"/>
  <c r="CG214" i="1" s="1"/>
  <c r="CH214" i="1" s="1" a="1"/>
  <c r="CH214" i="1" s="1"/>
  <c r="BY122" i="1"/>
  <c r="CG122" i="1" s="1"/>
  <c r="CH122" i="1" s="1" a="1"/>
  <c r="CH122" i="1" s="1"/>
  <c r="BY106" i="1"/>
  <c r="CG106" i="1" s="1"/>
  <c r="CH106" i="1" s="1" a="1"/>
  <c r="CH106" i="1" s="1"/>
  <c r="BY205" i="1"/>
  <c r="CG205" i="1" s="1"/>
  <c r="CH205" i="1" s="1" a="1"/>
  <c r="CH205" i="1" s="1"/>
  <c r="BY117" i="1"/>
  <c r="CG117" i="1" s="1"/>
  <c r="CH117" i="1" s="1" a="1"/>
  <c r="CH117" i="1" s="1"/>
  <c r="BY58" i="1"/>
  <c r="CG58" i="1" s="1"/>
  <c r="CH58" i="1" s="1" a="1"/>
  <c r="CH58" i="1" s="1"/>
  <c r="BY107" i="1"/>
  <c r="CG107" i="1" s="1"/>
  <c r="CH107" i="1" s="1" a="1"/>
  <c r="CH107" i="1" s="1"/>
  <c r="BY143" i="1"/>
  <c r="CG143" i="1" s="1"/>
  <c r="CH143" i="1" s="1" a="1"/>
  <c r="CH143" i="1" s="1"/>
  <c r="BY134" i="1"/>
  <c r="CG134" i="1" s="1"/>
  <c r="CH134" i="1" s="1" a="1"/>
  <c r="CH134" i="1" s="1"/>
  <c r="BY196" i="1"/>
  <c r="CG196" i="1" s="1"/>
  <c r="CH196" i="1" s="1" a="1"/>
  <c r="CH196" i="1" s="1"/>
  <c r="BY128" i="1"/>
  <c r="CG128" i="1" s="1"/>
  <c r="CH128" i="1" s="1" a="1"/>
  <c r="CH128" i="1" s="1"/>
  <c r="BY66" i="1"/>
  <c r="CG66" i="1" s="1"/>
  <c r="CH66" i="1" s="1" a="1"/>
  <c r="CH66" i="1" s="1"/>
  <c r="BY215" i="1"/>
  <c r="CG215" i="1" s="1"/>
  <c r="CH215" i="1" s="1" a="1"/>
  <c r="CH215" i="1" s="1"/>
  <c r="BY227" i="1"/>
  <c r="CG227" i="1" s="1"/>
  <c r="CH227" i="1" s="1" a="1"/>
  <c r="CH227" i="1" s="1"/>
  <c r="BY95" i="1"/>
  <c r="CG95" i="1" s="1"/>
  <c r="CH95" i="1" s="1" a="1"/>
  <c r="CH95" i="1" s="1"/>
  <c r="BY72" i="1"/>
  <c r="CG72" i="1" s="1"/>
  <c r="CH72" i="1" s="1" a="1"/>
  <c r="CH72" i="1" s="1"/>
  <c r="BY210" i="1"/>
  <c r="CG210" i="1" s="1"/>
  <c r="CH210" i="1" s="1" a="1"/>
  <c r="CH210" i="1" s="1"/>
  <c r="BY221" i="1"/>
  <c r="CG221" i="1" s="1"/>
  <c r="CH221" i="1" s="1" a="1"/>
  <c r="CH221" i="1" s="1"/>
  <c r="BY37" i="1"/>
  <c r="CG37" i="1" s="1"/>
  <c r="CH37" i="1" s="1" a="1"/>
  <c r="CH37" i="1" s="1"/>
  <c r="BY234" i="1"/>
  <c r="CG234" i="1" s="1"/>
  <c r="CH234" i="1" s="1" a="1"/>
  <c r="CH234" i="1" s="1"/>
  <c r="BY137" i="1"/>
  <c r="CG137" i="1" s="1"/>
  <c r="CH137" i="1" s="1" a="1"/>
  <c r="CH137" i="1" s="1"/>
  <c r="BY213" i="1"/>
  <c r="CG213" i="1" s="1"/>
  <c r="CH213" i="1" s="1" a="1"/>
  <c r="CH213" i="1" s="1"/>
  <c r="BY59" i="1"/>
  <c r="CG59" i="1" s="1"/>
  <c r="CH59" i="1" s="1" a="1"/>
  <c r="CH59" i="1" s="1"/>
  <c r="BY130" i="1"/>
  <c r="CG130" i="1" s="1"/>
  <c r="CH130" i="1" s="1" a="1"/>
  <c r="CH130" i="1" s="1"/>
  <c r="BY77" i="1"/>
  <c r="CG77" i="1" s="1"/>
  <c r="CH77" i="1" s="1" a="1"/>
  <c r="CH77" i="1" s="1"/>
  <c r="BY189" i="1"/>
  <c r="CG189" i="1" s="1"/>
  <c r="CH189" i="1" s="1" a="1"/>
  <c r="CH189" i="1" s="1"/>
  <c r="BY160" i="1"/>
  <c r="CG160" i="1" s="1"/>
  <c r="CH160" i="1" s="1" a="1"/>
  <c r="CH160" i="1" s="1"/>
  <c r="EM76" i="1"/>
  <c r="AZ196" i="1"/>
  <c r="AY98" i="1"/>
  <c r="AZ98" i="1" s="1"/>
  <c r="BT196" i="1"/>
  <c r="CY196" i="1"/>
  <c r="BR196" i="1"/>
  <c r="BS196" i="1" s="1"/>
  <c r="CY113" i="1"/>
  <c r="BR113" i="1"/>
  <c r="BS113" i="1" s="1"/>
  <c r="CY66" i="1"/>
  <c r="BR66" i="1"/>
  <c r="BS66" i="1" s="1"/>
  <c r="CY157" i="1"/>
  <c r="BR157" i="1"/>
  <c r="BS157" i="1" s="1"/>
  <c r="CY213" i="1"/>
  <c r="BR213" i="1"/>
  <c r="BS213" i="1" s="1"/>
  <c r="CY212" i="1"/>
  <c r="BR212" i="1"/>
  <c r="BS212" i="1" s="1"/>
  <c r="CY107" i="1"/>
  <c r="BR107" i="1"/>
  <c r="BS107" i="1" s="1"/>
  <c r="CY185" i="1"/>
  <c r="BR185" i="1"/>
  <c r="BS185" i="1" s="1"/>
  <c r="CY12" i="1"/>
  <c r="BR12" i="1"/>
  <c r="CY134" i="1"/>
  <c r="BR134" i="1"/>
  <c r="BS134" i="1" s="1"/>
  <c r="CY123" i="1"/>
  <c r="BR123" i="1"/>
  <c r="BS123" i="1" s="1"/>
  <c r="BQ98" i="1"/>
  <c r="CY17" i="1"/>
  <c r="BR17" i="1"/>
  <c r="BS17" i="1" s="1"/>
  <c r="CY52" i="1"/>
  <c r="BR52" i="1"/>
  <c r="BS52" i="1" s="1"/>
  <c r="BR168" i="1"/>
  <c r="BS168" i="1" s="1"/>
  <c r="CY160" i="1"/>
  <c r="BR160" i="1"/>
  <c r="BS160" i="1" s="1"/>
  <c r="BR143" i="1"/>
  <c r="BS143" i="1" s="1"/>
  <c r="CY210" i="1"/>
  <c r="BR210" i="1"/>
  <c r="BS210" i="1" s="1"/>
  <c r="CY181" i="1"/>
  <c r="BR181" i="1"/>
  <c r="BS181" i="1" s="1"/>
  <c r="CY37" i="1"/>
  <c r="BR37" i="1"/>
  <c r="BS37" i="1" s="1"/>
  <c r="CY59" i="1"/>
  <c r="BR59" i="1"/>
  <c r="BS59" i="1" s="1"/>
  <c r="BS183" i="1"/>
  <c r="BS158" i="1"/>
  <c r="BS190" i="1"/>
  <c r="BS189" i="1"/>
  <c r="BS164" i="1"/>
  <c r="BS166" i="1"/>
  <c r="BS182" i="1"/>
  <c r="BS167" i="1"/>
  <c r="BS192" i="1"/>
  <c r="BS159" i="1"/>
  <c r="BS188" i="1"/>
  <c r="BS161" i="1"/>
  <c r="BS193" i="1"/>
  <c r="BS162" i="1"/>
  <c r="BS194" i="1"/>
  <c r="BS186" i="1"/>
  <c r="BS163" i="1"/>
  <c r="BS187" i="1"/>
  <c r="BS195" i="1"/>
  <c r="BS191" i="1"/>
  <c r="BS184" i="1"/>
  <c r="E29" i="5"/>
  <c r="AY165" i="1"/>
  <c r="AZ165" i="1" s="1"/>
  <c r="BX52" i="1"/>
  <c r="AZ52" i="1"/>
  <c r="BX12" i="1"/>
  <c r="AZ12" i="1"/>
  <c r="BT12" i="1"/>
  <c r="BU223" i="1"/>
  <c r="DD25" i="1"/>
  <c r="DA27" i="1"/>
  <c r="DA28" i="1"/>
  <c r="CW29" i="1"/>
  <c r="DB26" i="1"/>
  <c r="DD26" i="1" s="1"/>
  <c r="BV46" i="1"/>
  <c r="BV119" i="1"/>
  <c r="BV44" i="1"/>
  <c r="BV220" i="1"/>
  <c r="BV235" i="1"/>
  <c r="BV197" i="1"/>
  <c r="BV114" i="1"/>
  <c r="BV238" i="1"/>
  <c r="BV153" i="1"/>
  <c r="BV223" i="1"/>
  <c r="BV92" i="1"/>
  <c r="BV111" i="1"/>
  <c r="BV224" i="1"/>
  <c r="BV225" i="1"/>
  <c r="BV97" i="1"/>
  <c r="BV43" i="1"/>
  <c r="BV81" i="1"/>
  <c r="BV241" i="1"/>
  <c r="BV194" i="1"/>
  <c r="BV229" i="1"/>
  <c r="BV112" i="1"/>
  <c r="BT137" i="1"/>
  <c r="BT212" i="1"/>
  <c r="BV63" i="1"/>
  <c r="BU231" i="1"/>
  <c r="BV86" i="1"/>
  <c r="BV96" i="1"/>
  <c r="BU213" i="1"/>
  <c r="BV204" i="1"/>
  <c r="BV55" i="1"/>
  <c r="BV27" i="1"/>
  <c r="BV200" i="1"/>
  <c r="BV33" i="1"/>
  <c r="BV102" i="1"/>
  <c r="BV144" i="1"/>
  <c r="BV243" i="1"/>
  <c r="BV214" i="1"/>
  <c r="BV237" i="1"/>
  <c r="BV126" i="1"/>
  <c r="BV120" i="1"/>
  <c r="BU49" i="1"/>
  <c r="BV78" i="1"/>
  <c r="BV198" i="1"/>
  <c r="BV35" i="1"/>
  <c r="BU210" i="1"/>
  <c r="BV109" i="1"/>
  <c r="BV24" i="1"/>
  <c r="BV138" i="1"/>
  <c r="BT49" i="1"/>
  <c r="BV139" i="1"/>
  <c r="BV155" i="1"/>
  <c r="BV182" i="1"/>
  <c r="BV101" i="1"/>
  <c r="BV202" i="1"/>
  <c r="BV192" i="1"/>
  <c r="BT210" i="1"/>
  <c r="BV87" i="1"/>
  <c r="BV121" i="1"/>
  <c r="BV20" i="1"/>
  <c r="BV206" i="1"/>
  <c r="BV93" i="1"/>
  <c r="BV222" i="1"/>
  <c r="BV131" i="1"/>
  <c r="BU189" i="1"/>
  <c r="BU186" i="1"/>
  <c r="BV22" i="1"/>
  <c r="BV31" i="1"/>
  <c r="BV217" i="1"/>
  <c r="BV239" i="1"/>
  <c r="BU108" i="1"/>
  <c r="BV242" i="1"/>
  <c r="BV146" i="1"/>
  <c r="BV88" i="1"/>
  <c r="BU205" i="1"/>
  <c r="BV85" i="1"/>
  <c r="BV67" i="1"/>
  <c r="BU100" i="1"/>
  <c r="BT181" i="1"/>
  <c r="BV164" i="1"/>
  <c r="BT189" i="1"/>
  <c r="BV41" i="1"/>
  <c r="BV76" i="1"/>
  <c r="BV150" i="1"/>
  <c r="BV91" i="1"/>
  <c r="BV148" i="1"/>
  <c r="BU124" i="1"/>
  <c r="BU59" i="1"/>
  <c r="BV64" i="1"/>
  <c r="BV54" i="1"/>
  <c r="BV219" i="1"/>
  <c r="BV207" i="1"/>
  <c r="BV25" i="1"/>
  <c r="BV173" i="1"/>
  <c r="BV82" i="1"/>
  <c r="BV180" i="1"/>
  <c r="BU130" i="1"/>
  <c r="BU215" i="1"/>
  <c r="BV21" i="1"/>
  <c r="BV104" i="1"/>
  <c r="BT37" i="1"/>
  <c r="BU66" i="1"/>
  <c r="BU95" i="1"/>
  <c r="BV161" i="1"/>
  <c r="BV83" i="1"/>
  <c r="BT168" i="1"/>
  <c r="BV39" i="1"/>
  <c r="BV129" i="1"/>
  <c r="BT130" i="1"/>
  <c r="BT215" i="1"/>
  <c r="BV89" i="1"/>
  <c r="BV141" i="1"/>
  <c r="BT62" i="1"/>
  <c r="BT160" i="1"/>
  <c r="BV203" i="1"/>
  <c r="BT66" i="1"/>
  <c r="BT95" i="1"/>
  <c r="BV69" i="1"/>
  <c r="BV159" i="1"/>
  <c r="BV201" i="1"/>
  <c r="BV40" i="1"/>
  <c r="BV179" i="1"/>
  <c r="BV14" i="1"/>
  <c r="BV90" i="1"/>
  <c r="BU185" i="1"/>
  <c r="BV195" i="1"/>
  <c r="BV163" i="1"/>
  <c r="BU156" i="1"/>
  <c r="BT234" i="1"/>
  <c r="BU162" i="1"/>
  <c r="BV105" i="1"/>
  <c r="BT157" i="1"/>
  <c r="BV193" i="1"/>
  <c r="BV116" i="1"/>
  <c r="BT107" i="1"/>
  <c r="BT185" i="1"/>
  <c r="BV133" i="1"/>
  <c r="BV147" i="1"/>
  <c r="BT156" i="1"/>
  <c r="BU117" i="1"/>
  <c r="BV166" i="1"/>
  <c r="BU106" i="1"/>
  <c r="BV38" i="1"/>
  <c r="BV42" i="1"/>
  <c r="BV188" i="1"/>
  <c r="BT117" i="1"/>
  <c r="BV73" i="1"/>
  <c r="BT106" i="1"/>
  <c r="BV26" i="1"/>
  <c r="BV169" i="1"/>
  <c r="BU134" i="1"/>
  <c r="BV135" i="1"/>
  <c r="BV136" i="1"/>
  <c r="BV48" i="1"/>
  <c r="BV145" i="1"/>
  <c r="BV74" i="1"/>
  <c r="BU176" i="1"/>
  <c r="BV187" i="1"/>
  <c r="BU122" i="1"/>
  <c r="BV211" i="1"/>
  <c r="BV103" i="1"/>
  <c r="BV151" i="1"/>
  <c r="BV244" i="1"/>
  <c r="BV84" i="1"/>
  <c r="BV28" i="1"/>
  <c r="BV60" i="1"/>
  <c r="BU58" i="1"/>
  <c r="BV16" i="1"/>
  <c r="BV80" i="1"/>
  <c r="BU240" i="1"/>
  <c r="BU56" i="1"/>
  <c r="BV13" i="1"/>
  <c r="BV99" i="1"/>
  <c r="BV183" i="1"/>
  <c r="EA214" i="1" l="1"/>
  <c r="EM214" i="1" s="1"/>
  <c r="EA213" i="1"/>
  <c r="EM213" i="1" s="1"/>
  <c r="EA117" i="1"/>
  <c r="EM117" i="1" s="1"/>
  <c r="EA196" i="1"/>
  <c r="EM196" i="1" s="1"/>
  <c r="EA107" i="1"/>
  <c r="EM107" i="1" s="1"/>
  <c r="EA58" i="1"/>
  <c r="EM58" i="1" s="1"/>
  <c r="EA113" i="1"/>
  <c r="EM113" i="1" s="1"/>
  <c r="EA185" i="1"/>
  <c r="EM185" i="1" s="1"/>
  <c r="EA205" i="1"/>
  <c r="EM205" i="1" s="1"/>
  <c r="EA231" i="1"/>
  <c r="EM231" i="1" s="1"/>
  <c r="EA157" i="1"/>
  <c r="EM157" i="1" s="1"/>
  <c r="EA106" i="1"/>
  <c r="EM106" i="1" s="1"/>
  <c r="EA72" i="1"/>
  <c r="EM72" i="1" s="1"/>
  <c r="EA62" i="1"/>
  <c r="EM62" i="1" s="1"/>
  <c r="EA240" i="1"/>
  <c r="EM240" i="1" s="1"/>
  <c r="EA227" i="1"/>
  <c r="EM227" i="1" s="1"/>
  <c r="EA130" i="1"/>
  <c r="EM130" i="1" s="1"/>
  <c r="EA210" i="1"/>
  <c r="EM210" i="1" s="1"/>
  <c r="EA137" i="1"/>
  <c r="EM137" i="1" s="1"/>
  <c r="EA212" i="1"/>
  <c r="EM212" i="1" s="1"/>
  <c r="EA215" i="1"/>
  <c r="EM215" i="1" s="1"/>
  <c r="EA122" i="1"/>
  <c r="EM122" i="1" s="1"/>
  <c r="EA134" i="1"/>
  <c r="EM134" i="1" s="1"/>
  <c r="EA95" i="1"/>
  <c r="EM95" i="1" s="1"/>
  <c r="EA128" i="1"/>
  <c r="EM128" i="1" s="1"/>
  <c r="EA160" i="1"/>
  <c r="EM160" i="1" s="1"/>
  <c r="EA66" i="1"/>
  <c r="EM66" i="1" s="1"/>
  <c r="EA77" i="1"/>
  <c r="EM77" i="1" s="1"/>
  <c r="EA59" i="1"/>
  <c r="EM59" i="1" s="1"/>
  <c r="EA189" i="1"/>
  <c r="EM189" i="1" s="1"/>
  <c r="EA234" i="1"/>
  <c r="EM234" i="1" s="1"/>
  <c r="EC12" i="1"/>
  <c r="EA37" i="1"/>
  <c r="EM37" i="1" s="1"/>
  <c r="EA221" i="1"/>
  <c r="EM221" i="1" s="1"/>
  <c r="BX98" i="1"/>
  <c r="BY12" i="1"/>
  <c r="BY52" i="1"/>
  <c r="CG52" i="1" s="1"/>
  <c r="CH52" i="1" s="1" a="1"/>
  <c r="CH52" i="1" s="1"/>
  <c r="BU196" i="1"/>
  <c r="BS12" i="1"/>
  <c r="ED12" i="1" s="1"/>
  <c r="H15" i="5"/>
  <c r="I15" i="5"/>
  <c r="I11" i="5"/>
  <c r="I12" i="5"/>
  <c r="I10" i="5"/>
  <c r="G11" i="5"/>
  <c r="G10" i="5"/>
  <c r="I9" i="5"/>
  <c r="G15" i="5"/>
  <c r="G14" i="5"/>
  <c r="G9" i="5"/>
  <c r="G12" i="5"/>
  <c r="H9" i="5"/>
  <c r="H10" i="5"/>
  <c r="H12" i="5"/>
  <c r="H11" i="5"/>
  <c r="M30" i="7"/>
  <c r="R30" i="7" s="1"/>
  <c r="M20" i="7"/>
  <c r="R20" i="7" s="1"/>
  <c r="M14" i="7"/>
  <c r="R14" i="7" s="1"/>
  <c r="M26" i="7"/>
  <c r="R26" i="7" s="1"/>
  <c r="M19" i="7"/>
  <c r="R19" i="7" s="1"/>
  <c r="M29" i="7"/>
  <c r="R29" i="7" s="1"/>
  <c r="M10" i="7"/>
  <c r="R10" i="7" s="1"/>
  <c r="M13" i="7"/>
  <c r="R13" i="7" s="1"/>
  <c r="M18" i="7"/>
  <c r="R18" i="7" s="1"/>
  <c r="M25" i="7"/>
  <c r="R25" i="7" s="1"/>
  <c r="M33" i="7"/>
  <c r="M17" i="7"/>
  <c r="R17" i="7" s="1"/>
  <c r="M28" i="7"/>
  <c r="R28" i="7" s="1"/>
  <c r="M12" i="7"/>
  <c r="R12" i="7" s="1"/>
  <c r="M24" i="7"/>
  <c r="R24" i="7" s="1"/>
  <c r="M32" i="7"/>
  <c r="R32" i="7" s="1"/>
  <c r="M16" i="7"/>
  <c r="R16" i="7" s="1"/>
  <c r="M27" i="7"/>
  <c r="R27" i="7" s="1"/>
  <c r="M11" i="7"/>
  <c r="R11" i="7" s="1"/>
  <c r="M31" i="7"/>
  <c r="R31" i="7" s="1"/>
  <c r="M15" i="7"/>
  <c r="R15" i="7" s="1"/>
  <c r="R33" i="7"/>
  <c r="BX165" i="1"/>
  <c r="CY98" i="1"/>
  <c r="BR98" i="1"/>
  <c r="BS98" i="1" s="1"/>
  <c r="BS241" i="1"/>
  <c r="BS242" i="1"/>
  <c r="E30" i="5"/>
  <c r="BS244" i="1" s="1"/>
  <c r="BS239" i="1"/>
  <c r="BS240" i="1"/>
  <c r="BS238" i="1"/>
  <c r="M23" i="7" s="1"/>
  <c r="R23" i="7" s="1"/>
  <c r="BQ165" i="1"/>
  <c r="BT165" i="1"/>
  <c r="BU12" i="1"/>
  <c r="DB27" i="1"/>
  <c r="DD27" i="1" s="1"/>
  <c r="DB28" i="1"/>
  <c r="DD28" i="1" s="1"/>
  <c r="DA29" i="1"/>
  <c r="DB29" i="1" s="1"/>
  <c r="CW30" i="1"/>
  <c r="BV142" i="1"/>
  <c r="BV100" i="1"/>
  <c r="BV233" i="1"/>
  <c r="BV56" i="1"/>
  <c r="BV68" i="1"/>
  <c r="BV230" i="1"/>
  <c r="BV191" i="1"/>
  <c r="BV186" i="1"/>
  <c r="BV177" i="1"/>
  <c r="BV176" i="1"/>
  <c r="BV79" i="1"/>
  <c r="BU107" i="1"/>
  <c r="BU160" i="1"/>
  <c r="BU37" i="1"/>
  <c r="BU181" i="1"/>
  <c r="BV174" i="1"/>
  <c r="BU62" i="1"/>
  <c r="BU72" i="1"/>
  <c r="H14" i="5" s="1"/>
  <c r="BU227" i="1"/>
  <c r="BU157" i="1"/>
  <c r="BU143" i="1"/>
  <c r="BU128" i="1"/>
  <c r="BV162" i="1"/>
  <c r="BU17" i="1"/>
  <c r="BU234" i="1"/>
  <c r="BU123" i="1"/>
  <c r="BV108" i="1"/>
  <c r="BU212" i="1"/>
  <c r="BU52" i="1"/>
  <c r="BU113" i="1"/>
  <c r="BU221" i="1"/>
  <c r="BU168" i="1"/>
  <c r="BT52" i="1"/>
  <c r="BU77" i="1"/>
  <c r="BU137" i="1"/>
  <c r="EC13" i="1" l="1"/>
  <c r="EI13" i="1" s="1"/>
  <c r="CG12" i="1"/>
  <c r="CH12" i="1" s="1" a="1"/>
  <c r="CH12" i="1" s="1"/>
  <c r="EE12" i="1" s="1"/>
  <c r="EH12" i="1"/>
  <c r="EA12" i="1"/>
  <c r="EI12" i="1" s="1"/>
  <c r="BY98" i="1"/>
  <c r="CG98" i="1" s="1"/>
  <c r="CH98" i="1" s="1" a="1"/>
  <c r="CH98" i="1" s="1"/>
  <c r="EA52" i="1"/>
  <c r="EM52" i="1" s="1"/>
  <c r="H22" i="5"/>
  <c r="BY165" i="1"/>
  <c r="CG165" i="1" s="1"/>
  <c r="CH165" i="1" s="1" a="1"/>
  <c r="CH165" i="1" s="1"/>
  <c r="BS243" i="1"/>
  <c r="M22" i="7" s="1"/>
  <c r="R22" i="7" s="1"/>
  <c r="K9" i="5"/>
  <c r="G16" i="5"/>
  <c r="I16" i="5"/>
  <c r="K15" i="5"/>
  <c r="BT98" i="1"/>
  <c r="G22" i="5"/>
  <c r="BV196" i="1"/>
  <c r="K12" i="5"/>
  <c r="K10" i="5"/>
  <c r="H17" i="5"/>
  <c r="K11" i="5"/>
  <c r="CY165" i="1"/>
  <c r="BR165" i="1"/>
  <c r="G29" i="5" s="1"/>
  <c r="G17" i="5"/>
  <c r="H16" i="5"/>
  <c r="H19" i="5"/>
  <c r="I19" i="5"/>
  <c r="G19" i="5"/>
  <c r="BU98" i="1"/>
  <c r="BV98" i="1"/>
  <c r="BU165" i="1"/>
  <c r="BV12" i="1"/>
  <c r="DA30" i="1"/>
  <c r="CW31" i="1"/>
  <c r="DD29" i="1"/>
  <c r="BV157" i="1"/>
  <c r="I22" i="5" s="1"/>
  <c r="BV185" i="1"/>
  <c r="BV189" i="1"/>
  <c r="BV66" i="1"/>
  <c r="BV210" i="1"/>
  <c r="BV62" i="1"/>
  <c r="BV227" i="1"/>
  <c r="BV137" i="1"/>
  <c r="BV17" i="1"/>
  <c r="BV205" i="1"/>
  <c r="BV143" i="1"/>
  <c r="BV130" i="1"/>
  <c r="BV117" i="1"/>
  <c r="I17" i="5" s="1"/>
  <c r="BV215" i="1"/>
  <c r="BV123" i="1"/>
  <c r="BV221" i="1"/>
  <c r="BV95" i="1"/>
  <c r="BV107" i="1"/>
  <c r="BV128" i="1"/>
  <c r="BV122" i="1"/>
  <c r="BV134" i="1"/>
  <c r="BV231" i="1"/>
  <c r="BV156" i="1"/>
  <c r="BV212" i="1"/>
  <c r="BV77" i="1"/>
  <c r="BV124" i="1"/>
  <c r="BV106" i="1"/>
  <c r="BV59" i="1"/>
  <c r="BV58" i="1"/>
  <c r="BV181" i="1"/>
  <c r="BV168" i="1"/>
  <c r="BV49" i="1"/>
  <c r="BV37" i="1"/>
  <c r="BV240" i="1"/>
  <c r="BV234" i="1"/>
  <c r="BV72" i="1"/>
  <c r="I14" i="5" s="1"/>
  <c r="K14" i="5" s="1"/>
  <c r="BV113" i="1"/>
  <c r="BV213" i="1"/>
  <c r="BV160" i="1"/>
  <c r="EC14" i="1" l="1"/>
  <c r="EI14" i="1" s="1"/>
  <c r="EA98" i="1"/>
  <c r="EM98" i="1" s="1"/>
  <c r="EA165" i="1"/>
  <c r="EM165" i="1" s="1"/>
  <c r="H30" i="5"/>
  <c r="I30" i="5"/>
  <c r="K16" i="5"/>
  <c r="K22" i="5"/>
  <c r="BV165" i="1"/>
  <c r="K17" i="5"/>
  <c r="BS165" i="1"/>
  <c r="I29" i="5"/>
  <c r="G30" i="5"/>
  <c r="H29" i="5"/>
  <c r="K19" i="5"/>
  <c r="DB30" i="1"/>
  <c r="DD30" i="1" s="1"/>
  <c r="DA31" i="1"/>
  <c r="CW34" i="1"/>
  <c r="BV52" i="1"/>
  <c r="EC15" i="1" l="1"/>
  <c r="EI15" i="1" s="1"/>
  <c r="K30" i="5"/>
  <c r="K29" i="5"/>
  <c r="DA34" i="1"/>
  <c r="DB34" i="1" s="1"/>
  <c r="CW35" i="1"/>
  <c r="DB31" i="1"/>
  <c r="DD31" i="1" s="1"/>
  <c r="EC18" i="1" l="1"/>
  <c r="EC19" i="1" s="1"/>
  <c r="EI19" i="1" s="1"/>
  <c r="EC20" i="1"/>
  <c r="EC22" i="1" s="1"/>
  <c r="DD34" i="1"/>
  <c r="DA35" i="1"/>
  <c r="DB35" i="1" s="1"/>
  <c r="CW36" i="1"/>
  <c r="EI18" i="1" l="1"/>
  <c r="EI20" i="1"/>
  <c r="EI22" i="1"/>
  <c r="EC24" i="1"/>
  <c r="EC25" i="1" s="1"/>
  <c r="DA36" i="1"/>
  <c r="CW37" i="1"/>
  <c r="DD35" i="1"/>
  <c r="EI24" i="1" l="1"/>
  <c r="EC26" i="1"/>
  <c r="EI25" i="1"/>
  <c r="DA37" i="1"/>
  <c r="DB37" i="1" s="1"/>
  <c r="CW40" i="1"/>
  <c r="DB36" i="1"/>
  <c r="DD36" i="1" s="1"/>
  <c r="EC27" i="1" l="1"/>
  <c r="EI26" i="1"/>
  <c r="DA40" i="1"/>
  <c r="CW41" i="1"/>
  <c r="DD37" i="1"/>
  <c r="EC28" i="1" l="1"/>
  <c r="EI27" i="1"/>
  <c r="DA41" i="1"/>
  <c r="CW42" i="1"/>
  <c r="DB40" i="1"/>
  <c r="DD40" i="1" s="1"/>
  <c r="EC29" i="1" l="1"/>
  <c r="EI28" i="1"/>
  <c r="DB41" i="1"/>
  <c r="DD41" i="1" s="1"/>
  <c r="DA42" i="1"/>
  <c r="DB42" i="1" s="1"/>
  <c r="CW43" i="1"/>
  <c r="EC30" i="1" l="1"/>
  <c r="EI30" i="1" s="1"/>
  <c r="EI29" i="1"/>
  <c r="DA43" i="1"/>
  <c r="DB43" i="1" s="1"/>
  <c r="CW44" i="1"/>
  <c r="DD42" i="1"/>
  <c r="DA44" i="1" l="1"/>
  <c r="CW45" i="1"/>
  <c r="DD43" i="1"/>
  <c r="DA45" i="1" l="1"/>
  <c r="CW46" i="1"/>
  <c r="DB44" i="1"/>
  <c r="DD44" i="1" s="1"/>
  <c r="DA46" i="1" l="1"/>
  <c r="CW47" i="1"/>
  <c r="DB45" i="1"/>
  <c r="DD45" i="1" s="1"/>
  <c r="DA47" i="1" l="1"/>
  <c r="CW48" i="1"/>
  <c r="DB46" i="1"/>
  <c r="DD46" i="1" s="1"/>
  <c r="DA48" i="1" l="1"/>
  <c r="CW51" i="1"/>
  <c r="DB47" i="1"/>
  <c r="DD47" i="1" s="1"/>
  <c r="DA51" i="1" l="1"/>
  <c r="CW52" i="1"/>
  <c r="DB48" i="1"/>
  <c r="DD48" i="1" s="1"/>
  <c r="DA52" i="1" l="1"/>
  <c r="DB52" i="1" s="1"/>
  <c r="CW53" i="1"/>
  <c r="DB51" i="1"/>
  <c r="DD51" i="1" s="1"/>
  <c r="DD52" i="1" l="1"/>
  <c r="DA53" i="1"/>
  <c r="CW54" i="1"/>
  <c r="DA54" i="1" l="1"/>
  <c r="DB54" i="1" s="1"/>
  <c r="CW55" i="1"/>
  <c r="DB53" i="1"/>
  <c r="DD53" i="1" s="1"/>
  <c r="DA55" i="1" l="1"/>
  <c r="CW56" i="1"/>
  <c r="DD54" i="1"/>
  <c r="DA56" i="1" l="1"/>
  <c r="CW57" i="1"/>
  <c r="DB55" i="1"/>
  <c r="DD55" i="1" s="1"/>
  <c r="DA57" i="1" l="1"/>
  <c r="DB57" i="1" s="1"/>
  <c r="CW58" i="1"/>
  <c r="DB56" i="1"/>
  <c r="DD56" i="1" s="1"/>
  <c r="DA58" i="1" l="1"/>
  <c r="CW59" i="1"/>
  <c r="DD57" i="1"/>
  <c r="DA59" i="1" l="1"/>
  <c r="DB59" i="1" s="1"/>
  <c r="CW60" i="1"/>
  <c r="DB58" i="1"/>
  <c r="DD58" i="1" s="1"/>
  <c r="DA60" i="1" l="1"/>
  <c r="CW61" i="1"/>
  <c r="DD59" i="1"/>
  <c r="DA61" i="1" l="1"/>
  <c r="DB61" i="1" s="1"/>
  <c r="CW62" i="1"/>
  <c r="DB60" i="1"/>
  <c r="DD60" i="1" s="1"/>
  <c r="DA62" i="1" l="1"/>
  <c r="CW63" i="1"/>
  <c r="DD61" i="1"/>
  <c r="DA63" i="1" l="1"/>
  <c r="DB63" i="1" s="1"/>
  <c r="CW64" i="1"/>
  <c r="DB62" i="1"/>
  <c r="DD62" i="1" s="1"/>
  <c r="DA64" i="1" l="1"/>
  <c r="DB64" i="1" s="1"/>
  <c r="CW65" i="1"/>
  <c r="DD63" i="1"/>
  <c r="DA65" i="1" l="1"/>
  <c r="CW66" i="1"/>
  <c r="DD64" i="1"/>
  <c r="DA66" i="1" l="1"/>
  <c r="CW67" i="1"/>
  <c r="DB65" i="1"/>
  <c r="DD65" i="1" s="1"/>
  <c r="DA67" i="1" l="1"/>
  <c r="DB67" i="1" s="1"/>
  <c r="CW68" i="1"/>
  <c r="DB66" i="1"/>
  <c r="DD66" i="1" s="1"/>
  <c r="DA68" i="1" l="1"/>
  <c r="DB68" i="1" s="1"/>
  <c r="CW71" i="1"/>
  <c r="DD67" i="1"/>
  <c r="DA71" i="1" l="1"/>
  <c r="DB71" i="1" s="1"/>
  <c r="CW72" i="1"/>
  <c r="DD68" i="1"/>
  <c r="DA72" i="1" l="1"/>
  <c r="CW73" i="1"/>
  <c r="DD71" i="1"/>
  <c r="DA73" i="1" l="1"/>
  <c r="CW74" i="1"/>
  <c r="DB72" i="1"/>
  <c r="DD72" i="1" s="1"/>
  <c r="DA74" i="1" l="1"/>
  <c r="DB74" i="1" s="1"/>
  <c r="CW75" i="1"/>
  <c r="DB73" i="1"/>
  <c r="DD73" i="1" s="1"/>
  <c r="DA75" i="1" l="1"/>
  <c r="DB75" i="1" s="1"/>
  <c r="DD75" i="1" s="1"/>
  <c r="CW76" i="1"/>
  <c r="DD74" i="1"/>
  <c r="DA76" i="1" l="1"/>
  <c r="DB76" i="1" s="1"/>
  <c r="CW77" i="1"/>
  <c r="DA77" i="1" l="1"/>
  <c r="CW78" i="1"/>
  <c r="DD76" i="1"/>
  <c r="DA78" i="1" l="1"/>
  <c r="CW79" i="1"/>
  <c r="DB77" i="1"/>
  <c r="DD77" i="1" s="1"/>
  <c r="DA79" i="1" l="1"/>
  <c r="CW80" i="1"/>
  <c r="DB78" i="1"/>
  <c r="DD78" i="1" s="1"/>
  <c r="DA80" i="1" l="1"/>
  <c r="DB80" i="1" s="1"/>
  <c r="CW81" i="1"/>
  <c r="DB79" i="1"/>
  <c r="DD79" i="1" s="1"/>
  <c r="DA81" i="1" l="1"/>
  <c r="CW82" i="1"/>
  <c r="DD80" i="1"/>
  <c r="DA82" i="1" l="1"/>
  <c r="CW83" i="1"/>
  <c r="DB81" i="1"/>
  <c r="DD81" i="1" s="1"/>
  <c r="DA83" i="1" l="1"/>
  <c r="CW86" i="1"/>
  <c r="DB82" i="1"/>
  <c r="DD82" i="1" s="1"/>
  <c r="DA86" i="1" l="1"/>
  <c r="DB86" i="1" s="1"/>
  <c r="CW87" i="1"/>
  <c r="DB83" i="1"/>
  <c r="DD83" i="1" s="1"/>
  <c r="DA87" i="1" l="1"/>
  <c r="DB87" i="1" s="1"/>
  <c r="CW88" i="1"/>
  <c r="DD86" i="1"/>
  <c r="DA88" i="1" l="1"/>
  <c r="CW89" i="1"/>
  <c r="DD87" i="1"/>
  <c r="DA89" i="1" l="1"/>
  <c r="DB89" i="1" s="1"/>
  <c r="CW90" i="1"/>
  <c r="DB88" i="1"/>
  <c r="DD88" i="1" s="1"/>
  <c r="DA90" i="1" l="1"/>
  <c r="DB90" i="1" s="1"/>
  <c r="CW91" i="1"/>
  <c r="DD89" i="1"/>
  <c r="DA91" i="1" l="1"/>
  <c r="CW92" i="1"/>
  <c r="DD90" i="1"/>
  <c r="DA92" i="1" l="1"/>
  <c r="CW93" i="1"/>
  <c r="DB91" i="1"/>
  <c r="DD91" i="1" s="1"/>
  <c r="DA93" i="1" l="1"/>
  <c r="DB93" i="1" s="1"/>
  <c r="CW94" i="1"/>
  <c r="DB92" i="1"/>
  <c r="DD92" i="1" s="1"/>
  <c r="DA94" i="1" l="1"/>
  <c r="DB94" i="1" s="1"/>
  <c r="CW95" i="1"/>
  <c r="DD93" i="1"/>
  <c r="DA95" i="1" l="1"/>
  <c r="DB95" i="1" s="1"/>
  <c r="CW96" i="1"/>
  <c r="DD94" i="1"/>
  <c r="DA96" i="1" l="1"/>
  <c r="DB96" i="1" s="1"/>
  <c r="CW97" i="1"/>
  <c r="DD95" i="1"/>
  <c r="DA97" i="1" l="1"/>
  <c r="DB97" i="1" s="1"/>
  <c r="CW98" i="1"/>
  <c r="DD96" i="1"/>
  <c r="DA98" i="1" l="1"/>
  <c r="DB98" i="1" s="1"/>
  <c r="CW101" i="1"/>
  <c r="DD97" i="1"/>
  <c r="DA101" i="1" l="1"/>
  <c r="DB101" i="1" s="1"/>
  <c r="CW102" i="1"/>
  <c r="DD98" i="1"/>
  <c r="DA102" i="1" l="1"/>
  <c r="CW103" i="1"/>
  <c r="DD101" i="1"/>
  <c r="DA103" i="1" l="1"/>
  <c r="DB103" i="1" s="1"/>
  <c r="CW104" i="1"/>
  <c r="DB102" i="1"/>
  <c r="DD102" i="1" s="1"/>
  <c r="DA104" i="1" l="1"/>
  <c r="CW105" i="1"/>
  <c r="DD103" i="1"/>
  <c r="DA105" i="1" l="1"/>
  <c r="CW106" i="1"/>
  <c r="DB104" i="1"/>
  <c r="DD104" i="1" s="1"/>
  <c r="DA106" i="1" l="1"/>
  <c r="DB106" i="1" s="1"/>
  <c r="CW107" i="1"/>
  <c r="DB105" i="1"/>
  <c r="DD105" i="1" s="1"/>
  <c r="DA107" i="1" l="1"/>
  <c r="CW108" i="1"/>
  <c r="DD106" i="1"/>
  <c r="DA108" i="1" l="1"/>
  <c r="CW109" i="1"/>
  <c r="DB107" i="1"/>
  <c r="DD107" i="1" s="1"/>
  <c r="DA109" i="1" l="1"/>
  <c r="CW110" i="1"/>
  <c r="DB108" i="1"/>
  <c r="DD108" i="1" s="1"/>
  <c r="DB109" i="1" l="1"/>
  <c r="DD109" i="1" s="1"/>
  <c r="DA110" i="1"/>
  <c r="CW111" i="1"/>
  <c r="DA111" i="1" l="1"/>
  <c r="CW112" i="1"/>
  <c r="DB110" i="1"/>
  <c r="DD110" i="1" s="1"/>
  <c r="EA112" i="1" l="1"/>
  <c r="EM112" i="1" s="1"/>
  <c r="DA112" i="1"/>
  <c r="DB112" i="1" s="1"/>
  <c r="DD112" i="1" s="1"/>
  <c r="CW113" i="1"/>
  <c r="DB111" i="1"/>
  <c r="DD111" i="1" s="1"/>
  <c r="DA113" i="1" l="1"/>
  <c r="CW115" i="1"/>
  <c r="DA115" i="1" l="1"/>
  <c r="DB115" i="1" s="1"/>
  <c r="CW117" i="1"/>
  <c r="DB113" i="1"/>
  <c r="DD113" i="1" s="1"/>
  <c r="DA117" i="1" l="1"/>
  <c r="DB117" i="1" s="1"/>
  <c r="CW118" i="1"/>
  <c r="DD115" i="1"/>
  <c r="DA118" i="1" l="1"/>
  <c r="DB118" i="1" s="1"/>
  <c r="CW121" i="1"/>
  <c r="DD117" i="1"/>
  <c r="DA121" i="1" l="1"/>
  <c r="CW122" i="1"/>
  <c r="DD118" i="1"/>
  <c r="DA122" i="1" l="1"/>
  <c r="DB122" i="1" s="1"/>
  <c r="CW125" i="1"/>
  <c r="DB121" i="1"/>
  <c r="DD121" i="1" s="1"/>
  <c r="EA125" i="1" l="1"/>
  <c r="EM125" i="1" s="1"/>
  <c r="DA125" i="1"/>
  <c r="CW126" i="1"/>
  <c r="DD122" i="1"/>
  <c r="DA126" i="1" l="1"/>
  <c r="DB126" i="1" s="1"/>
  <c r="CW127" i="1"/>
  <c r="DB125" i="1"/>
  <c r="DD125" i="1" s="1"/>
  <c r="DA127" i="1" l="1"/>
  <c r="DB127" i="1" s="1"/>
  <c r="CW128" i="1"/>
  <c r="DD126" i="1"/>
  <c r="DA128" i="1" l="1"/>
  <c r="DB128" i="1" s="1"/>
  <c r="CW129" i="1"/>
  <c r="DD127" i="1"/>
  <c r="EA129" i="1" l="1"/>
  <c r="EM129" i="1" s="1"/>
  <c r="DA129" i="1"/>
  <c r="CW130" i="1"/>
  <c r="DD128" i="1"/>
  <c r="DA130" i="1" l="1"/>
  <c r="CW131" i="1"/>
  <c r="DB129" i="1"/>
  <c r="DD129" i="1" s="1"/>
  <c r="DA131" i="1" l="1"/>
  <c r="CW132" i="1"/>
  <c r="DB130" i="1"/>
  <c r="DD130" i="1" s="1"/>
  <c r="DA132" i="1" l="1"/>
  <c r="CW133" i="1"/>
  <c r="DB131" i="1"/>
  <c r="DD131" i="1" s="1"/>
  <c r="EA133" i="1" l="1"/>
  <c r="EM133" i="1" s="1"/>
  <c r="DA133" i="1"/>
  <c r="DB133" i="1" s="1"/>
  <c r="DD133" i="1" s="1"/>
  <c r="CW134" i="1"/>
  <c r="DB132" i="1"/>
  <c r="DD132" i="1" s="1"/>
  <c r="DA134" i="1" l="1"/>
  <c r="CW135" i="1"/>
  <c r="EA135" i="1" l="1"/>
  <c r="EM135" i="1" s="1"/>
  <c r="DA135" i="1"/>
  <c r="DB135" i="1" s="1"/>
  <c r="DD135" i="1" s="1"/>
  <c r="CW136" i="1"/>
  <c r="DB134" i="1"/>
  <c r="DD134" i="1" s="1"/>
  <c r="EA136" i="1" l="1"/>
  <c r="EM136" i="1" s="1"/>
  <c r="DA136" i="1"/>
  <c r="CW137" i="1"/>
  <c r="DA137" i="1" l="1"/>
  <c r="DB136" i="1"/>
  <c r="DD136" i="1" s="1"/>
  <c r="CW138" i="1"/>
  <c r="EA138" i="1" l="1"/>
  <c r="EM138" i="1" s="1"/>
  <c r="DA138" i="1"/>
  <c r="DB138" i="1" s="1"/>
  <c r="DD138" i="1" s="1"/>
  <c r="CW139" i="1"/>
  <c r="DB137" i="1"/>
  <c r="DD137" i="1" s="1"/>
  <c r="DA139" i="1" l="1"/>
  <c r="CW140" i="1"/>
  <c r="EA140" i="1" l="1"/>
  <c r="EM140" i="1" s="1"/>
  <c r="CW141" i="1"/>
  <c r="DA140" i="1"/>
  <c r="DB139" i="1"/>
  <c r="DD139" i="1" s="1"/>
  <c r="DB140" i="1" l="1"/>
  <c r="DD140" i="1" s="1"/>
  <c r="DA141" i="1"/>
  <c r="DB141" i="1" s="1"/>
  <c r="CW142" i="1"/>
  <c r="DD141" i="1" l="1"/>
  <c r="DA142" i="1"/>
  <c r="DB142" i="1" s="1"/>
  <c r="CW143" i="1"/>
  <c r="EA143" i="1" l="1"/>
  <c r="EM143" i="1" s="1"/>
  <c r="CW144" i="1"/>
  <c r="DA143" i="1"/>
  <c r="DB143" i="1" s="1"/>
  <c r="DD143" i="1" s="1"/>
  <c r="DD142" i="1"/>
  <c r="DA144" i="1" l="1"/>
  <c r="DB144" i="1" s="1"/>
  <c r="CW145" i="1"/>
  <c r="DA145" i="1" l="1"/>
  <c r="CW146" i="1"/>
  <c r="DD144" i="1"/>
  <c r="EA146" i="1" l="1"/>
  <c r="EM146" i="1" s="1"/>
  <c r="CW147" i="1"/>
  <c r="DA146" i="1"/>
  <c r="DB146" i="1" s="1"/>
  <c r="DD146" i="1" s="1"/>
  <c r="DB145" i="1"/>
  <c r="DD145" i="1" s="1"/>
  <c r="DA147" i="1" l="1"/>
  <c r="CW148" i="1"/>
  <c r="DA148" i="1" l="1"/>
  <c r="CW149" i="1"/>
  <c r="DB147" i="1"/>
  <c r="DD147" i="1" s="1"/>
  <c r="DA149" i="1" l="1"/>
  <c r="CW151" i="1"/>
  <c r="DB148" i="1"/>
  <c r="DD148" i="1" s="1"/>
  <c r="DA151" i="1" l="1"/>
  <c r="CW152" i="1"/>
  <c r="DB149" i="1"/>
  <c r="DD149" i="1" s="1"/>
  <c r="DA152" i="1" l="1"/>
  <c r="DB152" i="1" s="1"/>
  <c r="CW153" i="1"/>
  <c r="DB151" i="1"/>
  <c r="DD151" i="1" s="1"/>
  <c r="DA153" i="1" l="1"/>
  <c r="CW154" i="1"/>
  <c r="DD152" i="1"/>
  <c r="DA154" i="1" l="1"/>
  <c r="CW157" i="1"/>
  <c r="DB153" i="1"/>
  <c r="DD153" i="1" s="1"/>
  <c r="DA157" i="1" l="1"/>
  <c r="CW158" i="1"/>
  <c r="DB154" i="1"/>
  <c r="DD154" i="1" s="1"/>
  <c r="DA158" i="1" l="1"/>
  <c r="DB158" i="1" s="1"/>
  <c r="CW159" i="1"/>
  <c r="DB157" i="1"/>
  <c r="DD157" i="1" s="1"/>
  <c r="DA159" i="1" l="1"/>
  <c r="CW160" i="1"/>
  <c r="DD158" i="1"/>
  <c r="DA160" i="1" l="1"/>
  <c r="DB160" i="1" s="1"/>
  <c r="CW161" i="1"/>
  <c r="DB159" i="1"/>
  <c r="DD159" i="1" s="1"/>
  <c r="DA161" i="1" l="1"/>
  <c r="DB161" i="1" s="1"/>
  <c r="CW162" i="1"/>
  <c r="DD160" i="1"/>
  <c r="DA162" i="1" l="1"/>
  <c r="DB162" i="1" s="1"/>
  <c r="CW163" i="1"/>
  <c r="DD161" i="1"/>
  <c r="DA163" i="1" l="1"/>
  <c r="CW164" i="1"/>
  <c r="DD162" i="1"/>
  <c r="DA164" i="1" l="1"/>
  <c r="DB164" i="1" s="1"/>
  <c r="CW165" i="1"/>
  <c r="DB163" i="1"/>
  <c r="DD163" i="1" s="1"/>
  <c r="DA165" i="1" l="1"/>
  <c r="CW168" i="1"/>
  <c r="EA168" i="1" s="1"/>
  <c r="DD164" i="1"/>
  <c r="EM168" i="1" l="1"/>
  <c r="CW169" i="1"/>
  <c r="DA168" i="1"/>
  <c r="DB168" i="1" s="1"/>
  <c r="DD168" i="1" s="1"/>
  <c r="DB165" i="1"/>
  <c r="DD165" i="1" s="1"/>
  <c r="DA169" i="1" l="1"/>
  <c r="DB169" i="1" s="1"/>
  <c r="CW170" i="1"/>
  <c r="DA170" i="1" l="1"/>
  <c r="CW173" i="1"/>
  <c r="DD169" i="1"/>
  <c r="DA173" i="1" l="1"/>
  <c r="CW174" i="1"/>
  <c r="DB170" i="1"/>
  <c r="DD170" i="1" s="1"/>
  <c r="DA174" i="1" l="1"/>
  <c r="CW175" i="1"/>
  <c r="DB173" i="1"/>
  <c r="DD173" i="1" s="1"/>
  <c r="DA175" i="1" l="1"/>
  <c r="CW176" i="1"/>
  <c r="DB174" i="1"/>
  <c r="DD174" i="1" s="1"/>
  <c r="DA176" i="1" l="1"/>
  <c r="DB176" i="1" s="1"/>
  <c r="CW177" i="1"/>
  <c r="DB175" i="1"/>
  <c r="DD175" i="1" s="1"/>
  <c r="DA177" i="1" l="1"/>
  <c r="DB177" i="1" s="1"/>
  <c r="CW178" i="1"/>
  <c r="DD176" i="1"/>
  <c r="DA178" i="1" l="1"/>
  <c r="DB178" i="1" s="1"/>
  <c r="CW179" i="1"/>
  <c r="DD177" i="1"/>
  <c r="DA179" i="1" l="1"/>
  <c r="DB179" i="1" s="1"/>
  <c r="CW182" i="1"/>
  <c r="DD178" i="1"/>
  <c r="DA182" i="1" l="1"/>
  <c r="DB182" i="1" s="1"/>
  <c r="CW183" i="1"/>
  <c r="DD179" i="1"/>
  <c r="DA183" i="1" l="1"/>
  <c r="DB183" i="1" s="1"/>
  <c r="CW184" i="1"/>
  <c r="DD182" i="1"/>
  <c r="EM184" i="1" l="1"/>
  <c r="EA5" i="1"/>
  <c r="DA184" i="1"/>
  <c r="CW185" i="1"/>
  <c r="DD183" i="1"/>
  <c r="DA185" i="1" l="1"/>
  <c r="CW186" i="1"/>
  <c r="DB184" i="1"/>
  <c r="DD184" i="1" s="1"/>
  <c r="DA186" i="1" l="1"/>
  <c r="DB186" i="1" s="1"/>
  <c r="CW187" i="1"/>
  <c r="DB185" i="1"/>
  <c r="DD185" i="1" s="1"/>
  <c r="DA187" i="1" l="1"/>
  <c r="CW188" i="1"/>
  <c r="DD186" i="1"/>
  <c r="DA188" i="1" l="1"/>
  <c r="CW189" i="1"/>
  <c r="DB187" i="1"/>
  <c r="DD187" i="1" s="1"/>
  <c r="DA189" i="1" l="1"/>
  <c r="DB189" i="1" s="1"/>
  <c r="CW190" i="1"/>
  <c r="DB188" i="1"/>
  <c r="DD188" i="1" s="1"/>
  <c r="DA190" i="1" l="1"/>
  <c r="CW191" i="1"/>
  <c r="DD189" i="1"/>
  <c r="DA191" i="1" l="1"/>
  <c r="CW192" i="1"/>
  <c r="DB190" i="1"/>
  <c r="DD190" i="1" s="1"/>
  <c r="DA192" i="1" l="1"/>
  <c r="DB192" i="1" s="1"/>
  <c r="CW195" i="1"/>
  <c r="DB191" i="1"/>
  <c r="DD191" i="1" s="1"/>
  <c r="DA195" i="1" l="1"/>
  <c r="DB195" i="1" s="1"/>
  <c r="CW196" i="1"/>
  <c r="DD192" i="1"/>
  <c r="DA196" i="1" l="1"/>
  <c r="DB196" i="1" s="1"/>
  <c r="CW197" i="1"/>
  <c r="DD195" i="1"/>
  <c r="DA197" i="1" l="1"/>
  <c r="CW198" i="1"/>
  <c r="DD196" i="1"/>
  <c r="DA198" i="1" l="1"/>
  <c r="DB198" i="1" s="1"/>
  <c r="CW199" i="1"/>
  <c r="DB197" i="1"/>
  <c r="DD197" i="1" s="1"/>
  <c r="DD198" i="1" l="1"/>
  <c r="DA199" i="1"/>
  <c r="DB199" i="1" s="1"/>
  <c r="CW200" i="1"/>
  <c r="DA200" i="1" l="1"/>
  <c r="CW201" i="1"/>
  <c r="DD199" i="1"/>
  <c r="DA201" i="1" l="1"/>
  <c r="DB201" i="1" s="1"/>
  <c r="CW202" i="1"/>
  <c r="DB200" i="1"/>
  <c r="DD200" i="1" s="1"/>
  <c r="DA202" i="1" l="1"/>
  <c r="DB202" i="1" s="1"/>
  <c r="CW203" i="1"/>
  <c r="DD201" i="1"/>
  <c r="DA203" i="1" l="1"/>
  <c r="DB203" i="1" s="1"/>
  <c r="CW204" i="1"/>
  <c r="DD202" i="1"/>
  <c r="DA204" i="1" l="1"/>
  <c r="CW205" i="1"/>
  <c r="DD203" i="1"/>
  <c r="DA205" i="1" l="1"/>
  <c r="DB205" i="1" s="1"/>
  <c r="CW206" i="1"/>
  <c r="DB204" i="1"/>
  <c r="DD204" i="1" s="1"/>
  <c r="DA206" i="1" l="1"/>
  <c r="CW207" i="1"/>
  <c r="DD205" i="1"/>
  <c r="DA207" i="1" l="1"/>
  <c r="CW209" i="1"/>
  <c r="DB206" i="1"/>
  <c r="DD206" i="1" s="1"/>
  <c r="DA209" i="1" l="1"/>
  <c r="DB209" i="1" s="1"/>
  <c r="CW210" i="1"/>
  <c r="DB207" i="1"/>
  <c r="DD207" i="1" s="1"/>
  <c r="DA210" i="1" l="1"/>
  <c r="DB210" i="1" s="1"/>
  <c r="CW212" i="1"/>
  <c r="DD209" i="1"/>
  <c r="DA212" i="1" l="1"/>
  <c r="CW213" i="1"/>
  <c r="DD210" i="1"/>
  <c r="DA213" i="1" l="1"/>
  <c r="CW214" i="1"/>
  <c r="DB212" i="1"/>
  <c r="DD212" i="1" s="1"/>
  <c r="DA214" i="1" l="1"/>
  <c r="CW215" i="1"/>
  <c r="DB213" i="1"/>
  <c r="DD213" i="1" s="1"/>
  <c r="DA215" i="1" l="1"/>
  <c r="CW216" i="1"/>
  <c r="DB214" i="1"/>
  <c r="DD214" i="1" s="1"/>
  <c r="DA216" i="1" l="1"/>
  <c r="DB216" i="1" s="1"/>
  <c r="CW217" i="1"/>
  <c r="DB215" i="1"/>
  <c r="DD215" i="1" s="1"/>
  <c r="DA217" i="1" l="1"/>
  <c r="CW218" i="1"/>
  <c r="DD216" i="1"/>
  <c r="DA218" i="1" l="1"/>
  <c r="CW219" i="1"/>
  <c r="DB217" i="1"/>
  <c r="DD217" i="1" s="1"/>
  <c r="DA219" i="1" l="1"/>
  <c r="CW220" i="1"/>
  <c r="DB218" i="1"/>
  <c r="DD218" i="1" s="1"/>
  <c r="DA220" i="1" l="1"/>
  <c r="CW221" i="1"/>
  <c r="DB219" i="1"/>
  <c r="DD219" i="1" s="1"/>
  <c r="DA221" i="1" l="1"/>
  <c r="CW222" i="1"/>
  <c r="DB220" i="1"/>
  <c r="DD220" i="1" s="1"/>
  <c r="DA222" i="1" l="1"/>
  <c r="CW223" i="1"/>
  <c r="DB221" i="1"/>
  <c r="DD221" i="1" s="1"/>
  <c r="DA223" i="1" l="1"/>
  <c r="DB223" i="1" s="1"/>
  <c r="CW224" i="1"/>
  <c r="DB222" i="1"/>
  <c r="DD222" i="1" s="1"/>
  <c r="DA224" i="1" l="1"/>
  <c r="CW225" i="1"/>
  <c r="DD223" i="1"/>
  <c r="DA225" i="1" l="1"/>
  <c r="DB225" i="1" s="1"/>
  <c r="CW226" i="1"/>
  <c r="DB224" i="1"/>
  <c r="DD224" i="1" s="1"/>
  <c r="DA226" i="1" l="1"/>
  <c r="DB226" i="1" s="1"/>
  <c r="CW227" i="1"/>
  <c r="DD225" i="1"/>
  <c r="DA227" i="1" l="1"/>
  <c r="CW230" i="1"/>
  <c r="DD226" i="1"/>
  <c r="DA230" i="1" l="1"/>
  <c r="CW231" i="1"/>
  <c r="DB227" i="1"/>
  <c r="DD227" i="1" s="1"/>
  <c r="DA231" i="1" l="1"/>
  <c r="DB231" i="1" s="1"/>
  <c r="CW232" i="1"/>
  <c r="DB230" i="1"/>
  <c r="DD230" i="1" s="1"/>
  <c r="DA232" i="1" l="1"/>
  <c r="CW233" i="1"/>
  <c r="DD231" i="1"/>
  <c r="DA233" i="1" l="1"/>
  <c r="DB233" i="1" s="1"/>
  <c r="CW234" i="1"/>
  <c r="DB232" i="1"/>
  <c r="DD232" i="1" s="1"/>
  <c r="DA234" i="1" l="1"/>
  <c r="CW235" i="1"/>
  <c r="DD233" i="1"/>
  <c r="DA235" i="1" l="1"/>
  <c r="DB235" i="1" s="1"/>
  <c r="CW238" i="1"/>
  <c r="DB234" i="1"/>
  <c r="DD234" i="1" s="1"/>
  <c r="DA238" i="1" l="1"/>
  <c r="CW239" i="1"/>
  <c r="DD235" i="1"/>
  <c r="DA239" i="1" l="1"/>
  <c r="DB239" i="1" s="1"/>
  <c r="CW240" i="1"/>
  <c r="DB238" i="1"/>
  <c r="DD238" i="1" s="1"/>
  <c r="DA240" i="1" l="1"/>
  <c r="DA5" i="1" s="1"/>
  <c r="DD239" i="1"/>
  <c r="DB240" i="1" l="1"/>
  <c r="DD240" i="1" s="1"/>
  <c r="D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<sst xmlns="http://schemas.openxmlformats.org/spreadsheetml/2006/main" count="13303" uniqueCount="1540">
  <si>
    <t>Stno;Chip;Database Id;Surname;First name;YB;S;Block;nc;Start;Finish;Time;Classifier;Club no.;Cl.name;City;Nat;Cl. no.;Short;Long;Num1;Num2;Num3;Text1;Text2;Text3;Adr. name;Street;Line2;Zip;City;Phone;Fax;EMail;Id/Club;Rented;Start fee;Paid;Course no.;Course;km;m;Course controls;Pl;Start punch;Finish punch;Control1;Punch1;Control2;Punch2;Control3;Punch3;Control4;Punch4;Control5;Punch5;Control6;Punch6;Control7;Punch7;Control8;Punch8;Control9;Punch9;Control10;Punch10;(may be more) ...</t>
  </si>
  <si>
    <t xml:space="preserve"> </t>
  </si>
  <si>
    <t>Meštrović</t>
  </si>
  <si>
    <t>Martin</t>
  </si>
  <si>
    <t>OK Kapela</t>
  </si>
  <si>
    <t>M12</t>
  </si>
  <si>
    <t>Anadolac</t>
  </si>
  <si>
    <t>Adam</t>
  </si>
  <si>
    <t>OK Varaždin</t>
  </si>
  <si>
    <t>Pinjušić</t>
  </si>
  <si>
    <t>Lovro</t>
  </si>
  <si>
    <t>OK Japetić</t>
  </si>
  <si>
    <t>Ivezić</t>
  </si>
  <si>
    <t>Viktor Ignjat</t>
  </si>
  <si>
    <t>OK Vihor</t>
  </si>
  <si>
    <t>Juriša</t>
  </si>
  <si>
    <t>Fran</t>
  </si>
  <si>
    <t>Filip</t>
  </si>
  <si>
    <t>Tanković</t>
  </si>
  <si>
    <t>Marin</t>
  </si>
  <si>
    <t>OK Jelen</t>
  </si>
  <si>
    <t>Lesjak</t>
  </si>
  <si>
    <t>Karlo</t>
  </si>
  <si>
    <t>Sučić</t>
  </si>
  <si>
    <t>Luka</t>
  </si>
  <si>
    <t>Vukelić</t>
  </si>
  <si>
    <t>Juraj</t>
  </si>
  <si>
    <t>OK Maksimir</t>
  </si>
  <si>
    <t>M14</t>
  </si>
  <si>
    <t>Gojmerac</t>
  </si>
  <si>
    <t>OK Ivan Merz</t>
  </si>
  <si>
    <t>Kelc</t>
  </si>
  <si>
    <t>Noa</t>
  </si>
  <si>
    <t>Solenički</t>
  </si>
  <si>
    <t>Gabrijel</t>
  </si>
  <si>
    <t>Nikolić</t>
  </si>
  <si>
    <t>Matko</t>
  </si>
  <si>
    <t>Milković</t>
  </si>
  <si>
    <t>Patrick</t>
  </si>
  <si>
    <t>Mahović</t>
  </si>
  <si>
    <t>Teo</t>
  </si>
  <si>
    <t>Jakov</t>
  </si>
  <si>
    <t>M16</t>
  </si>
  <si>
    <t>Strmečki</t>
  </si>
  <si>
    <t>Vibor</t>
  </si>
  <si>
    <t>Šiljevinac</t>
  </si>
  <si>
    <t>Gabriel</t>
  </si>
  <si>
    <t>Tišljar</t>
  </si>
  <si>
    <t>Mirko</t>
  </si>
  <si>
    <t>OK Orion</t>
  </si>
  <si>
    <t>Kolarek</t>
  </si>
  <si>
    <t>M20</t>
  </si>
  <si>
    <t>Kukec</t>
  </si>
  <si>
    <t>Jura</t>
  </si>
  <si>
    <t>Gobec</t>
  </si>
  <si>
    <t>Timo Vilim</t>
  </si>
  <si>
    <t>Kocijan</t>
  </si>
  <si>
    <t>Pasquino</t>
  </si>
  <si>
    <t>Ivan</t>
  </si>
  <si>
    <t>Jan</t>
  </si>
  <si>
    <t>Razum</t>
  </si>
  <si>
    <t>Matija</t>
  </si>
  <si>
    <t>M21A</t>
  </si>
  <si>
    <t>Horvat</t>
  </si>
  <si>
    <t>Lobel</t>
  </si>
  <si>
    <t>Ocvirk</t>
  </si>
  <si>
    <t>Edi</t>
  </si>
  <si>
    <t>Štambuk</t>
  </si>
  <si>
    <t>Andro Vladimir</t>
  </si>
  <si>
    <t>Miljković</t>
  </si>
  <si>
    <t>Damir</t>
  </si>
  <si>
    <t>Peh</t>
  </si>
  <si>
    <t>Krunoslav</t>
  </si>
  <si>
    <t>Gadžić</t>
  </si>
  <si>
    <t>Dražen</t>
  </si>
  <si>
    <t>Filetin</t>
  </si>
  <si>
    <t>Varnica</t>
  </si>
  <si>
    <t>Tomislav</t>
  </si>
  <si>
    <t>Celić</t>
  </si>
  <si>
    <t>Oleg</t>
  </si>
  <si>
    <t>Turkalj</t>
  </si>
  <si>
    <t>Marijan</t>
  </si>
  <si>
    <t>Delimar</t>
  </si>
  <si>
    <t>Domagoj</t>
  </si>
  <si>
    <t>Berković</t>
  </si>
  <si>
    <t>Vedran</t>
  </si>
  <si>
    <t>Kaldi</t>
  </si>
  <si>
    <t>Cvetković</t>
  </si>
  <si>
    <t>Kirin</t>
  </si>
  <si>
    <t>Dominik</t>
  </si>
  <si>
    <t>Pleše</t>
  </si>
  <si>
    <t>Danko</t>
  </si>
  <si>
    <t>M21B</t>
  </si>
  <si>
    <t>Kožul</t>
  </si>
  <si>
    <t>Eduard</t>
  </si>
  <si>
    <t>Verović</t>
  </si>
  <si>
    <t>Kristijan</t>
  </si>
  <si>
    <t>Putniković</t>
  </si>
  <si>
    <t>Branimir</t>
  </si>
  <si>
    <t>Tubin</t>
  </si>
  <si>
    <t>Jokić</t>
  </si>
  <si>
    <t>Nikica</t>
  </si>
  <si>
    <t>Vodopija</t>
  </si>
  <si>
    <t>Dario</t>
  </si>
  <si>
    <t>Fernežir</t>
  </si>
  <si>
    <t>Zvonimir</t>
  </si>
  <si>
    <t>Kodba</t>
  </si>
  <si>
    <t>Vid</t>
  </si>
  <si>
    <t>Vidaković</t>
  </si>
  <si>
    <t>Zvonko</t>
  </si>
  <si>
    <t>Jelić</t>
  </si>
  <si>
    <t>Ivor</t>
  </si>
  <si>
    <t>Penić</t>
  </si>
  <si>
    <t>Jerko</t>
  </si>
  <si>
    <t>Delić</t>
  </si>
  <si>
    <t>Petar</t>
  </si>
  <si>
    <t>M35</t>
  </si>
  <si>
    <t>Bijelić</t>
  </si>
  <si>
    <t>OK Bjelovar</t>
  </si>
  <si>
    <t>Kaniški</t>
  </si>
  <si>
    <t>Salopek</t>
  </si>
  <si>
    <t>Tihomir</t>
  </si>
  <si>
    <t>OK Ris</t>
  </si>
  <si>
    <t>Vuk</t>
  </si>
  <si>
    <t>Pongrac</t>
  </si>
  <si>
    <t>Bublić</t>
  </si>
  <si>
    <t>Budi</t>
  </si>
  <si>
    <t>Franjo</t>
  </si>
  <si>
    <t>Gverić</t>
  </si>
  <si>
    <t>Spasić</t>
  </si>
  <si>
    <t>Vladimir</t>
  </si>
  <si>
    <t>Rihter</t>
  </si>
  <si>
    <t>Goran</t>
  </si>
  <si>
    <t>Bunčić</t>
  </si>
  <si>
    <t>Marko</t>
  </si>
  <si>
    <t>Surjan</t>
  </si>
  <si>
    <t>Darko</t>
  </si>
  <si>
    <t>Rako</t>
  </si>
  <si>
    <t>Duje</t>
  </si>
  <si>
    <t>Kosić</t>
  </si>
  <si>
    <t>Orehoci</t>
  </si>
  <si>
    <t>Robert</t>
  </si>
  <si>
    <t>M45</t>
  </si>
  <si>
    <t>Markulinčić</t>
  </si>
  <si>
    <t>Predrag</t>
  </si>
  <si>
    <t>OK Međimurje</t>
  </si>
  <si>
    <t>Merunka</t>
  </si>
  <si>
    <t>Nimac</t>
  </si>
  <si>
    <t>Mario</t>
  </si>
  <si>
    <t>Bojan</t>
  </si>
  <si>
    <t>Horjan</t>
  </si>
  <si>
    <t>Zdenko</t>
  </si>
  <si>
    <t>Trivunović</t>
  </si>
  <si>
    <t>Vukmanović</t>
  </si>
  <si>
    <t>Mladen</t>
  </si>
  <si>
    <t>Šantić</t>
  </si>
  <si>
    <t>Bogović</t>
  </si>
  <si>
    <t>Pavlin</t>
  </si>
  <si>
    <t>Tounec</t>
  </si>
  <si>
    <t>Vlatko</t>
  </si>
  <si>
    <t>Dasović</t>
  </si>
  <si>
    <t>Hrvoje</t>
  </si>
  <si>
    <t>Hercigonja</t>
  </si>
  <si>
    <t>Tonković</t>
  </si>
  <si>
    <t>Zdravko</t>
  </si>
  <si>
    <t>Šaflin</t>
  </si>
  <si>
    <t>Truhlaž</t>
  </si>
  <si>
    <t>Miodrag</t>
  </si>
  <si>
    <t>M55</t>
  </si>
  <si>
    <t>Saša</t>
  </si>
  <si>
    <t>Mioković</t>
  </si>
  <si>
    <t>Mile</t>
  </si>
  <si>
    <t>Lukačić</t>
  </si>
  <si>
    <t>Ivica</t>
  </si>
  <si>
    <t>Sokolović</t>
  </si>
  <si>
    <t>Slobodan</t>
  </si>
  <si>
    <t>Špoljar</t>
  </si>
  <si>
    <t>Krešo</t>
  </si>
  <si>
    <t>Besten</t>
  </si>
  <si>
    <t>Miroslav</t>
  </si>
  <si>
    <t>M65</t>
  </si>
  <si>
    <t>Mesić</t>
  </si>
  <si>
    <t>Pavić</t>
  </si>
  <si>
    <t>Čepelak</t>
  </si>
  <si>
    <t>Radovan</t>
  </si>
  <si>
    <t>Milan</t>
  </si>
  <si>
    <t>Posinjak</t>
  </si>
  <si>
    <t>Srebačić</t>
  </si>
  <si>
    <t>Davorka</t>
  </si>
  <si>
    <t>Senija</t>
  </si>
  <si>
    <t>Valter</t>
  </si>
  <si>
    <t>Ostajmer</t>
  </si>
  <si>
    <t>Ines</t>
  </si>
  <si>
    <t>Ana</t>
  </si>
  <si>
    <t>Sonja</t>
  </si>
  <si>
    <t>Jure</t>
  </si>
  <si>
    <t>Dora</t>
  </si>
  <si>
    <t>Ž12</t>
  </si>
  <si>
    <t>Lucija</t>
  </si>
  <si>
    <t>Gloria</t>
  </si>
  <si>
    <t>Sara</t>
  </si>
  <si>
    <t>Veronika</t>
  </si>
  <si>
    <t>Bajrektarević</t>
  </si>
  <si>
    <t>Luna</t>
  </si>
  <si>
    <t>Ćubela</t>
  </si>
  <si>
    <t>Helena</t>
  </si>
  <si>
    <t>Viktoria</t>
  </si>
  <si>
    <t>Velimirović</t>
  </si>
  <si>
    <t>Vittoria</t>
  </si>
  <si>
    <t>Beatrice</t>
  </si>
  <si>
    <t>Monika</t>
  </si>
  <si>
    <t>Ž14</t>
  </si>
  <si>
    <t>Kovač</t>
  </si>
  <si>
    <t>Wanda</t>
  </si>
  <si>
    <t>Paola</t>
  </si>
  <si>
    <t>Drobić</t>
  </si>
  <si>
    <t>Melissa</t>
  </si>
  <si>
    <t>Nina</t>
  </si>
  <si>
    <t>Lucija Marijela</t>
  </si>
  <si>
    <t>Petra</t>
  </si>
  <si>
    <t>Ž16</t>
  </si>
  <si>
    <t>Zdenka Petra</t>
  </si>
  <si>
    <t>Majda</t>
  </si>
  <si>
    <t>Gršković</t>
  </si>
  <si>
    <t>Mare</t>
  </si>
  <si>
    <t>Nika</t>
  </si>
  <si>
    <t>Kimi Maria</t>
  </si>
  <si>
    <t>Marta</t>
  </si>
  <si>
    <t>Paula</t>
  </si>
  <si>
    <t>Ž20</t>
  </si>
  <si>
    <t>Kermek</t>
  </si>
  <si>
    <t>Vinka</t>
  </si>
  <si>
    <t>Ž21A</t>
  </si>
  <si>
    <t>Mirja</t>
  </si>
  <si>
    <t>Iva</t>
  </si>
  <si>
    <t>Sakar Vukić</t>
  </si>
  <si>
    <t>Tena</t>
  </si>
  <si>
    <t>Jerković Perić</t>
  </si>
  <si>
    <t>Olga</t>
  </si>
  <si>
    <t>Frajzman</t>
  </si>
  <si>
    <t>Nevija</t>
  </si>
  <si>
    <t>Brezak</t>
  </si>
  <si>
    <t>Jelena</t>
  </si>
  <si>
    <t>Sipina Halper</t>
  </si>
  <si>
    <t>Monika Martina</t>
  </si>
  <si>
    <t>Beblek</t>
  </si>
  <si>
    <t>Kos</t>
  </si>
  <si>
    <t>Plevnik</t>
  </si>
  <si>
    <t>Ž21B</t>
  </si>
  <si>
    <t>Mandić</t>
  </si>
  <si>
    <t>Mirjana</t>
  </si>
  <si>
    <t>Bergant Vidaković</t>
  </si>
  <si>
    <t>Sandra</t>
  </si>
  <si>
    <t>Stanić</t>
  </si>
  <si>
    <t>Suzana</t>
  </si>
  <si>
    <t>Pajnić</t>
  </si>
  <si>
    <t>Gerjević</t>
  </si>
  <si>
    <t>Lana</t>
  </si>
  <si>
    <t>Dukić</t>
  </si>
  <si>
    <t>Višnja</t>
  </si>
  <si>
    <t>Krkić Drobić</t>
  </si>
  <si>
    <t>Aida</t>
  </si>
  <si>
    <t>Latinger</t>
  </si>
  <si>
    <t>Perković</t>
  </si>
  <si>
    <t>Mihaela Marija</t>
  </si>
  <si>
    <t>Melita</t>
  </si>
  <si>
    <t>Miličević</t>
  </si>
  <si>
    <t>Aleksandra</t>
  </si>
  <si>
    <t>Bedeković Tanković</t>
  </si>
  <si>
    <t>Martina</t>
  </si>
  <si>
    <t>Ž35</t>
  </si>
  <si>
    <t>Cini</t>
  </si>
  <si>
    <t>Fabiana</t>
  </si>
  <si>
    <t>Nikolina</t>
  </si>
  <si>
    <t>Berženji</t>
  </si>
  <si>
    <t>Sanda</t>
  </si>
  <si>
    <t>Dunja</t>
  </si>
  <si>
    <t>Fištrek</t>
  </si>
  <si>
    <t>Željka</t>
  </si>
  <si>
    <t>Seražin Korper</t>
  </si>
  <si>
    <t>Sabina</t>
  </si>
  <si>
    <t>Čorko Meštrović</t>
  </si>
  <si>
    <t>Irena</t>
  </si>
  <si>
    <t>Čalić</t>
  </si>
  <si>
    <t>Violeta</t>
  </si>
  <si>
    <t>Stupalo</t>
  </si>
  <si>
    <t>Vlatka</t>
  </si>
  <si>
    <t>Cindrić Perković</t>
  </si>
  <si>
    <t>Jasminka</t>
  </si>
  <si>
    <t>Lučić</t>
  </si>
  <si>
    <t>Slađana</t>
  </si>
  <si>
    <t>Kušt</t>
  </si>
  <si>
    <t>Maja</t>
  </si>
  <si>
    <t>Horbec</t>
  </si>
  <si>
    <t>Ivana</t>
  </si>
  <si>
    <t>Jakšić</t>
  </si>
  <si>
    <t>Mirka</t>
  </si>
  <si>
    <t>Stipić</t>
  </si>
  <si>
    <t>Bernardica</t>
  </si>
  <si>
    <t>Sertić</t>
  </si>
  <si>
    <t>Žgela Putniković</t>
  </si>
  <si>
    <t>Marijana</t>
  </si>
  <si>
    <t>Baburek</t>
  </si>
  <si>
    <t>Gabrijela</t>
  </si>
  <si>
    <t>Ž45</t>
  </si>
  <si>
    <t>Bojana</t>
  </si>
  <si>
    <t>Jazvić Mioković</t>
  </si>
  <si>
    <t>Marija</t>
  </si>
  <si>
    <t>Srebrenka</t>
  </si>
  <si>
    <t>Schubert</t>
  </si>
  <si>
    <t>Kraintz</t>
  </si>
  <si>
    <t>Evelyn</t>
  </si>
  <si>
    <t>Nataša</t>
  </si>
  <si>
    <t>Daliborka</t>
  </si>
  <si>
    <t>Penc</t>
  </si>
  <si>
    <t>Sanja</t>
  </si>
  <si>
    <t>Ana-Marija</t>
  </si>
  <si>
    <t>Gradečak Galović</t>
  </si>
  <si>
    <t>Neda</t>
  </si>
  <si>
    <t>Govedarica</t>
  </si>
  <si>
    <t>Zvjezdana</t>
  </si>
  <si>
    <t>Cvitković</t>
  </si>
  <si>
    <t>Ž55</t>
  </si>
  <si>
    <t>Čuljak Gross</t>
  </si>
  <si>
    <t>Mladenka</t>
  </si>
  <si>
    <t>Fabek</t>
  </si>
  <si>
    <t>Branka</t>
  </si>
  <si>
    <t>Ebenspanger</t>
  </si>
  <si>
    <t>Emilija</t>
  </si>
  <si>
    <t>Alida</t>
  </si>
  <si>
    <t>Vendler Čepelak</t>
  </si>
  <si>
    <t>Ž65</t>
  </si>
  <si>
    <t>Horvat-Nikšić</t>
  </si>
  <si>
    <t>Biserka</t>
  </si>
  <si>
    <t>Franc</t>
  </si>
  <si>
    <t>Vera</t>
  </si>
  <si>
    <t>ime</t>
  </si>
  <si>
    <t>prezime</t>
  </si>
  <si>
    <t>klub</t>
  </si>
  <si>
    <t>kategorija</t>
  </si>
  <si>
    <t>Željko</t>
  </si>
  <si>
    <t>Belaj</t>
  </si>
  <si>
    <t>Despetović</t>
  </si>
  <si>
    <t>Bože</t>
  </si>
  <si>
    <t>Đipalo</t>
  </si>
  <si>
    <t>Draušnik</t>
  </si>
  <si>
    <t>Matej</t>
  </si>
  <si>
    <t>Drmanović</t>
  </si>
  <si>
    <t>Mihael</t>
  </si>
  <si>
    <t>Grgić</t>
  </si>
  <si>
    <t>Kaučić Perković</t>
  </si>
  <si>
    <t>Klobučarić</t>
  </si>
  <si>
    <t>Krupka</t>
  </si>
  <si>
    <t>Siniša</t>
  </si>
  <si>
    <t>Muhtić</t>
  </si>
  <si>
    <t>Antonija</t>
  </si>
  <si>
    <t>Orlić</t>
  </si>
  <si>
    <t>Perica</t>
  </si>
  <si>
    <t>Radočaj</t>
  </si>
  <si>
    <t>Hana</t>
  </si>
  <si>
    <t>Benjak</t>
  </si>
  <si>
    <t>Elizabeta</t>
  </si>
  <si>
    <t>Bilić</t>
  </si>
  <si>
    <t>Boban</t>
  </si>
  <si>
    <t>Mirta</t>
  </si>
  <si>
    <t>Rea</t>
  </si>
  <si>
    <t>Detić</t>
  </si>
  <si>
    <t>Leon</t>
  </si>
  <si>
    <t>Hlad</t>
  </si>
  <si>
    <t>Šimun</t>
  </si>
  <si>
    <t>Ilčić</t>
  </si>
  <si>
    <t>Jurak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</si>
  <si>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</si>
  <si>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</si>
  <si>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</si>
  <si>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</si>
  <si>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</si>
  <si>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</si>
  <si>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</si>
  <si>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</si>
  <si>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</si>
  <si>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</si>
  <si>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</si>
  <si>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Omazić</t>
  </si>
  <si>
    <t>Petak</t>
  </si>
  <si>
    <t>Popović</t>
  </si>
  <si>
    <t>Priher</t>
  </si>
  <si>
    <t>Mislav</t>
  </si>
  <si>
    <t>Radovanović</t>
  </si>
  <si>
    <t>Vanja</t>
  </si>
  <si>
    <t>Žarko</t>
  </si>
  <si>
    <t>Zadravec-Kermek</t>
  </si>
  <si>
    <t>Bartaković</t>
  </si>
  <si>
    <t>Berečki</t>
  </si>
  <si>
    <t>Lea</t>
  </si>
  <si>
    <t>Bošnjak</t>
  </si>
  <si>
    <t>Ivano</t>
  </si>
  <si>
    <t>Črep</t>
  </si>
  <si>
    <t>Jana</t>
  </si>
  <si>
    <t>Cvjetko</t>
  </si>
  <si>
    <t>Lara</t>
  </si>
  <si>
    <t>Anja</t>
  </si>
  <si>
    <t>Fatzek</t>
  </si>
  <si>
    <t>Katja</t>
  </si>
  <si>
    <t>Grga</t>
  </si>
  <si>
    <t>Guliš</t>
  </si>
  <si>
    <t>Hovorka</t>
  </si>
  <si>
    <t>Jakopec</t>
  </si>
  <si>
    <t>Nola</t>
  </si>
  <si>
    <t>Jandrečić</t>
  </si>
  <si>
    <t>Jelinić</t>
  </si>
  <si>
    <t>Mark</t>
  </si>
  <si>
    <t>Una</t>
  </si>
  <si>
    <t>Borna</t>
  </si>
  <si>
    <t>Kuzmanić</t>
  </si>
  <si>
    <t>Lino</t>
  </si>
  <si>
    <t>Legac</t>
  </si>
  <si>
    <t>Josip</t>
  </si>
  <si>
    <t>Leovac</t>
  </si>
  <si>
    <t>Eva</t>
  </si>
  <si>
    <t>Magdić Govedarica</t>
  </si>
  <si>
    <t>Markić</t>
  </si>
  <si>
    <t>Frane</t>
  </si>
  <si>
    <t>Marković</t>
  </si>
  <si>
    <t>Mihaljević</t>
  </si>
  <si>
    <t>Mogut</t>
  </si>
  <si>
    <t>Tonka</t>
  </si>
  <si>
    <t>Mirela</t>
  </si>
  <si>
    <t>Obranić</t>
  </si>
  <si>
    <t>Pia</t>
  </si>
  <si>
    <t>Franka</t>
  </si>
  <si>
    <t>Paulić</t>
  </si>
  <si>
    <t>Karla</t>
  </si>
  <si>
    <t>Perica Cvjetko</t>
  </si>
  <si>
    <t>Petravić</t>
  </si>
  <si>
    <t>Daniela</t>
  </si>
  <si>
    <t>Popović Budi</t>
  </si>
  <si>
    <t>Roko</t>
  </si>
  <si>
    <t>Puharić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</si>
  <si>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</si>
  <si>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</si>
  <si>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</si>
  <si>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</si>
  <si>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</si>
  <si>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</si>
  <si>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</si>
  <si>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</si>
  <si>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</si>
  <si>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</si>
  <si>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Lidija</t>
  </si>
  <si>
    <t>Vrdoljak</t>
  </si>
  <si>
    <t>Vujanić</t>
  </si>
  <si>
    <t>Acketa</t>
  </si>
  <si>
    <t>Draženka</t>
  </si>
  <si>
    <t>Birkić</t>
  </si>
  <si>
    <t>Antonio</t>
  </si>
  <si>
    <t>Cindrić</t>
  </si>
  <si>
    <t>Đanić</t>
  </si>
  <si>
    <t>Derdić</t>
  </si>
  <si>
    <t>Daniel</t>
  </si>
  <si>
    <t>Fabijanić</t>
  </si>
  <si>
    <t>Gajdek</t>
  </si>
  <si>
    <t>Herceg</t>
  </si>
  <si>
    <t>Jurić</t>
  </si>
  <si>
    <t>Dan</t>
  </si>
  <si>
    <t>Kobasić</t>
  </si>
  <si>
    <t>Miran</t>
  </si>
  <si>
    <t>Košćica</t>
  </si>
  <si>
    <t>Košturić</t>
  </si>
  <si>
    <t>Milašinčić</t>
  </si>
  <si>
    <t>Miovec</t>
  </si>
  <si>
    <t>Mlinac</t>
  </si>
  <si>
    <t>Dragutin</t>
  </si>
  <si>
    <t>Mulig</t>
  </si>
  <si>
    <t>Novosel</t>
  </si>
  <si>
    <t>Odžić</t>
  </si>
  <si>
    <t>Oslaković</t>
  </si>
  <si>
    <t>Papa</t>
  </si>
  <si>
    <t>Mijat</t>
  </si>
  <si>
    <t>Perić</t>
  </si>
  <si>
    <t>Drago</t>
  </si>
  <si>
    <t>Rusan</t>
  </si>
  <si>
    <t>Šalaj</t>
  </si>
  <si>
    <t>Davor</t>
  </si>
  <si>
    <t>Šćuric</t>
  </si>
  <si>
    <t>Šeperić-Grdiša</t>
  </si>
  <si>
    <t>Samuel</t>
  </si>
  <si>
    <t>Spretnjak</t>
  </si>
  <si>
    <t>Dalibor</t>
  </si>
  <si>
    <t>Stankovski</t>
  </si>
  <si>
    <t>Stinčić Clarke</t>
  </si>
  <si>
    <t>Dorijan</t>
  </si>
  <si>
    <t>Vinšćak</t>
  </si>
  <si>
    <t>Vučinić</t>
  </si>
  <si>
    <t>Vukmirović</t>
  </si>
  <si>
    <t>Žalac</t>
  </si>
  <si>
    <t>Nenad</t>
  </si>
  <si>
    <t>Zdjelar</t>
  </si>
  <si>
    <t>Franko</t>
  </si>
  <si>
    <t>Bajlo</t>
  </si>
  <si>
    <t>Ante</t>
  </si>
  <si>
    <t>Balić</t>
  </si>
  <si>
    <t>Nada</t>
  </si>
  <si>
    <t>Baturina</t>
  </si>
  <si>
    <t>Branko</t>
  </si>
  <si>
    <t>Bernardić</t>
  </si>
  <si>
    <t>Bilobrk</t>
  </si>
  <si>
    <t>Bolešić</t>
  </si>
  <si>
    <t>Liliana</t>
  </si>
  <si>
    <t>Božić</t>
  </si>
  <si>
    <t>Čapeta</t>
  </si>
  <si>
    <t>Karmela</t>
  </si>
  <si>
    <t>Crvenković</t>
  </si>
  <si>
    <t>Ćurić</t>
  </si>
  <si>
    <t>Morana</t>
  </si>
  <si>
    <t>Ćuzela</t>
  </si>
  <si>
    <t>Sanjin</t>
  </si>
  <si>
    <t>Asja</t>
  </si>
  <si>
    <t>Dubravčić</t>
  </si>
  <si>
    <t>Dugi</t>
  </si>
  <si>
    <t>Džapo</t>
  </si>
  <si>
    <t>Fausto</t>
  </si>
  <si>
    <t>Ferreira</t>
  </si>
  <si>
    <t>Fumić</t>
  </si>
  <si>
    <t>Gerber</t>
  </si>
  <si>
    <t>Glagolić</t>
  </si>
  <si>
    <t>Beata Adrianna</t>
  </si>
  <si>
    <t>Glinska</t>
  </si>
  <si>
    <t>Glušica</t>
  </si>
  <si>
    <t>Nela</t>
  </si>
  <si>
    <t>Gross</t>
  </si>
  <si>
    <t>Andraž</t>
  </si>
  <si>
    <t>Hribar</t>
  </si>
  <si>
    <t>Ilijašev</t>
  </si>
  <si>
    <t>Ružica</t>
  </si>
  <si>
    <t>Kasaš Spasić</t>
  </si>
  <si>
    <t>Tamara</t>
  </si>
  <si>
    <t>Kefeček</t>
  </si>
  <si>
    <t>Vjekoslav</t>
  </si>
  <si>
    <t>Klarić</t>
  </si>
  <si>
    <t>Dragan</t>
  </si>
  <si>
    <t>Kovačević</t>
  </si>
  <si>
    <t>Kovaljesko</t>
  </si>
  <si>
    <t>Dorotea</t>
  </si>
  <si>
    <t>Kutleša</t>
  </si>
  <si>
    <t>Malović</t>
  </si>
  <si>
    <t>Mikulinjak</t>
  </si>
  <si>
    <t>Milas</t>
  </si>
  <si>
    <t>Ira</t>
  </si>
  <si>
    <t>Silvije</t>
  </si>
  <si>
    <t>Nosić</t>
  </si>
  <si>
    <t>Anja Vita</t>
  </si>
  <si>
    <t>Ogorelec</t>
  </si>
  <si>
    <t>Ovčarić</t>
  </si>
  <si>
    <t>Ivan Ivo</t>
  </si>
  <si>
    <t>Pirija</t>
  </si>
  <si>
    <t>Antea</t>
  </si>
  <si>
    <t>Preis-Bedenik</t>
  </si>
  <si>
    <t>Raškaj</t>
  </si>
  <si>
    <t>Rocco</t>
  </si>
  <si>
    <t>Sabljak</t>
  </si>
  <si>
    <t>Sabljić</t>
  </si>
  <si>
    <t>Sekušak</t>
  </si>
  <si>
    <t>Simon</t>
  </si>
  <si>
    <t>Škorić</t>
  </si>
  <si>
    <t>Šojat</t>
  </si>
  <si>
    <t>Stanković</t>
  </si>
  <si>
    <t>Suhina</t>
  </si>
  <si>
    <t>Ulrich Cvenić</t>
  </si>
  <si>
    <t>Fabijan</t>
  </si>
  <si>
    <t>Bepo</t>
  </si>
  <si>
    <t>Željem</t>
  </si>
  <si>
    <t>Ževrnja</t>
  </si>
  <si>
    <t>Benaković</t>
  </si>
  <si>
    <t>M70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</si>
  <si>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</si>
  <si>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</si>
  <si>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</si>
  <si>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</si>
  <si>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</si>
  <si>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</si>
  <si>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</si>
  <si>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</si>
  <si>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</si>
  <si>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</si>
  <si>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Vjeran</t>
  </si>
  <si>
    <t>Kabalin Borenić</t>
  </si>
  <si>
    <t>Greta</t>
  </si>
  <si>
    <t>Laura</t>
  </si>
  <si>
    <t>Klasić</t>
  </si>
  <si>
    <t>Kyra</t>
  </si>
  <si>
    <t>Krahenbuhl</t>
  </si>
  <si>
    <t>Antun Zoran</t>
  </si>
  <si>
    <t>Krivokapić</t>
  </si>
  <si>
    <t>Ivo</t>
  </si>
  <si>
    <t>Marchiotti</t>
  </si>
  <si>
    <t>Asmir</t>
  </si>
  <si>
    <t>Mašić</t>
  </si>
  <si>
    <t>Alan</t>
  </si>
  <si>
    <t>Omerčić</t>
  </si>
  <si>
    <t>Lorena</t>
  </si>
  <si>
    <t>Orešković</t>
  </si>
  <si>
    <t>Riet, van de</t>
  </si>
  <si>
    <t>Gerrit</t>
  </si>
  <si>
    <t>Radenko</t>
  </si>
  <si>
    <t>Romanović</t>
  </si>
  <si>
    <t>Sakar</t>
  </si>
  <si>
    <t>Šimatić</t>
  </si>
  <si>
    <t>Andrej</t>
  </si>
  <si>
    <t>Smerke</t>
  </si>
  <si>
    <t>Ulip</t>
  </si>
  <si>
    <t>Milivoj</t>
  </si>
  <si>
    <t>Uroić</t>
  </si>
  <si>
    <t>Vukić</t>
  </si>
  <si>
    <t>Antolić</t>
  </si>
  <si>
    <t>Bahun</t>
  </si>
  <si>
    <t>Belović</t>
  </si>
  <si>
    <t>Crljenica</t>
  </si>
  <si>
    <t>Duhović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</si>
  <si>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</si>
  <si>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</si>
  <si>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</si>
  <si>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</si>
  <si>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</si>
  <si>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</si>
  <si>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</si>
  <si>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</si>
  <si>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</si>
  <si>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</si>
  <si>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</si>
  <si>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</si>
  <si>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</si>
  <si>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</si>
  <si>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</si>
  <si>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</si>
  <si>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</si>
  <si>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</si>
  <si>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</si>
  <si>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</si>
  <si>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</si>
  <si>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</si>
  <si>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</si>
  <si>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</si>
  <si>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</si>
  <si>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</si>
  <si>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</si>
  <si>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</si>
  <si>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</si>
  <si>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Grbac</t>
  </si>
  <si>
    <t>Toni</t>
  </si>
  <si>
    <t>Tihon</t>
  </si>
  <si>
    <t>Šubat</t>
  </si>
  <si>
    <t>Patricija</t>
  </si>
  <si>
    <t>Urbanc</t>
  </si>
  <si>
    <t>Balaban</t>
  </si>
  <si>
    <t>OK Sova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</si>
  <si>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</si>
  <si>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</si>
  <si>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</si>
  <si>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</si>
  <si>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</si>
  <si>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</si>
  <si>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</si>
  <si>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</si>
  <si>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</si>
  <si>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</si>
  <si>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</si>
  <si>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</si>
  <si>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</si>
  <si>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</si>
  <si>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</si>
  <si>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</si>
  <si>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</si>
  <si>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</si>
  <si>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</si>
  <si>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</si>
  <si>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</si>
  <si>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</si>
  <si>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</si>
  <si>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</si>
  <si>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</si>
  <si>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</si>
  <si>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</si>
  <si>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</si>
  <si>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</si>
  <si>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</si>
  <si>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</si>
  <si>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</si>
  <si>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</si>
  <si>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</si>
  <si>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</si>
  <si>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</si>
  <si>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</si>
  <si>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</si>
  <si>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</si>
  <si>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</si>
  <si>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</si>
  <si>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</si>
  <si>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</si>
  <si>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</si>
  <si>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</si>
  <si>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</si>
  <si>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</si>
  <si>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</si>
  <si>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</si>
  <si>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</si>
  <si>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</si>
  <si>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</si>
  <si>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</si>
  <si>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</si>
  <si>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</si>
  <si>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</si>
  <si>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</si>
  <si>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</si>
  <si>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</si>
  <si>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</si>
  <si>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</si>
  <si>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</si>
  <si>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</si>
  <si>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</si>
  <si>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</si>
  <si>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</si>
  <si>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</si>
  <si>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</si>
  <si>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</si>
  <si>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</si>
  <si>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</si>
  <si>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</si>
  <si>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</si>
  <si>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</si>
  <si>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</si>
  <si>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</si>
  <si>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</si>
  <si>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</si>
  <si>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</si>
  <si>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</si>
  <si>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</si>
  <si>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</si>
  <si>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</si>
  <si>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</si>
  <si>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</si>
  <si>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</si>
  <si>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</si>
  <si>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</si>
  <si>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</si>
  <si>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</si>
  <si>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</si>
  <si>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</si>
  <si>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</si>
  <si>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</si>
  <si>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</si>
  <si>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</si>
  <si>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</si>
  <si>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</si>
  <si>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</si>
  <si>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</si>
  <si>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</si>
  <si>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</si>
  <si>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</si>
  <si>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</si>
  <si>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</si>
  <si>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</si>
  <si>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</si>
  <si>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</si>
  <si>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</si>
  <si>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</si>
  <si>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</si>
  <si>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</si>
  <si>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</si>
  <si>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</si>
  <si>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</si>
  <si>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</si>
  <si>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</si>
  <si>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</si>
  <si>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Roman</t>
  </si>
  <si>
    <t>Ozren</t>
  </si>
  <si>
    <t>Pevec</t>
  </si>
  <si>
    <t>Una Beata</t>
  </si>
  <si>
    <t>Nino</t>
  </si>
  <si>
    <t>Piskač</t>
  </si>
  <si>
    <t>Potrebica</t>
  </si>
  <si>
    <t>Tanja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</si>
  <si>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</si>
  <si>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</si>
  <si>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</si>
  <si>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</si>
  <si>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</si>
  <si>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</si>
  <si>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</si>
  <si>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</si>
  <si>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</si>
  <si>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</si>
  <si>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Smuđ</t>
  </si>
  <si>
    <t>Stančić</t>
  </si>
  <si>
    <t>Turković</t>
  </si>
  <si>
    <t>Tony</t>
  </si>
  <si>
    <t>Udris</t>
  </si>
  <si>
    <t>Uranić</t>
  </si>
  <si>
    <t>Veseljak</t>
  </si>
  <si>
    <t>Vidović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</si>
  <si>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</si>
  <si>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</si>
  <si>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</si>
  <si>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</si>
  <si>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</si>
  <si>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</si>
  <si>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</si>
  <si>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</si>
  <si>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</si>
  <si>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</si>
  <si>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</si>
  <si>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</si>
  <si>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</si>
  <si>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</si>
  <si>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</si>
  <si>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Balaž</t>
  </si>
  <si>
    <t>Banovic</t>
  </si>
  <si>
    <t>Barišić</t>
  </si>
  <si>
    <t>Batinović</t>
  </si>
  <si>
    <t>Beljan</t>
  </si>
  <si>
    <t>Filipa</t>
  </si>
  <si>
    <t>Beroš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</si>
  <si>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</si>
  <si>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</si>
  <si>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</si>
  <si>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</si>
  <si>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</si>
  <si>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</si>
  <si>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</si>
  <si>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</si>
  <si>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</si>
  <si>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</si>
  <si>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</si>
  <si>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</si>
  <si>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Brezovečki Biđin</t>
  </si>
  <si>
    <t>Burgund</t>
  </si>
  <si>
    <t>Burton</t>
  </si>
  <si>
    <t>Alma</t>
  </si>
  <si>
    <t>Cacan</t>
  </si>
  <si>
    <t>Lovorka</t>
  </si>
  <si>
    <t>Čaja</t>
  </si>
  <si>
    <t>Čavlina</t>
  </si>
  <si>
    <t>Magdalena</t>
  </si>
  <si>
    <t>Čečura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</si>
  <si>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</si>
  <si>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</si>
  <si>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</si>
  <si>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</si>
  <si>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</si>
  <si>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</si>
  <si>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</si>
  <si>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</si>
  <si>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</si>
  <si>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</si>
  <si>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</si>
  <si>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</si>
  <si>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</si>
  <si>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</si>
  <si>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</si>
  <si>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</si>
  <si>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</si>
  <si>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</si>
  <si>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</si>
  <si>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</si>
  <si>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</si>
  <si>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</si>
  <si>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</si>
  <si>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</si>
  <si>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</si>
  <si>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</si>
  <si>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</si>
  <si>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</si>
  <si>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</si>
  <si>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</si>
  <si>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Lea Katarina</t>
  </si>
  <si>
    <t>Ž70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</si>
  <si>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</si>
  <si>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</si>
  <si>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</si>
  <si>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</si>
  <si>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</si>
  <si>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</si>
  <si>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</si>
  <si>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</si>
  <si>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</si>
  <si>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</si>
  <si>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</si>
  <si>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</si>
  <si>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</si>
  <si>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</si>
  <si>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</si>
  <si>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</si>
  <si>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</si>
  <si>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</si>
  <si>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</si>
  <si>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</si>
  <si>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</si>
  <si>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</si>
  <si>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</si>
  <si>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Luana</t>
  </si>
  <si>
    <t>Ivošević</t>
  </si>
  <si>
    <t>Jambrosić Sakoman</t>
  </si>
  <si>
    <t>Jandras</t>
  </si>
  <si>
    <t>Janković</t>
  </si>
  <si>
    <t>Jedrejčić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</si>
  <si>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</si>
  <si>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</si>
  <si>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</si>
  <si>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</si>
  <si>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</si>
  <si>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</si>
  <si>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</si>
  <si>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</si>
  <si>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</si>
  <si>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</si>
  <si>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</si>
  <si>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</si>
  <si>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</si>
  <si>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</si>
  <si>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</si>
  <si>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</si>
  <si>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</si>
  <si>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</si>
  <si>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</si>
  <si>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</si>
  <si>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Kolar</t>
  </si>
  <si>
    <t>Korlaet</t>
  </si>
  <si>
    <t>Zlatan</t>
  </si>
  <si>
    <t>Nediljko</t>
  </si>
  <si>
    <t>Krajnović</t>
  </si>
  <si>
    <t>Kranjec</t>
  </si>
  <si>
    <t>Kristian</t>
  </si>
  <si>
    <t>Edo</t>
  </si>
  <si>
    <t>Krš</t>
  </si>
  <si>
    <t>Kučinac</t>
  </si>
  <si>
    <t>Teodora</t>
  </si>
  <si>
    <t>Boris</t>
  </si>
  <si>
    <t>Karolina</t>
  </si>
  <si>
    <t>Matea</t>
  </si>
  <si>
    <t>Kulušić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</si>
  <si>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</si>
  <si>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</si>
  <si>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</si>
  <si>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</si>
  <si>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</si>
  <si>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</si>
  <si>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</si>
  <si>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</si>
  <si>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</si>
  <si>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</si>
  <si>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</si>
  <si>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</si>
  <si>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</si>
  <si>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</si>
  <si>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</si>
  <si>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</si>
  <si>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</si>
  <si>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</si>
  <si>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</si>
  <si>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</si>
  <si>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</si>
  <si>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</si>
  <si>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</si>
  <si>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</si>
  <si>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</si>
  <si>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</si>
  <si>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</si>
  <si>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</si>
  <si>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Maša</t>
  </si>
  <si>
    <t>Mikić</t>
  </si>
  <si>
    <t>Miščević</t>
  </si>
  <si>
    <t>Gordan</t>
  </si>
  <si>
    <t>Lucas</t>
  </si>
  <si>
    <t>Nežić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</si>
  <si>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</si>
  <si>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</si>
  <si>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</si>
  <si>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</si>
  <si>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</si>
  <si>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</si>
  <si>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</si>
  <si>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</si>
  <si>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</si>
  <si>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Pajk</t>
  </si>
  <si>
    <t>Leonard</t>
  </si>
  <si>
    <t>Alen</t>
  </si>
  <si>
    <t>Paliska</t>
  </si>
  <si>
    <t>Papak</t>
  </si>
  <si>
    <t>Margareta</t>
  </si>
  <si>
    <t>Viktor</t>
  </si>
  <si>
    <t>Pavin</t>
  </si>
  <si>
    <t>Pavliša</t>
  </si>
  <si>
    <t>Jelka</t>
  </si>
  <si>
    <t>Perak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</si>
  <si>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</si>
  <si>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</si>
  <si>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</si>
  <si>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</si>
  <si>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</si>
  <si>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</si>
  <si>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</si>
  <si>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</si>
  <si>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</si>
  <si>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</si>
  <si>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</si>
  <si>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</si>
  <si>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</si>
  <si>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</si>
  <si>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</si>
  <si>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</si>
  <si>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</si>
  <si>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</si>
  <si>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</si>
  <si>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</si>
  <si>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</si>
  <si>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</si>
  <si>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</si>
  <si>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</si>
  <si>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</si>
  <si>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</si>
  <si>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</si>
  <si>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</si>
  <si>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</si>
  <si>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</si>
  <si>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</si>
  <si>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</si>
  <si>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</si>
  <si>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</si>
  <si>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</si>
  <si>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</si>
  <si>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</si>
  <si>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</si>
  <si>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Oliver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</si>
  <si>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</si>
  <si>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</si>
  <si>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</si>
  <si>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</si>
  <si>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</si>
  <si>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</si>
  <si>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</si>
  <si>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</si>
  <si>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</si>
  <si>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</si>
  <si>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</si>
  <si>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</si>
  <si>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</si>
  <si>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</si>
  <si>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</si>
  <si>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</si>
  <si>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</si>
  <si>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</si>
  <si>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</si>
  <si>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</si>
  <si>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</si>
  <si>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</si>
  <si>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</si>
  <si>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</si>
  <si>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</si>
  <si>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</si>
  <si>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</si>
  <si>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</si>
  <si>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Romana</t>
  </si>
  <si>
    <t>Vilagoš</t>
  </si>
  <si>
    <t>Vlahović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</si>
  <si>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</si>
  <si>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</si>
  <si>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</si>
  <si>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</si>
  <si>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</si>
  <si>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</si>
  <si>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</si>
  <si>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</si>
  <si>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</si>
  <si>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ime – prezime – klub</t>
  </si>
  <si>
    <t>ime – prezime – klub – kategorija</t>
  </si>
  <si>
    <t>ime – prezime</t>
  </si>
  <si>
    <t>Raguž</t>
  </si>
  <si>
    <t>Žitnik</t>
  </si>
  <si>
    <t>;2442558;"210";"Pinjušić";"Lovro";;M;;0;17:00;58:46;41:46;0;3;"JAP";"OK Japetic";"CRO";11;"M12";"M12";;;;"";"";"";"";"";"";"";"";"";"";"";;0;"0,0";0;3;"M12";"1.98";"75";8;1;;58:46;31;01:35;33;05:19;34;08:46;35;13:03;32;22:11;36;32:58;56;37:17;100;40:51;</t>
  </si>
  <si>
    <t>;8007766;"276";"Rako";"Jure";;M;;0;27:00;82:23;55:23;0;2;"Vihor";"OK Vihor";"CRO";11;"M12";"M12";;;;"";"";"";"";"";"";"";"";"";"";"";;0;"0,0";0;3;"M12";"1.98";"75";8;2;;82:23;31;02:52;33;11:30;34;19:39;35;21:33;32;24:40;36;37:00;56;50:55;100;54:30;</t>
  </si>
  <si>
    <t>;237595;"199";"Petravić";"Ivan";;M;;0;25:00;82:52;57:52;0;3;"JAP";"OK Japetic";"CRO";11;"M12";"M12";;;;"";"";"";"";"";"";"";"";"";"";"";;0;"0,0";0;3;"M12";"1.98";"75";8;3;;82:52;31;01:44;33;10:06;34;21:43;35;24:03;32;26:52;36;38:44;56;53:02;100;56:39;</t>
  </si>
  <si>
    <t>;428003;"116";"Berečki";"Lovro";;M;;0;21:00;82:52;61:52;0;3;"JAP";"OK Japetic";"CRO";11;"M12";"M12";;;;"";"";"";"";"";"";"";"";"";"";"";;0;"0,0";0;3;"M12";"1.98";"75";8;4;;82:52;31;02:10;33;14:22;34;25:35;35;27:44;32;30:36;36;42:53;56;57:09;100;60:18;</t>
  </si>
  <si>
    <t>;2136724;"261";"Anadolac";"Filip";;M;;0;19:00;82:52;63:52;0;8;"OK Varaždin";"OK Varaždin";"CRO";11;"M12";"M12";;;;"";"";"";"";"";"";"";"";"";"";"";;0;"0,0";0;3;"M12";"1.98";"75";8;5;;82:52;31;03:10;33;16:24;34;27:47;35;29:54;32;32:54;36;44:46;56;58:58;100;62:35;</t>
  </si>
  <si>
    <t>;;"359";"";"Vacant";;M;;0;23:00;;;0;;"";"";"";11;"M12";"M12";;;;"";"";"";"";"";"";"";"";"";"";"";;0;"0,0";0;3;"M12";"1.98";"75";8;;;;;;;;;;;;;;;;;;;;</t>
  </si>
  <si>
    <t>;;"328";"";"Vacant";;M;;0;29:00;;;0;;"";"";"";11;"M12";"M12";;;;"";"";"";"";"";"";"";"";"";"";"";;0;"0,0";0;3;"M12";"1.98";"75";8;;;;;;;;;;;;;;;;;;;;</t>
  </si>
  <si>
    <t>;8017369;"266";"Mahović";"Teo";;M;;0;07:00;28:01;21:01;0;3;"JAP";"OK Japetic";"CRO";10;"M14";"M14";;;;"";"";"";"";"";"";"";"";"";"";"";;0;"0,0";0;4;"M14";"2.33";"75";9;1;;28:01;51;01:24;57;02:46;33;04:26;52;06:01;35;07:42;53;11:34;58;13:20;37;19:12;100;20:20;</t>
  </si>
  <si>
    <t>;2128477;"176";"Meštrović";"Martin";;M;;0;05:00;39:10;34:10;0;1;"KAP";"OK Kapela";"CRO";10;"M14";"M14";;;;"";"";"";"";"";"";"";"";"";"";"";;0;"0,0";0;4;"M14";"2.33";"75";9;2;;39:10;51;01:06;57;03:27;33;05:17;52;15:37;35;18:39;53;21:54;58;24:41;37;31:42;100;33:14;</t>
  </si>
  <si>
    <t>;410651;"122";"Lesjak";"Karlo";;M;;0;11:00;47:53;36:53;0;3;"JAP";"OK Japetic";"CRO";10;"M14";"M14";;;;"";"";"";"";"";"";"";"";"";"";"";;0;"0,0";0;4;"M14";"2.33";"75";9;3;;47:53;51;03:07;57;05:16;33;11:21;52;15:07;35;17:47;53;21:55;58;24:07;37;31:39;100;35:55;</t>
  </si>
  <si>
    <t>;;"326";"";"Vacant";;M;;0;09:00;;;0;;"";"";"";10;"M14";"M14";;;;"";"";"";"";"";"";"";"";"";"";"";;0;"0,0";0;4;"M14";"2.33";"75";9;;;;;;;;;;;;;;;;;;;;;;</t>
  </si>
  <si>
    <t>;2138242;"262";"Anadolac";"Adam";;M;;0;03:00;;;2;8;"OK Varaždin";"OK Varaždin";"CRO";10;"M14";"M14";;;;"";"";"";"";"";"";"";"";"";"";"";;0;"0,0";0;4;"M14";"2.33";"75";9;;;;51;03:33;57;06:22;33;49:46;;;;;;;;;;;;;</t>
  </si>
  <si>
    <t>;;"327";"";"Vacant";;M;;0;13:00;;;0;;"";"";"";10;"M14";"M14";;;;"";"";"";"";"";"";"";"";"";"";"";;0;"0,0";0;4;"M14";"2.33";"75";9;;;;;;;;;;;;;;;;;;;;;;</t>
  </si>
  <si>
    <t>;237558;"124";"Lesjak";"Jakov";;M;;0;28:00;59:22;31:22;0;3;"JAP";"OK Japetic";"CRO";9;"M16";"M16";;;;"";"";"";"";"";"";"";"";"";"";"";;0;"0,0";0;5;"M16";"2.94";"110";12;1;;59:22;57;01:59;68;04:10;46;06:51;70;08:54;39;10:10;63;11:57;53;12:48;62;15:43;44;17:09;61;21:26;37;26:35;100;30:51;</t>
  </si>
  <si>
    <t>;1422007;"185";"Strmečki";"Vibor";;M;;0;24:00;57:30;33:30;0;4;"Maksimir";"OK Maksimir";"CRO";9;"M16";"M16";;;;"";"";"";"";"";"";"";"";"";"";"";;0;"0,0";0;5;"M16";"2.94";"110";12;2;;57:30;57;01:58;68;04:35;46;08:29;70;11:02;39;13:29;63;15:38;53;16:50;62;20:37;44;22:19;61;25:22;37;30:58;100;32:21;</t>
  </si>
  <si>
    <t>;237592;"238";"Kuzmanić";"Borna";;M;;0;32:00;72:20;40:20;0;3;"JAP";"OK Japetic";"CRO";9;"M16";"M16";;;;"";"";"";"";"";"";"";"";"";"";"";;0;"0,0";0;5;"M16";"2.94";"110";12;3;;72:20;57;02:00;68;06:51;46;13:02;70;15:27;39;17:58;63;21:21;53;22:53;62;27:39;44;30:21;61;35:23;37;38:02;100;39:35;</t>
  </si>
  <si>
    <t>;2141169;"280";"Milković";"Patrick";;M;;0;36:00;90:04;54:04;0;3;"JAP";"OK Japetic";"CRO";9;"M16";"M16";;;;"";"";"";"";"";"";"";"";"";"";"";;0;"0,0";0;5;"M16";"2.94";"110";12;4;;90:04;57;01:50;68;15:04;46;18:42;70;21:07;39;23:29;63;26:16;53;33:49;62;37:28;44;41:10;61;47:52;37;51:12;100;53:17;</t>
  </si>
  <si>
    <t>;2115762;"254";"Jurač";"Petar";;M;;0;22:00;84:20;62:20;0;2;"Vihor";"OK Vihor";"CRO";9;"M16";"M16";;;;"";"";"";"";"";"";"";"";"";"";"";;0;"0,0";0;5;"M16";"2.94";"110";12;5;;84:20;57;04:04;68;10:32;46;13:51;70;16:44;39;19:31;63;32:15;53;35:39;62;45:04;44;47:56;61;56:16;37;59:33;100;61:34;</t>
  </si>
  <si>
    <t>;237608;"102";"Jandras";"Goran";;M;;0;34:00;107:15;73:15;0;2;"Vihor";"OK Vihor";"CRO";9;"M16";"M16";;;;"";"";"";"";"";"";"";"";"";"";"";;0;"0,0";0;5;"M16";"2.94";"110";12;6;;107:15;57;03:11;68;06:07;46;10:36;70;14:04;39;16:45;63;20:10;53;21:42;62;29:37;44;35:33;61;54:50;37;59:28;100;72:03;</t>
  </si>
  <si>
    <t>;237599;"268";"Jelinić";"Mark";;M;;0;18:00;99:36;81:36;0;3;"JAP";"OK Japetic";"CRO";9;"M16";"M16";;;;"";"";"";"";"";"";"";"";"";"";"";;0;"0,0";0;5;"M16";"2.94";"110";12;7;;99:36;57;02:51;68;07:26;46;16:37;70;22:19;39;26:58;63;45:45;53;48:00;62;67:08;44;69:48;61;74:23;37;78:12;100;80:09;</t>
  </si>
  <si>
    <t>;893801;"61";"Yelen";"Kaan";;M;;0;30:00;;;2;2;"Vihor";"OK Vihor";"CRO";9;"M16";"M16";;;;"";"";"";"";"";"";"";"";"";"";"";;0;"0,0";0;5;"M16";"2.94";"110";12;;;;;;;;;;;;;;;;;;;;;;;;;;;;</t>
  </si>
  <si>
    <t>;;"325";"";"Vacant";;M;;0;20:00;;;0;;"";"";"";9;"M16";"M16";;;;"";"";"";"";"";"";"";"";"";"";"";;0;"0,0";0;5;"M16";"2.94";"110";12;;;;;;;;;;;;;;;;;;;;;;;;;;;;</t>
  </si>
  <si>
    <t>;;"324";"";"Vacant";;M;;0;26:00;;;0;;"";"";"";9;"M16";"M16";;;;"";"";"";"";"";"";"";"";"";"";"";;0;"0,0";0;5;"M16";"2.94";"110";12;;;;;;;;;;;;;;;;;;;;;;;;;;;;</t>
  </si>
  <si>
    <t>;8135002;"58";"Gobec";"Jan";;M;;0;03:00;41:22;38:22;0;2;"Vihor";"OK Vihor";"CRO";8;"M20";"M20";;;;"";"";"";"";"";"";"";"";"";"";"";;0;"0,0";0;6;"M20";"4.18";"175";15;1;;41:22;59;03:13;38;04:08;66;06:18;68;08:40;40;10:54;43;12:31;46;14:42;50;17:14;61;24:15;69;26:38;54;30:16;48;32:21;55;33:10;49;35:20;100;37:36;</t>
  </si>
  <si>
    <t>;1289347;"202";"Kukec";"Jura";;M;;0;13:00;65:41;52:41;0;2;"Vihor";"OK Vihor";"CRO";8;"M20";"M20";;;;"";"";"";"";"";"";"";"";"";"";"";;0;"0,0";0;6;"M20";"4.18";"175";15;2;;65:41;59;03:03;38;03:55;66;06:28;68;08:44;40;11:21;43;13:38;46;16:22;50;19:23;61;32:12;69;36:04;54;42:13;48;45:56;55;46:43;49;49:24;100;51:54;</t>
  </si>
  <si>
    <t>;585858;"255";"Jurač";"Marko";;M;;0;11:00;76:17;65:17;0;2;"Vihor";"OK Vihor";"CRO";8;"M20";"M20";;;;"";"";"";"";"";"";"";"";"";"";"";;0;"0,0";0;6;"M20";"4.18";"175";15;3;;76:17;59;03:55;38;05:35;66;09:09;68;12:34;40;16:51;43;19:49;46;22:57;50;26:22;61;41:09;69;48:22;54;52:47;48;56:25;55;57:25;49;61:04;100;64:27;</t>
  </si>
  <si>
    <t>;446317;"191";"Cindrić";"Antonio";;M;;0;05:00;75:55;70:55;0;6;"OK Jelen";"OK Jelen";"CRO";8;"M20";"M20";;;;"";"";"";"";"";"";"";"";"";"";"";;0;"0,0";0;6;"M20";"4.18";"175";15;4;;75:55;59;05:34;38;07:14;66;14:10;68;17:01;40;22:43;43;25:43;46;29:45;50;33:22;61;47:16;69;54:14;54;58:44;48;62:20;55;63:11;49;67:14;100;69:47;</t>
  </si>
  <si>
    <t>;;"322";"";"Vacant";;M;;0;09:00;;;0;;"";"";"";8;"M20";"M20";;;;"";"";"";"";"";"";"";"";"";"";"";;0;"0,0";0;6;"M20";"4.18";"175";15;;;;;;;;;;;;;;;;;;;;;;;;;;;;;;;;;;</t>
  </si>
  <si>
    <t>;;"323";"";"Vacant";;M;;0;15:00;;;0;;"";"";"";8;"M20";"M20";;;;"";"";"";"";"";"";"";"";"";"";"";;0;"0,0";0;6;"M20";"4.18";"175";15;;;;;;;;;;;;;;;;;;;;;;;;;;;;;;;;;;</t>
  </si>
  <si>
    <t>;7000638;"125";"Kolarek";"Noa";;M;;0;07:00;;;1;2;"Vihor";"OK Vihor";"CRO";8;"M20";"M20";;;;"";"";"";"";"";"";"";"";"";"";"";;0;"0,0";0;6;"M20";"4.18";"175";15;;;;;;;;;;;;;;;;;;;;;;;;;;;;;;;;;;</t>
  </si>
  <si>
    <t>;8221221;"291";"Razum";"Matija";;M;;0;31:00;63:23;32:23;0;3;"JAP";"OK Japetic";"CRO";1;"M21A";"M21A";;;;"";"";"";"";"";"";"";"";"";"";"";;0;"0,0";0;1;"M21A";"4.86";"210";16;1;;63:23;38;01:22;67;03:13;40;05:44;41;06:58;42;08:26;45;11:42;64;13:16;43;13:51;46;15:39;50;17:26;47;23:14;54;26:29;48;27:53;55;28:23;49;30:14;100;31:44;</t>
  </si>
  <si>
    <t>;887794;"2";"Hribar";"Andraž";;M;;0;02:00;35:10;33:10;0;1;"KAP";"OK Kapela";"CRO";1;"M21A";"M21A";;;;"";"";"";"";"";"";"";"";"";"";"";;0;"0,0";0;1;"M21A";"4.86";"210";16;2;;35:10;38;01:17;67;03:00;40;05:21;41;06:28;42;08:00;45;11:25;64;12:54;43;13:27;46;15:14;50;17:12;47;23:25;54;26:41;48;28:01;55;28:33;49;30:33;100;32:26;</t>
  </si>
  <si>
    <t>;7210949;"244";"Gadžić";"Dražen";;M;;0;06:00;48:02;42:02;0;1;"KAP";"OK Kapela";"CRO";1;"M21A";"M21A";;;;"";"";"";"";"";"";"";"";"";"";"";;0;"0,0";0;1;"M21A";"4.86";"210";16;3;;48:02;38;01:50;67;03:23;40;06:17;41;07:25;42;08:56;45;12:39;64;14:28;43;15:10;46;17:23;50;21:19;47;28:55;54;32:59;48;35:50;55;36:38;49;38:52;100;41:21;</t>
  </si>
  <si>
    <t>;7910421;"290";"Horvat";"Lobel";;M;;0;08:00;51:19;43:19;0;4;"Maksimir";"OK Maksimir";"CRO";1;"M21A";"M21A";;;;"";"";"";"";"";"";"";"";"";"";"";;0;"0,0";0;1;"M21A";"4.86";"210";16;4;;51:19;38;01:40;67;04:13;40;07:42;41;08:58;42;10:16;45;13:52;64;15:33;43;16:10;46;18:14;50;20:23;47;27:23;54;31:31;48;37:42;55;38:15;49;40:31;100;42:30;</t>
  </si>
  <si>
    <t>;222940;"250";"Vujanić";"Filip";;M;;0;14:00;63:11;49:11;0;3;"JAP";"OK Japetic";"CRO";1;"M21A";"M21A";;;;"";"";"";"";"";"";"";"";"";"";"";;0;"0,0";0;1;"M21A";"4.86";"210";16;5;;63:11;38;02:28;67;06:43;40;10:03;41;11:40;42;13:34;45;18:59;64;20:55;43;21:40;46;24:31;50;27:31;47;35:33;54;39:58;48;42:29;55;43:14;49;46:09;100;48:27;</t>
  </si>
  <si>
    <t>;2442560;"249";"Vujanić";"Josip";;M;;0;10:00;61:22;51:22;0;3;"JAP";"OK Japetic";"CRO";1;"M21A";"M21A";;;;"";"";"";"";"";"";"";"";"";"";"";;0;"0,0";0;1;"M21A";"4.86";"210";16;6;;61:22;38;02:25;67;05:41;40;10:17;41;11:54;42;13:31;45;18:37;64;22:07;43;22:49;46;25:09;50;27:48;47;35:28;54;39:42;48;42:08;55;42:49;49;46:28;100;50:33;</t>
  </si>
  <si>
    <t>;446318;"248";"Košćica";"Miran";;M;;0;04:00;61:42;57:42;0;6;"OK Jelen";"OK Jelen";"CRO";1;"M21A";"M21A";;;;"";"";"";"";"";"";"";"";"";"";"";;0;"0,0";0;1;"M21A";"4.86";"210";16;7;;61:42;38;01:58;67;04:16;40;08:33;41;10:28;42;13:14;45;18:41;64;21:59;43;22:55;46;25:59;50;29:06;47;41:11;54;46:06;48;48:26;55;49:21;49;53:03;100;56:41;</t>
  </si>
  <si>
    <t>;8009715;"80";"Filetin";"Luka";;M;;0;12:00;;;1;1;"KAP";"OK Kapela";"CRO";1;"M21A";"M21A";;;;"";"";"";"";"";"";"";"";"";"";"";;0;"0,0";0;1;"M21A";"4.86";"210";16;;;;38;1200:11;;;40;1200:20;41;1200:24;42;1200:28;45;1200:40;;;;;46;1200:44;50;1201:16;;;54;1201:31;;;55;1201:36;;;;;</t>
  </si>
  <si>
    <t>;;"308";"";"Vacant";;M;;0;02:00;;;0;;"";"";"";1;"M21A";"M21A";;;;"";"";"";"";"";"";"";"";"";"";"";;0;"0,0";0;1;"M21A";"4.86";"210";16;;;;;;;;;;;;;;;;;;;;;;;;;;;;;;;;;;;;</t>
  </si>
  <si>
    <t>;;"309";"";"Vacant";;M;;0;16:00;;;0;;"";"";"";1;"M21A";"M21A";;;;"";"";"";"";"";"";"";"";"";"";"";;0;"0,0";0;1;"M21A";"4.86";"210";16;;;;;;;;;;;;;;;;;;;;;;;;;;;;;;;;;;;;</t>
  </si>
  <si>
    <t>;500739;"120";"Jelić";"Ivor";;M;;0;68:00;100:26;32:26;0;1;"KAP";"OK Kapela";"CRO";7;"M21B";"M21B";;;;"";"";"";"";"";"";"";"";"";"";"";;0;"0,0";0;7;"M21B";"2.94";"110";12;1;;100:26;57;02:14;68;04:54;46;08:51;70;10:47;39;13:05;63;16:58;53;18:27;62;21:47;44;25:38;61;28:02;37;30:16;100;31:39;</t>
  </si>
  <si>
    <t>;337656;"297";"Putniković";"Branimir";;M;;0;46:00;82:04;36:04;0;1;"KAP";"OK Kapela";"CRO";7;"M21B";"M21B";;;;"";"";"";"";"";"";"";"";"";"";"";;0;"0,0";0;7;"M21B";"2.94";"110";12;2;;82:04;57;02:15;68;05:00;46;09:27;70;11:38;39;13:38;63;16:59;53;19:07;62;22:55;44;24:17;61;31:19;37;34:04;100;35:16;</t>
  </si>
  <si>
    <t>;2030936;"138";"Mađarić";"Predrag";;M;;0;48:00;84:28;36:28;0;8;"OK Varaždin";"OK Varaždin";"CRO";7;"M21B";"M21B";;;;"";"";"";"";"";"";"";"";"";"";"";;0;"0,0";0;7;"M21B";"2.94";"110";12;3;;84:28;57;01:59;68;04:46;46;09:17;70;11:11;39;13:08;63;20:33;53;21:46;62;26:22;44;27:56;61;30:42;37;33:45;100;35:29;</t>
  </si>
  <si>
    <t>;222408;"79";"Kos";"Zlatan";;M;;0;58:00;99:53;41:53;0;2;"Vihor";"OK Vihor";"CRO";7;"M21B";"M21B";;;;"";"";"";"";"";"";"";"";"";"";"";;0;"0,0";0;7;"M21B";"2.94";"110";12;4;;99:53;57;02:51;68;05:56;46;14:13;70;16:48;39;19:16;63;22:26;53;24:09;62;28:06;44;30:45;61;34:42;37;38:08;100;39:31;</t>
  </si>
  <si>
    <t>;439114;"29";"Balić";"Ante";;M;;0;56:00;99:18;43:18;0;1;"KAP";"OK Kapela";"CRO";7;"M21B";"M21B";;;;"";"";"";"";"";"";"";"";"";"";"";;0;"0,0";0;7;"M21B";"2.94";"110";12;5;;99:18;57;04:08;68;08:08;46;11:40;70;15:26;39;18:29;63;23:16;53;26:00;62;30:26;44;32:32;61;36:31;37;40:14;100;42:12;</t>
  </si>
  <si>
    <t>;237556;"265";"Verović";"Kristijan";;M;;0;76:00;120:48;44:48;0;3;"JAP";"OK Japetic";"CRO";7;"M21B";"M21B";;;;"";"";"";"";"";"";"";"";"";"";"";;0;"0,0";0;7;"M21B";"2.94";"110";12;6;;120:48;57;02:08;68;08:58;46;13:39;70;16:44;39;19:46;63;24:28;53;26:48;62;32:15;44;34:38;61;38:31;37;42:06;100;43:52;</t>
  </si>
  <si>
    <t>;7212119;"271";"Gobec";"Timo Vilim";;M;;0;38:00;84:14;46:14;0;2;"Vihor";"OK Vihor";"CRO";7;"M21B";"M21B";;;;"";"";"";"";"";"";"";"";"";"";"";;0;"0,0";0;7;"M21B";"2.94";"110";12;7;;84:14;57;02:40;68;07:20;46;13:16;70;16:04;39;18:49;63;23:04;53;24:52;62;29:49;44;31:52;61;40:06;37;43:48;100;45:24;</t>
  </si>
  <si>
    <t>;2118094;"235";"Vodopija";"Dario";;M;;0;52:00;98:21;46:21;0;1;"KAP";"OK Kapela";"CRO";7;"M21B";"M21B";;;;"";"";"";"";"";"";"";"";"";"";"";;0;"0,0";0;7;"M21B";"2.94";"110";12;8;;98:21;57;03:49;68;08:08;46;12:56;70;15:33;39;18:47;63;25:53;53;27:30;62;33:03;44;35:41;61;40:02;37;44:01;100;45:48;</t>
  </si>
  <si>
    <t>;7207151;"307";"Malović";"Ivan";;M;;0;40:00;86:46;46:46;0;1;"KAP";"OK Kapela";"CRO";7;"M21B";"M21B";;;;"";"";"";"";"";"";"";"";"";"";"";;0;"0,0";0;7;"M21B";"2.94";"110";12;9;;86:46;57;03:01;68;07:39;46;17:30;70;19:59;39;22:15;63;26:59;53;30:15;62;34:11;44;35:42;61;40:25;37;44:03;100;45:43;</t>
  </si>
  <si>
    <t>;893849;"107";"Burgund";"Tomislav";;M;;0;50:00;99:59;49:59;0;2;"Vihor";"OK Vihor";"CRO";7;"M21B";"M21B";;;;"";"";"";"";"";"";"";"";"";"";"";;0;"0,0";0;7;"M21B";"2.94";"110";12;10;;99:59;57;02:41;68;07:36;46;16:07;70;19:04;39;22:39;63;27:25;53;31:54;62;36:53;44;38:41;61;42:50;37;46:50;100;48:43;</t>
  </si>
  <si>
    <t>;406866;"91";"Malović";"Dario";;M;;0;42:00;109:57;67:57;0;2;"Vihor";"OK Vihor";"CRO";7;"M21B";"M21B";;;;"";"";"";"";"";"";"";"";"";"";"";;0;"0,0";0;7;"M21B";"2.94";"110";12;11;;109:57;57;14:02;68;18:32;46;25:11;70;29:19;39;32:18;63;37:56;53;40:18;62;45:56;44;51:57;61;56:08;37;63:37;100;66:50;</t>
  </si>
  <si>
    <t>;345974;"101";"Jandras";"Hrvoje";;M;;0;70:00;162:21;92:21;0;2;"Vihor";"OK Vihor";"CRO";7;"M21B";"M21B";;;;"";"";"";"";"";"";"";"";"";"";"";;0;"0,0";0;7;"M21B";"2.94";"110";12;12;;162:21;57;04:10;68;14:46;46;23:14;70;28:51;39;32:25;63;51:26;53;52:24;62;58:04;44;64:25;61;85:53;37;89:14;100;91:00;</t>
  </si>
  <si>
    <t>;8190186;"193";"Klarić";"Vjekoslav";;M;;0;64:00;157:23;93:23;0;1;"KAP";"OK Kapela";"CRO";7;"M21B";"M21B";;;;"";"";"";"";"";"";"";"";"";"";"";;0;"0,0";0;7;"M21B";"2.94";"110";12;13;;157:23;57;03:29;68;09:49;46;15:52;70;18:44;39;30:52;63;45:39;53;55:42;62;77:12;44;80:45;61;84:38;37;89:59;100;92:12;</t>
  </si>
  <si>
    <t>;2115778;"106";"Ćorić";"Zoran";;M;;0;62:00;180:11;118:11;0;2;"Vihor";"OK Vihor";"CRO";7;"M21B";"M21B";;;;"";"";"";"";"";"";"";"";"";"";"";;0;"0,0";0;7;"M21B";"2.94";"110";12;14;;180:11;;;;;;;;;39;100:43;63;112:48;;;;;;;;;;;100;142:34;</t>
  </si>
  <si>
    <t>;2115763;"253";"Jurač";"Tomislav";;M;;0;54:00;;;1;2;"Vihor";"OK Vihor";"CRO";7;"M21B";"M21B";;;;"";"";"";"";"";"";"";"";"";"";"";;0;"0,0";0;7;"M21B";"2.94";"110";12;;;;;;;;;;;;;;;;;;;;;;;;;;;;</t>
  </si>
  <si>
    <t>;2300279;"180";"Tonković";"Zdravko";;M;;0;72:00;;;1;1;"KAP";"OK Kapela";"CRO";7;"M21B";"M21B";;;;"";"";"";"";"";"";"";"";"";"";"";;0;"0,0";0;7;"M21B";"2.94";"110";12;;;;;;;;;;;;;;;;;;;;;;;;;;;;</t>
  </si>
  <si>
    <t>;222409;"78";"Martinović";"Dino";;M;;0;66:00;;;2;2;"Vihor";"OK Vihor";"CRO";7;"M21B";"M21B";;;;"";"";"";"";"";"";"";"";"";"";"";;0;"0,0";0;7;"M21B";"2.94";"110";12;;;;;;;;;;;;;;;;;;;;;;;;;;;;</t>
  </si>
  <si>
    <t>;893808;"152";"Težak";"Karlo";;M;;0;44:00;;;1;2;"Vihor";"OK Vihor";"CRO";7;"M21B";"M21B";;;;"";"";"";"";"";"";"";"";"";"";"";;0;"0,0";0;7;"M21B";"2.94";"110";12;;;;;;;;;;;;;;;;;;;;;;;;;;;;</t>
  </si>
  <si>
    <t>;;"321";"";"Vacant";;M;;0;60:00;;;0;;"";"";"";7;"M21B";"M21B";;;;"";"";"";"";"";"";"";"";"";"";"";;0;"0,0";0;7;"M21B";"2.94";"110";12;;;;;;;;;;;;;;;;;;;;;;;;;;;;</t>
  </si>
  <si>
    <t>;;"320";"";"Vacant";;M;;0;78:00;;;0;;"";"";"";7;"M21B";"M21B";;;;"";"";"";"";"";"";"";"";"";"";"";;0;"0,0";0;7;"M21B";"2.94";"110";12;;;;;;;;;;;;;;;;;;;;;;;;;;;;</t>
  </si>
  <si>
    <t>;2115766;"234";"Kučinac";"Matija";;M;;0;74:00;;;1;2;"Vihor";"OK Vihor";"CRO";7;"M21B";"M21B";;;;"";"";"";"";"";"";"";"";"";"";"";;0;"0,0";0;7;"M21B";"2.94";"110";12;;;;;;;;;;;;;;;;;;;;;;;;;;;;</t>
  </si>
  <si>
    <t>;7032222;"237";"Pongrac";"Branimir";;M;;0;38:00;72:56;34:56;0;3;"JAP";"OK Japetic";"CRO";6;"M35";"M35";;;;"";"";"";"";"";"";"";"";"";"";"";;0;"0,0";0;8;"M35";"4.32";"180";15;1;;72:56;38;01:48;50;03:02;66;04:57;42;07:17;68;08:26;45;11:35;64;13:12;43;13:55;46;16:02;61;21:59;54;26:58;48;29:13;55;29:47;49;32:14;100;34:12;</t>
  </si>
  <si>
    <t>;7820618;"12";"Delić";"Petar";;M;;0;30:00;68:17;38:17;0;4;"Maksimir";"OK Maksimir";"CRO";6;"M35";"M35";;;;"";"";"";"";"";"";"";"";"";"";"";;0;"0,0";0;8;"M35";"4.32";"180";15;2;;68:17;38;01:28;50;02:31;66;04:28;42;07:57;68;09:02;45;12:22;64;14:11;43;14:53;46;17:10;61;25:29;54;30:13;48;32:04;55;32:43;49;35:07;100;37:27;</t>
  </si>
  <si>
    <t>;7211185;"295";"Bublić";"Ivan";;M;;0;44:00;83:40;39:40;0;1;"KAP";"OK Kapela";"CRO";6;"M35";"M35";;;;"";"";"";"";"";"";"";"";"";"";"";;0;"0,0";0;8;"M35";"4.32";"180";15;3;;83:40;38;02:28;50;03:44;66;05:46;42;07:28;68;08:44;45;11:53;64;15:55;43;16:37;46;19:18;61;25:57;54;30:49;48;33:19;;;49;36:38;100;38:58;</t>
  </si>
  <si>
    <t>;8232323;"231";"Budi";"Franjo";;M;;0;34:00;77:07;43:07;0;3;"JAP";"OK Japetic";"CRO";6;"M35";"M35";;;;"";"";"";"";"";"";"";"";"";"";"";;0;"0,0";0;8;"M35";"4.32";"180";15;4;;77:07;38;02:11;50;03:26;66;05:43;42;07:43;68;08:57;45;12:22;64;14:17;43;15:04;46;17:50;61;25:36;54;32:05;48;35:41;;;49;39:36;100;42:08;</t>
  </si>
  <si>
    <t>;7207153;"288";"Suhina";"Vanja";;M;;0;28:00;74:11;46:11;0;1;"KAP";"OK Kapela";"CRO";6;"M35";"M35";;;;"";"";"";"";"";"";"";"";"";"";"";;0;"0,0";0;8;"M35";"4.32";"180";15;5;;74:11;38;02:15;50;03:54;66;06:03;42;10:36;68;11:47;45;15:32;64;18:12;43;18:59;46;21:58;61;29:37;54;36:32;48;39:15;55;39:55;49;42:53;100;45:21;</t>
  </si>
  <si>
    <t>;259763;"112";"Ferreira";"Fausto";;M;;0;36:00;85:36;49:36;0;1;"KAP";"OK Kapela";"CRO";6;"M35";"M35";;;;"";"";"";"";"";"";"";"";"";"";"";;0;"0,0";0;8;"M35";"4.32";"180";15;6;;85:36;38;02:45;50;04:11;66;06:40;42;09:21;68;10:48;45;14:21;64;16:28;43;17:15;46;20:19;61;28:06;54;38:06;48;42:37;;;49;46:30;100;48:42;</t>
  </si>
  <si>
    <t>;7005141;"277";"Rako";"Duje";;M;;0;32:00;83:13;51:13;0;2;"Vihor";"OK Vihor";"CRO";6;"M35";"M35";;;;"";"";"";"";"";"";"";"";"";"";"";;0;"0,0";0;8;"M35";"4.32";"180";15;7;;83:13;38;02:22;50;03:44;66;06:59;42;09:15;68;10:58;45;14:42;64;16:42;43;17:36;46;22:04;61;31:11;54;38:37;48;43:03;;;49;47:34;100;50:22;</t>
  </si>
  <si>
    <t>;2088246;"175";"Meštrović";"Tomislav";;M;;0;24:00;78:43;54:43;0;1;"KAP";"OK Kapela";"CRO";6;"M35";"M35";;;;"";"";"";"";"";"";"";"";"";"";"";;0;"0,0";0;8;"M35";"4.32";"180";15;8;;78:43;38;02:23;50;04:32;66;07:17;42;09:26;68;11:01;45;15:29;64;17:51;43;18:47;46;22:07;61;34:54;54;43:30;48;45:49;;;49;50:28;100;53:39;</t>
  </si>
  <si>
    <t>;2054888;"264";"Tubin";"Damir";;M;;0;22:00;79:02;57:02;0;6;"OK Jelen";"OK Jelen";"CRO";6;"M35";"M35";;;;"";"";"";"";"";"";"";"";"";"";"";;0;"0,0";0;8;"M35";"4.32";"180";15;9;;79:02;38;02:15;50;04:01;66;06:50;42;09:34;68;11:56;45;16:58;64;19:20;43;20:27;46;24:02;61;35:12;54;42:10;48;45:27;;;49;51:57;100;56:01;</t>
  </si>
  <si>
    <t>;7207785;"279";"Gverić";"Ivan";;M;;0;48:00;109:34;61:34;0;1;"KAP";"OK Kapela";"CRO";6;"M35";"M35";;;;"";"";"";"";"";"";"";"";"";"";"";;0;"0,0";0;8;"M35";"4.32";"180";15;10;;109:34;38;03:19;50;05:20;66;08:00;42;12:38;68;14:11;45;24:38;64;26:48;43;27:47;46;31:08;61;40:25;54;47:54;48;51:12;;;49;56:20;100;60:33;</t>
  </si>
  <si>
    <t>;1782000;"113";"Hainž";"Miroslav";;M;;0;46:00;109:10;63:10;0;8;"OK Varaždin";"OK Varaždin";"CRO";6;"M35";"M35";;;;"";"";"";"";"";"";"";"";"";"";"";;0;"0,0";0;8;"M35";"4.32";"180";15;11;;109:10;38;03:56;50;07:18;66;09:49;42;14:42;68;16:14;45;20:42;64;23:32;43;24:29;46;27:51;61;35:28;54;49:14;48;53:04;;;49;58:16;100;62:29;</t>
  </si>
  <si>
    <t>;2143685;"56";"Bunčić";"Marko";;M;;0;40:00;106:07;66:07;0;1;"KAP";"OK Kapela";"CRO";6;"M35";"M35";;;;"";"";"";"";"";"";"";"";"";"";"";;0;"0,0";0;8;"M35";"4.32";"180";15;12;;106:07;38;04:22;50;06:17;66;09:02;42;11:43;68;13:20;45;17:59;64;20:19;43;21:30;46;24:54;61;37:38;54;49:33;48;55:11;;;49;61:28;100;65:12;</t>
  </si>
  <si>
    <t>;;"318";"";"Vacant";;M;;0;42:00;;;0;;"";"";"";6;"M35";"M35";;;;"";"";"";"";"";"";"";"";"";"";"";;0;"0,0";0;8;"M35";"4.32";"180";15;;;;;;;;;;;;;;;;;;;;;;;;;;;;;;;;;;</t>
  </si>
  <si>
    <t>;;"356";"";"Vacant";;M;;0;26:00;;;0;;"";"";"";6;"M35";"M35";;;;"";"";"";"";"";"";"";"";"";"";"";;0;"0,0";0;8;"M35";"4.32";"180";15;;;;;;;;;;;;;;;;;;;;;;;;;;;;;;;;;;</t>
  </si>
  <si>
    <t>;8077277;"281";"Salopek";"Tihomir";;M;;0;76:00;105:48;29:48;0;7;"RIS";"OK Ris";"CRO";5;"M45";"M45";;;;"";"";"";"";"";"";"";"";"";"";"";;0;"0,0";0;9;"M45";"3.56";"150";11;1;;105:48;63;04:44;70;07:04;50;09:41;67;11:18;43;14:14;45;16:10;46;18:00;39;20:29;47;26:02;69;27:19;100;28:52;</t>
  </si>
  <si>
    <t>;8411972;"60";"Gobec";"Damir";;M;;0;64:00;96:56;32:56;0;2;"Vihor";"OK Vihor";"CRO";5;"M45";"M45";;;;"";"";"";"";"";"";"";"";"";"";"";;0;"0,0";0;9;"M45";"3.56";"150";11;2;;96:56;63;04:57;70;06:59;50;09:31;67;11:18;43;14:24;45;16:16;46;18:44;39;21:17;47;29:00;69;30:28;100;32:05;</t>
  </si>
  <si>
    <t>;8250869;"33";"Orehoci";"Robert";;M;;0;72:00;105:56;33:56;0;10;"BJE";"OK Bjelovar";"CRO";5;"M45";"M45";;;;"";"";"";"";"";"";"";"";"";"";"";;0;"0,0";0;9;"M45";"3.56";"150";11;3;;105:56;63;05:50;70;08:14;50;11:08;67;12:49;43;15:56;45;17:46;46;20:17;39;22:35;47;30:00;69;31:25;100;32:58;</t>
  </si>
  <si>
    <t>;1401011;"55";"Trivunović";"Vladimir";;M;;0;54:00;93:57;39:57;0;1;"KAP";"OK Kapela";"CRO";5;"M45";"M45";;;;"";"";"";"";"";"";"";"";"";"";"";;0;"0,0";0;9;"M45";"3.56";"150";11;4;;93:57;63;06:01;70;08:17;50;11:33;67;13:29;43;17:17;45;19:17;46;21:08;39;23:40;47;31:08;69;33:18;100;35:17;</t>
  </si>
  <si>
    <t>;7777600;"183";"Penić";"Ivan Ivo";;M;;0;66:00;113:00;47:00;0;1;"KAP";"OK Kapela";"CRO";5;"M45";"M45";;;;"";"";"";"";"";"";"";"";"";"";"";;0;"0,0";0;9;"M45";"3.56";"150";11;5;;113:00;63;13:21;70;15:51;50;20:02;67;21:40;43;25:54;45;28:21;46;30:37;39;33:35;47;41:12;69;44:08;100;46:03;</t>
  </si>
  <si>
    <t>;2133029;"251";"Dasović";"Hrvoje";;M;;0;60:00;107:36;47:36;0;1;"KAP";"OK Kapela";"CRO";5;"M45";"M45";;;;"";"";"";"";"";"";"";"";"";"";"";;0;"0,0";0;9;"M45";"3.56";"150";11;6;;107:36;63;08:40;70;11:14;50;15:31;67;17:40;43;22:06;45;25:14;46;29:29;39;32:45;47;42:19;69;44:12;100;46:37;</t>
  </si>
  <si>
    <t>;8314625;"135";"Tišljar";"Ivo";;M;;0;70:00;117:51;47:51;0;9;"ORI";"OK Orion";"CRO";5;"M45";"M45";;;;"";"";"";"";"";"";"";"";"";"";"";;0;"0,0";0;9;"M45";"3.56";"150";11;7;;117:51;63;07:49;70;10:53;50;15:35;67;18:12;43;22:35;45;26:09;46;28:39;39;32:23;47;41:43;69;43:43;100;46:16;</t>
  </si>
  <si>
    <t>;2442603;"242";"Mareković";"Siniša";;M;;0;52:00;100:43;48:43;0;2;"Vihor";"OK Vihor";"CRO";5;"M45";"M45";;;;"";"";"";"";"";"";"";"";"";"";"";;0;"0,0";0;9;"M45";"3.56";"150";11;8;;100:43;63;08:38;70;11:54;50;16:36;67;19:23;43;24:02;45;26:47;46;29:40;39;33:06;47;41:18;69;46:00;100;47:43;</t>
  </si>
  <si>
    <t>;2039993;"298";"Tounec";"Vlatko";;M;;0;50:00;103:11;53:11;0;1;"KAP";"OK Kapela";"CRO";5;"M45";"M45";;;;"";"";"";"";"";"";"";"";"";"";"";;0;"0,0";0;9;"M45";"3.56";"150";11;9;;103:11;63;09:08;70;11:55;50;15:59;67;18:04;43;22:53;45;25:32;46;28:59;39;36:58;47;47:49;69;49:59;100;52:23;</t>
  </si>
  <si>
    <t>;2144743;"212";"Posinjak";"Ivan";;M;;0;62:00;116:37;54:37;0;1;"KAP";"OK Kapela";"CRO";5;"M45";"M45";;;;"";"";"";"";"";"";"";"";"";"";"";;0;"0,0";0;9;"M45";"3.56";"150";11;10;;116:37;63;15:30;70;18:12;50;21:29;67;23:40;43;27:19;45;30:23;46;32:49;39;35:53;47;44:33;69;46:31;100;53:32;</t>
  </si>
  <si>
    <t>;237596;"198";"Jelinić";"Hrvoje";;M;;0;56:00;113:30;57:30;0;3;"JAP";"OK Japetic";"CRO";5;"M45";"M45";;;;"";"";"";"";"";"";"";"";"";"";"";;0;"0,0";0;9;"M45";"3.56";"150";11;11;;113:30;63;10:47;70;14:37;50;19:17;67;22:14;43;28:22;45;31:29;46;36:56;39;40:18;47;51:04;69;53:25;100;56:11;</t>
  </si>
  <si>
    <t>;2126440;"118";"Hercigonja";"Damir";;M;;0;74:00;132:07;58:07;0;1;"KAP";"OK Kapela";"CRO";5;"M45";"M45";;;;"";"";"";"";"";"";"";"";"";"";"";;0;"0,0";0;9;"M45";"3.56";"150";11;12;;132:07;63;08:08;70;11:10;50;20:27;67;22:50;43;27:13;45;29:47;46;32:25;39;36:34;47;44:59;69;55:27;100;56:27;</t>
  </si>
  <si>
    <t>;446316;"270";"Šaflin";"Zdravko";;M;;0;68:00;129:39;61:39;0;6;"OK Jelen";"OK Jelen";"CRO";5;"M45";"M45";;;;"";"";"";"";"";"";"";"";"";"";"";;0;"0,0";0;9;"M45";"3.56";"150";11;13;;129:39;63;09:39;70;12:02;50;15:31;67;17:17;43;21:10;45;24:04;46;26:36;39;29:36;47;46:54;69;57:54;100;60:03;</t>
  </si>
  <si>
    <t>;;"316";"";"Vacant";;M;;0;58:00;;;0;;"";"";"";5;"M45";"M45";;;;"";"";"";"";"";"";"";"";"";"";"";;0;"0,0";0;9;"M45";"3.56";"150";11;;;;;;;;;;;;;;;;;;;;;;;;;;</t>
  </si>
  <si>
    <t>;;"317";"";"Vacant";;M;;0;78:00;;;0;;"";"";"";5;"M45";"M45";;;;"";"";"";"";"";"";"";"";"";"";"";;0;"0,0";0;9;"M45";"3.56";"150";11;;;;;;;;;;;;;;;;;;;;;;;;;;</t>
  </si>
  <si>
    <t>;7140363;"136";"Merunka";"Darko";;M;;0;67:00;101:11;34:11;0;4;"Maksimir";"OK Maksimir";"CRO";4;"M55";"M55";;;;"";"";"";"";"";"";"";"";"";"";"";;0;"0,0";0;10;"M55";"3.2";"125";11;1;;101:11;;;;;;;;;;;;;;;;;;;;;100;1458:18;</t>
  </si>
  <si>
    <t>;7040662;"284";"Horvat";"Saša";;M;;0;65:00;101:32;36:32;0;4;"Maksimir";"OK Maksimir";"CRO";4;"M55";"M55";;;;"";"";"";"";"";"";"";"";"";"";"";;0;"0,0";0;10;"M55";"3.2";"125";11;2;;101:32;;;;;;;;;;;;;;;;;;;;;100;1452:35;</t>
  </si>
  <si>
    <t>;7889999;"186";"Strmečki";"Petar";;M;;0;63:00;99:34;36:34;0;4;"Maksimir";"OK Maksimir";"CRO";4;"M55";"M55";;;;"";"";"";"";"";"";"";"";"";"";"";;0;"0,0";0;10;"M55";"3.2";"125";11;3;;99:34;67;03:14;66;04:30;42;06:43;68;08:28;43;11:13;46;14:27;50;17:55;59;21:41;63;27:49;47;32:00;100;35:35;</t>
  </si>
  <si>
    <t>;7111959;"287";"Štambuk";"Dario";;M;;0;47:00;88:46;41:46;0;5;"OK MERZ CRO";"OK Ivan Merz";"CRO";4;"M55";"M55";;;;"";"";"";"";"";"";"";"";"";"";"";;0;"0,0";0;10;"M55";"3.2";"125";11;4;;88:46;67;02:59;66;04:29;42;06:42;68;08:15;43;10:53;46;14:06;50;17:02;59;23:02;63;27:40;47;37:24;100;40:26;</t>
  </si>
  <si>
    <t>;2300241;"170";"Mioković";"Mile";;M;;0;57:00;101:11;44:11;0;1;"KAP";"OK Kapela";"CRO";4;"M55";"M55";;;;"";"";"";"";"";"";"";"";"";"";"";;0;"0,0";0;10;"M55";"3.2";"125";11;5;;101:11;67;03:45;66;05:29;42;07:39;68;09:25;43;12:05;46;15:30;50;19:01;59;23:07;63;34:05;47;40:14;100;43:10;</t>
  </si>
  <si>
    <t>;7212123;"273";"Gobec";"Karlo";;M;;0;55:00;99:20;44:20;0;2;"Vihor";"OK Vihor";"CRO";4;"M55";"M55";;;;"";"";"";"";"";"";"";"";"";"";"";;0;"0,0";0;10;"M55";"3.2";"125";11;6;;99:20;67;03:18;66;05:07;42;07:37;68;09:16;43;11:56;46;15:21;50;19:04;59;23:23;63;29:30;47;39:25;100;43:18;</t>
  </si>
  <si>
    <t>;505905;"119";"Jelić";"Mladen";;M;;0;59:00;106:38;47:38;0;1;"KAP";"OK Kapela";"CRO";4;"M55";"M55";;;;"";"";"";"";"";"";"";"";"";"";"";;0;"0,0";0;10;"M55";"3.2";"125";11;7;;106:38;67;04:07;66;06:46;42;11:52;68;14:07;43;17:37;46;21:19;50;25:00;59;29:34;63;37:46;47;43:21;100;46:35;</t>
  </si>
  <si>
    <t>;546169;"173";"Matijašić";"Josip";;M;;0;71:00;126:19;55:19;0;2;"Vihor";"OK Vihor";"CRO";4;"M55";"M55";;;;"";"";"";"";"";"";"";"";"";"";"";;0;"0,0";0;10;"M55";"3.2";"125";11;8;;126:19;67;04:47;66;07:43;42;10:57;68;13:43;43;17:58;46;22:34;50;26:47;59;33:51;63;41:26;47;49:20;100;54:14;</t>
  </si>
  <si>
    <t>;2123970;"243";"Špoljar";"Krešo";;M;;0;43:00;104:04;61:04;0;1;"KAP";"OK Kapela";"CRO";4;"M55";"M55";;;;"";"";"";"";"";"";"";"";"";"";"";;0;"0,0";0;10;"M55";"3.2";"125";11;9;;104:04;67;04:53;66;07:05;42;10:13;68;12:44;43;15:41;46;26:10;50;31:52;59;37:37;63;47:55;47;54:44;100;59:55;</t>
  </si>
  <si>
    <t>;247099;"214";"Vuk";"Robert";;M;;0;41:00;105:47;64:47;0;1;"KAP";"OK Kapela";"CRO";4;"M55";"M55";;;;"";"";"";"";"";"";"";"";"";"";"";;0;"0,0";0;10;"M55";"3.2";"125";11;10;;105:47;67;07:11;66;09:11;42;12:09;68;14:53;43;18:18;46;28:13;50;33:32;59;39:59;63;50:15;47;57:26;100;62:59;</t>
  </si>
  <si>
    <t>;410650;"39";"Ćurić";"Damir";;M;;0;69:00;156:37;87:37;0;1;"KAP";"OK Kapela";"CRO";4;"M55";"M55";;;;"";"";"";"";"";"";"";"";"";"";"";;0;"0,0";0;10;"M55";"3.2";"125";11;11;;156:37;67;07:44;66;10:17;42;14:16;68;16:56;43;21:48;46;27:00;50;39:09;59;51:17;63;63:25;47;72:20;100;85:08;</t>
  </si>
  <si>
    <t>;337655;"30";"Sopina";"Slavko";;M;;0;51:00;;;1;;"";"";"";4;"M55";"M55";;;;"";"";"";"";"";"";"";"";"";"";"";;0;"0,0";0;10;"M55";"3.2";"125";11;;;;;;;;;;;;;;;;;;;;;;;;;;</t>
  </si>
  <si>
    <t>;893828;"267";"Raškaj";"Darko";;M;;0;61:00;;;1;1;"KAP";"OK Kapela";"CRO";4;"M55";"M55";;;;"";"";"";"";"";"";"";"";"";"";"";;0;"0,0";0;10;"M55";"3.2";"125";11;;;;;;;;;;;;;;;;;;;;;;;;;;</t>
  </si>
  <si>
    <t>;;"358";"";"Vacant";;M;;0;53:00;;;0;;"";"";"";4;"M55";"M55";;;;"";"";"";"";"";"";"";"";"";"";"";;0;"0,0";0;10;"M55";"3.2";"125";11;;;;;;;;;;;;;;;;;;;;;;;;;;</t>
  </si>
  <si>
    <t>;1968521;"217";"Labaš";"Predrag";;M;;0;45:00;201:28;156:28;3;8;"OK Varaždin";"OK Varaždin";"CRO";4;"M55";"M55";;;;"";"";"";"";"";"";"";"";"";"";"";;0;"0,0";0;10;"M55";"3.2";"125";11;;;201:28;67;06:18;66;08:45;42;13:48;68;17:45;43;26:06;46;31:06;50;46:33;59;56:50;63;110:47;;;100;155:01;</t>
  </si>
  <si>
    <t>;;"315";"";"Vacant";;M;;0;49:00;;;0;;"";"";"";4;"M55";"M55";;;;"";"";"";"";"";"";"";"";"";"";"";;0;"0,0";0;10;"M55";"3.2";"125";11;;;;;;;;;;;;;;;;;;;;;;;;;;</t>
  </si>
  <si>
    <t>;406701;"236";"Pongrac";"Ivan";;M;;0;10:00;42:44;32:44;0;3;"JAP";"OK Japetic";"CRO";3;"M65";"M65";;;;"";"";"";"";"";"";"";"";"";"";"";;0;"0,0";0;11;"M65";"2.66";"110";11;1;;42:44;57;02:13;66;04:05;42;06:44;68;08:48;50;12:07;60;16:49;53;18:48;44;22:23;47;26:53;37;30:22;100;31:53;</t>
  </si>
  <si>
    <t>;2132997;"46";"Mesić";"Ivica";;M;;0;14:00;59:56;45:56;0;2;"Vihor";"OK Vihor";"CRO";3;"M65";"M65";;;;"";"";"";"";"";"";"";"";"";"";"";;0;"0,0";0;11;"M65";"2.66";"110";11;2;;59:56;57;03:05;66;05:37;42;15:51;68;17:52;50;23:11;60;30:02;53;32:35;44;36:58;47;39:17;37;42:54;100;44:38;</t>
  </si>
  <si>
    <t>;;"313";"";"Vacant";;M;;0;16:00;;;0;;"";"";"";3;"M65";"M65";;;;"";"";"";"";"";"";"";"";"";"";"";;0;"0,0";0;11;"M65";"2.66";"110";11;;;;;;;;;;;;;;;;;;;;;;;;;;</t>
  </si>
  <si>
    <t>;;"312";"";"Vacant";;M;;0;12:00;;;0;;"";"";"";3;"M65";"M65";;;;"";"";"";"";"";"";"";"";"";"";"";;0;"0,0";0;11;"M65";"2.66";"110";11;;;;;;;;;;;;;;;;;;;;;;;;;;</t>
  </si>
  <si>
    <t>;1946000;"216";"Turkalj";"Milan";;M;;0;06:00;90:02;84:02;0;8;"OK Varaždin";"OK Varaždin";"CRO";23;"M70";"M70";;;;"";"";"";"";"";"";"";"";"";"";"";;0;"0,0";0;12;"M70";"2.66";"110";11;1;;90:02;57;03:45;66;07:00;42;13:42;68;19:02;50;32:08;60;47:43;53;55:53;44;65:05;47;69:53;37;77:36;100;81:27;</t>
  </si>
  <si>
    <t>;236882;"209";"Čepelak";"Radovan";;M;;0;02:00;89:57;87:57;0;4;"Maksimir";"OK Maksimir";"CRO";23;"M70";"M70";;;;"";"";"";"";"";"";"";"";"";"";"";;0;"0,0";0;12;"M70";"2.66";"110";11;2;;89:57;57;05:01;66;09:54;42;18:09;68;23:32;50;36:11;60;51:49;53;60:06;44;69:00;47;74:21;37;81:39;100;85:30;</t>
  </si>
  <si>
    <t>;;"352";"";"Vacant";;M;;0;04:00;;;0;;"";"";"";23;"M70";"M70";;;;"";"";"";"";"";"";"";"";"";"";"";;0;"0,0";0;12;"M70";"2.66";"110";11;;;;;;;;;;;;;;;;;;;;;;;;;;</t>
  </si>
  <si>
    <t>;;"353";"";"Vacant";;M;;0;08:00;;;0;;"";"";"";23;"M70";"M70";;;;"";"";"";"";"";"";"";"";"";"";"";;0;"0,0";0;12;"M70";"2.66";"110";11;;;;;;;;;;;;;;;;;;;;;;;;;;</t>
  </si>
  <si>
    <t>;886601;"14";"Filipcic";"Tomislav";;M;;0;19:00;58:54;39:54;0;;"";"";"";21;"OPEN";"OPEN";;;;"";"";"";"";"";"";"";"";"";"";"";;0;"0,0";0;23;"OPEN";"2.29";"90";9;1;;58:54;50;07:04;33;08:53;52;11:23;35;16:23;53;27:19;58;29:41;61;33:13;37;37:00;100;38:43;</t>
  </si>
  <si>
    <t>;337657;"5";"Žitnik";"Ivana";;M;;0;43:00;83:06;40:06;0;1;"KAP";"OK Kapela";"CRO";21;"OPEN";"OPEN";;;;"";"";"";"";"";"";"";"";"";"";"";;0;"0,0";0;23;"OPEN";"2.29";"90";9;2;;83:06;50;06:44;33;09:06;52;13:13;35;18:20;53;22:30;58;26:07;61;31:19;37;35:38;100;38:46;</t>
  </si>
  <si>
    <t>;410649;"227";"Budi";"Ana";;M;;0;07:00;48:15;41:15;0;3;"JAP";"OK Japetic";"CRO";21;"OPEN";"OPEN";;;;"";"";"";"";"";"";"";"";"";"";"";;0;"0,0";0;23;"OPEN";"2.29";"90";9;3;;48:15;50;06:55;33;09:02;52;13:04;35;17:54;53;22:16;58;26:03;61;30:15;37;36:03;100;39:00;</t>
  </si>
  <si>
    <t>;2111098;"306";"Renić";"Iva";;M;;0;13:00;55:10;42:10;0;9;"ORI";"OK Orion";"CRO";21;"OPEN";"OPEN";;;;"";"";"";"";"";"";"";"";"";"";"";;0;"0,0";0;23;"OPEN";"2.29";"90";9;4;;55:10;50;07:04;33;09:47;52;13:43;35;17:53;53;23:33;58;26:36;61;31:38;37;36:57;100;40:02;</t>
  </si>
  <si>
    <t>;236872;"77";"Horvat";"Martina";;M;;0;41:00;83:14;42:14;0;4;"Maksimir";"OK Maksimir";"CRO";21;"OPEN";"OPEN";;;;"";"";"";"";"";"";"";"";"";"";"";;0;"0,0";0;23;"OPEN";"2.29";"90";9;5;;83:14;50;06:46;33;09:08;52;13:47;35;17:57;53;22:33;58;26:04;61;31:37;37;38:13;100;40:32;</t>
  </si>
  <si>
    <t>;1717177;"301";"Srebačić";"Ana";;M;;0;27:00;69:51;42:51;0;8;"OK Varaždin";"OK Varaždin";"CRO";21;"OPEN";"OPEN";;;;"";"";"";"";"";"";"";"";"";"";"";;0;"0,0";0;23;"OPEN";"2.29";"90";9;6;;69:51;50;06:51;33;17:30;52;19:44;35;23:08;53;28:38;58;32:38;61;35:49;37;39:27;100;41:58;</t>
  </si>
  <si>
    <t>;2061228;"305";"Tišljar";"Marija";;M;;0;11:00;54:57;43:57;0;9;"ORI";"OK Orion";"CRO";21;"OPEN";"OPEN";;;;"";"";"";"";"";"";"";"";"";"";"";;0;"0,0";0;23;"OPEN";"2.29";"90";9;7;;54:57;50;09:06;33;11:50;52;15:47;35;19:51;53;25:28;58;28:38;61;33:34;37;38:59;100;42:03;</t>
  </si>
  <si>
    <t>;2113424;"20";"Vrdoljak";"Lidija";;M;;0;03:00;48:18;45:18;0;3;"JAP";"OK Japetic";"CRO";21;"OPEN";"OPEN";;;;"";"";"";"";"";"";"";"";"";"";"";;0;"0,0";0;23;"OPEN";"2.29";"90";9;8;;48:18;50;07:40;33;14:01;52;18:15;35;21:58;53;26:23;58;29:59;61;35:03;37;40:08;100;43:29;</t>
  </si>
  <si>
    <t>;720210;"196";"Vukmanović";"Martin";;M;;0;35:00;83:47;48:47;0;1;"KAP";"OK Kapela";"CRO";21;"OPEN";"OPEN";;;;"";"";"";"";"";"";"";"";"";"";"";;0;"0,0";0;23;"OPEN";"2.29";"90";9;9;;83:47;50;06:53;33;09:28;52;14:41;35;19:27;53;28:00;58;32:23;61;38:25;37;44:33;100;47:12;</t>
  </si>
  <si>
    <t>;8240883;"194";"Crvenković";"Karmela";;M;;0;33:00;83:08;50:08;0;1;"KAP";"OK Kapela";"CRO";21;"OPEN";"OPEN";;;;"";"";"";"";"";"";"";"";"";"";"";;0;"0,0";0;23;"OPEN";"2.29";"90";9;10;;83:08;50;13:46;33;17:00;52;22:10;35;28:05;53;32:27;58;36:03;61;41:15;37;45:35;100;49:03;</t>
  </si>
  <si>
    <t>;887794;"357";"Hribar";"Dominik";;M;;0;77:00;128:15;51:15;0;1;"KAP";"OK Kapela";"CRO";21;"OPEN";"OPEN";;;;"";"";"";"";"";"";"";"";"";"";"";;0;"0,0";0;23;"OPEN";"2.29";"90";9;11;;128:15;50;05:26;33;08:13;52;13:13;35;18:38;53;23:01;58;28:05;61;34:16;37;45:23;100;49:37;</t>
  </si>
  <si>
    <t>;2118091;"15";"Pintur";"Iva";;M;;0;25:00;83:09;58:09;0;1;"KAP";"OK Kapela";"CRO";21;"OPEN";"OPEN";;;;"";"";"";"";"";"";"";"";"";"";"";;0;"0,0";0;23;"OPEN";"2.29";"90";9;12;;83:09;50;20:10;33;24:16;52;29:56;35;36:14;53;40:24;58;44:05;61;49:24;37;53:40;100;56:57;</t>
  </si>
  <si>
    <t>;411389;"87";"Skočić";"Oliver";;M;;0;21:00;84:59;63:59;0;2;"Vihor";"OK Vihor";"CRO";21;"OPEN";"OPEN";;;;"";"";"";"";"";"";"";"";"";"";"";;0;"0,0";0;23;"OPEN";"2.29";"90";9;13;;84:59;50;07:21;33;12:42;52;19:31;35;31:55;53;37:37;58;41:20;61;51:51;37;58:59;100;62:36;</t>
  </si>
  <si>
    <t>;247225;"57";"Hruškar";"Iva";;M;;0;09:00;74:51;65:51;0;1;"KAP";"OK Kapela";"CRO";21;"OPEN";"OPEN";;;;"";"";"";"";"";"";"";"";"";"";"";;0;"0,0";0;23;"OPEN";"2.29";"90";9;14;;74:51;50;13:14;33;19:16;52;23:21;35;32:12;53;38:01;58;41:36;61;52:47;37;58:07;100;64:03;</t>
  </si>
  <si>
    <t>;2115769;"164";"Brezovečki Biđin";"Aleksandra";;M;;0;15:00;85:04;70:04;0;2;"Vihor";"OK Vihor";"CRO";21;"OPEN";"OPEN";;;;"";"";"";"";"";"";"";"";"";"";"";;0;"0,0";0;23;"OPEN";"2.29";"90";9;15;;85:04;50;05:09;33;07:44;52;11:52;35;15:44;53;44:43;58;47:38;61;52:40;37;63:22;100;68:40;</t>
  </si>
  <si>
    <t>;219313;"16";"Šiprak Stastny";"Ana";;M;;0;29:00;100:09;71:09;0;1;"KAP";"OK Kapela";"CRO";21;"OPEN";"OPEN";;;;"";"";"";"";"";"";"";"";"";"";"";;0;"0,0";0;23;"OPEN";"2.29";"90";9;16;;100:09;50;06:15;33;29:37;52;32:48;35;38:24;53;50:34;58;54:29;61;60:44;37;67:30;100;69:54;</t>
  </si>
  <si>
    <t>;236863;"354";"Debić";"Mladen";;M;;0;23:00;110:46;87:46;0;4;"Maksimir";"OK Maksimir";"CRO";21;"OPEN";"OPEN";;;;"";"";"";"";"";"";"";"";"";"";"";;0;"0,0";0;23;"OPEN";"2.29";"90";9;17;;110:46;50;21:54;33;28:33;52;35:32;35;42:04;53;51:05;58;60:25;61;69:27;37;78:32;100;84:39;</t>
  </si>
  <si>
    <t>;406868;"90";"Marković";"Ivana";;M;;0;37:00;138:57;101:57;0;2;"Vihor";"OK Vihor";"CRO";21;"OPEN";"OPEN";;;;"";"";"";"";"";"";"";"";"";"";"";;0;"0,0";0;23;"OPEN";"2.29";"90";9;18;;138:57;50;09:50;33;13:35;52;18:56;35;30:43;53;67:09;58;72:37;61;83:45;37;91:13;100;100:06;</t>
  </si>
  <si>
    <t>;410619;"3";"Miletić";"Sandra";;M;;0;47:00;156:39;109:39;0;1;"KAP";"OK Kapela";"CRO";21;"OPEN";"OPEN";;;;"";"";"";"";"";"";"";"";"";"";"";;0;"0,0";0;23;"OPEN";"2.29";"90";9;19;;156:39;50;35:13;33;38:36;52;60:24;35;66:16;53;72:08;58;78:32;61;97:12;37;102:53;100;107:30;</t>
  </si>
  <si>
    <t>;421655;"6";"Gerber";"Sandra";;M;;0;17:00;;;1;1;"KAP";"OK Kapela";"CRO";21;"OPEN";"OPEN";;;;"";"";"";"";"";"";"";"";"";"";"";;0;"0,0";0;23;"OPEN";"2.29";"90";9;;;;;;;;;;;;;;;;;;;;;;</t>
  </si>
  <si>
    <t>;893847;"108";"Bjeliš";"Barbara";;M;;0;31:00;;;1;2;"Vihor";"OK Vihor";"CRO";21;"OPEN";"OPEN";;;;"";"";"";"";"";"";"";"";"";"";"";;0;"0,0";0;23;"OPEN";"2.29";"90";9;;;;;;;;;;;;;;;;;;;;;;</t>
  </si>
  <si>
    <t>;888974;"76";"Pigac";"Florian";;M;;0;45:00;;;1;4;"Maksimir";"OK Maksimir";"CRO";21;"OPEN";"OPEN";;;;"";"";"";"";"";"";"";"";"";"";"";;0;"0,0";0;23;"OPEN";"2.29";"90";9;;;;;;;;;;;;;;;;;;;;;;</t>
  </si>
  <si>
    <t>;2113447;"137";"Barulek";"Petar";;M;;0;39:00;;;1;8;"OK Varaždin";"OK Varaždin";"CRO";21;"OPEN";"OPEN";;;;"";"";"";"";"";"";"";"";"";"";"";;0;"0,0";0;23;"OPEN";"2.29";"90";9;;;;;;;;;;;;;;;;;;;;;;</t>
  </si>
  <si>
    <t>;7551552;"52";"Delić";"Dora";;M;;0;02:00;31:46;29:46;0;6;"OK Jelen";"OK Jelen";"CRO";20;"Ž12";"Ž12";;;;"";"";"";"";"";"";"";"";"";"";"";;0;"0,0";0;13;"Ž12";"1.98";"75";8;1;;31:46;31;01:17;33;04:39;34;06:01;35;07:40;32;09:19;36;13:39;56;16:35;100;29:03;</t>
  </si>
  <si>
    <t>;7055033;"51";"Delić";"Sara";;M;;0;10:00;41:09;31:09;0;6;"OK Jelen";"OK Jelen";"CRO";20;"Ž12";"Ž12";;;;"";"";"";"";"";"";"";"";"";"";"";;0;"0,0";0;13;"Ž12";"1.98";"75";8;2;;41:09;31;01:30;33;04:52;34;06:39;35;08:28;32;11:57;36;16:29;56;19:37;100;30:19;</t>
  </si>
  <si>
    <t>;;"347";"";"Vacant";;M;;0;08:00;;;0;;"";"";"";20;"Ž12";"Ž12";;;;"";"";"";"";"";"";"";"";"";"";"";;0;"0,0";0;13;"Ž12";"1.98";"75";8;;;;;;;;;;;;;;;;;;;;</t>
  </si>
  <si>
    <t>;2115765;"257";"Jurač";"Ema";;M;;0;06:00;;;1;2;"Vihor";"OK Vihor";"CRO";20;"Ž12";"Ž12";;;;"";"";"";"";"";"";"";"";"";"";"";;0;"0,0";0;13;"Ž12";"1.98";"75";8;;;;;;;;;;;;;;;;;;;;</t>
  </si>
  <si>
    <t>;8300220;"275";"Rako";"Paola";;M;;0;66:00;95:44;29:44;0;2;"Vihor";"OK Vihor";"CRO";19;"Ž14";"Ž14";;;;"";"";"";"";"";"";"";"";"";"";"";;0;"0,0";0;14;"Ž14";"2.33";"75";9;1;;95:44;51;01:13;57;02:33;33;04:32;52;13:59;35;15:42;53;18:17;58;20:11;37;27:14;100;29:10;</t>
  </si>
  <si>
    <t>;7000818;"150";"Pavić";"Monika";;M;;0;58:00;94:23;36:23;0;2;"Vihor";"OK Vihor";"CRO";19;"Ž14";"Ž14";;;;"";"";"";"";"";"";"";"";"";"";"";;0;"0,0";0;14;"Ž14";"2.33";"75";9;2;;94:23;51;02:18;57;03:43;33;06:29;52;09:29;35;11:50;53;21:16;58;24:14;37;30:23;100;35:39;</t>
  </si>
  <si>
    <t>;2133024;"117";"Hercigonja";"Lucija";;M;;0;62:00;116:13;54:13;0;1;"KAP";"OK Kapela";"CRO";19;"Ž14";"Ž14";;;;"";"";"";"";"";"";"";"";"";"";"";;0;"0,0";0;14;"Ž14";"2.33";"75";9;3;;116:13;51;04:49;57;06:44;33;09:00;52;12:27;35;21:41;53;37:22;58;40:58;37;50:22;100;53:01;</t>
  </si>
  <si>
    <t>;;"344";"";"Vacant";;M;;0;60:00;;;0;;"";"";"";19;"Ž14";"Ž14";;;;"";"";"";"";"";"";"";"";"";"";"";;0;"0,0";0;14;"Ž14";"2.33";"75";9;;;;;;;;;;;;;;;;;;;;;;</t>
  </si>
  <si>
    <t>;;"345";"";"Vacant";;M;;0;64:00;;;0;;"";"";"";19;"Ž14";"Ž14";;;;"";"";"";"";"";"";"";"";"";"";"";;0;"0,0";0;14;"Ž14";"2.33";"75";9;;;;;;;;;;;;;;;;;;;;;;</t>
  </si>
  <si>
    <t>;2113348;"203";"Vidaković";"Majda";;M;;0;77:00;113:21;36:21;0;1;"KAP";"OK Kapela";"CRO";18;"Ž16";"Ž16";;;;"";"";"";"";"";"";"";"";"";"";"";;0;"0,0";0;15;"Ž16";"2.66";"100";10;1;;113:21;52;05:53;33;08:22;70;11:00;60;16:56;53;19:20;62;24:19;47;28:55;61;30:30;56;33:00;100;35:33;</t>
  </si>
  <si>
    <t>;8431111;"272";"Gobec";"Kimi Maria";;M;;0;63:00;99:37;36:37;0;2;"Vihor";"OK Vihor";"CRO";18;"Ž16";"Ž16";;;;"";"";"";"";"";"";"";"";"";"";"";;0;"0,0";0;15;"Ž16";"2.66";"100";10;2;;99:37;52;06:54;33;09:43;70;12:20;60;16:05;53;18:56;62;23:41;47;29:28;61;30:58;56;33:14;100;35:49;</t>
  </si>
  <si>
    <t>;2132926;"240";"Drobić";"Melissa";;M;;0;61:00;99:47;38:47;0;1;"KAP";"OK Kapela";"CRO";18;"Ž16";"Ž16";;;;"";"";"";"";"";"";"";"";"";"";"";;0;"0,0";0;15;"Ž16";"2.66";"100";10;3;;99:47;52;07:36;33;10:08;70;12:40;60;18:13;53;20:48;62;25:38;47;31:23;61;33:08;56;35:37;100;37:47;</t>
  </si>
  <si>
    <t>;2113332;"228";"Kovač";"Wanda";;M;;0;73:00;113:58;40:58;0;1;"KAP";"OK Kapela";"CRO";18;"Ž16";"Ž16";;;;"";"";"";"";"";"";"";"";"";"";"";;0;"0,0";0;15;"Ž16";"2.66";"100";10;4;;113:58;52;06:35;33;09:06;70;11:25;60;15:09;53;17:34;62;28:17;47;33:07;61;34:55;56;37:36;100;39:56;</t>
  </si>
  <si>
    <t>;2133352;"62";"Dasović";"Petra";;M;;0;67:00;114:02;47:02;0;1;"KAP";"OK Kapela";"CRO";18;"Ž16";"Ž16";;;;"";"";"";"";"";"";"";"";"";"";"";;0;"0,0";0;15;"Ž16";"2.66";"100";10;5;;114:02;52;08:35;33;12:27;70;16:20;60;21:17;53;23:37;62;34:20;47;39:10;61;40:59;56;43:38;100;45:58;</t>
  </si>
  <si>
    <t>;237598;"161";"Cvjetko";"Jana";;M;;0;75:00;124:31;49:31;0;3;"JAP";"OK Japetic";"CRO";18;"Ž16";"Ž16";;;;"";"";"";"";"";"";"";"";"";"";"";;0;"0,0";0;15;"Ž16";"2.66";"100";10;6;;124:31;52;04:45;33;07:09;70;09:11;60;12:59;53;15:50;62;26:37;47;31:15;61;33:10;56;35:58;100;48:31;</t>
  </si>
  <si>
    <t>;2100979;"63";"Mareković";"Ira";;M;;0;71:00;146:04;75:04;0;2;"Vihor";"OK Vihor";"CRO";18;"Ž16";"Ž16";;;;"";"";"";"";"";"";"";"";"";"";"";;0;"0,0";0;15;"Ž16";"2.66";"100";10;7;;146:04;52;08:29;33;11:04;70;13:34;60;17:34;53;36:33;62;57:10;47;62:32;61;64:10;56;66:24;100;74:03;</t>
  </si>
  <si>
    <t>;2148492;"169";"Mioković";"Nina";;M;;0;69:00;146:04;77:04;0;1;"KAP";"OK Kapela";"CRO";18;"Ž16";"Ž16";;;;"";"";"";"";"";"";"";"";"";"";"";;0;"0,0";0;15;"Ž16";"2.66";"100";10;8;;146:04;52;06:33;33;10:25;70;14:32;60;19:41;53;30:17;62;36:54;47;45:44;61;66:26;56;68:51;100;76:15;</t>
  </si>
  <si>
    <t>;2144745;"172";"Gršković";"Mare";;M;;0;65:00;146:05;81:05;0;1;"KAP";"OK Kapela";"CRO";18;"Ž16";"Ž16";;;;"";"";"";"";"";"";"";"";"";"";"";;0;"0,0";0;15;"Ž16";"2.66";"100";10;9;;146:05;52;10:37;33;14:30;70;18:26;60;23:31;53;42:36;62;63:07;47;68:28;61;70:20;56;72:39;100;80:09;</t>
  </si>
  <si>
    <t>;;"342";"";"Vacant";;M;;0;79:00;;;0;;"";"";"";18;"Ž16";"Ž16";;;;"";"";"";"";"";"";"";"";"";"";"";;0;"0,0";0;15;"Ž16";"2.66";"100";10;;;;;;;;;;;;;;;;;;;;;;;;</t>
  </si>
  <si>
    <t>;;"343";"";"Vacant";;M;;0;81:00;;;0;;"";"";"";18;"Ž16";"Ž16";;;;"";"";"";"";"";"";"";"";"";"";"";;0;"0,0";0;15;"Ž16";"2.66";"100";10;;;;;;;;;;;;;;;;;;;;;;;;</t>
  </si>
  <si>
    <t>;8445444;"282";"Salopek";"Dorja";;M;;0;13:00;42:38;29:38;0;7;"RIS";"OK Ris";"CRO";17;"Ž20";"Ž20";;;;"";"";"";"";"";"";"";"";"";"";"";;0;"0,0";0;16;"Ž20";"3.56";"150";11;1;;42:38;63;05:56;70;07:58;50;10:46;67;12:11;43;15:19;45;17:03;46;18:46;39;20:45;47;26:16;69;27:30;100;28:57;</t>
  </si>
  <si>
    <t>;5768;"286";"Štambuk";"Zdenka Petra";;M;;0;07:00;42:10;35:10;0;5;"OK MERZ CRO";"OK Ivan Merz";"CRO";17;"Ž20";"Ž20";;;;"";"";"";"";"";"";"";"";"";"";"";;0;"0,0";0;16;"Ž20";"3.56";"150";11;2;;42:10;63;06:01;70;08:33;50;11:50;67;13:36;43;16:51;45;18:56;46;20:54;39;23:25;47;30:59;69;32:52;100;34:16;</t>
  </si>
  <si>
    <t>;770914;"160";"Cvjetko";"Nina";;M;;0;05:00;88:48;83:48;0;3;"JAP";"OK Japetic";"CRO";17;"Ž20";"Ž20";;;;"";"";"";"";"";"";"";"";"";"";"";;0;"0,0";0;16;"Ž20";"3.56";"150";11;3;;88:48;63;10:26;70;15:06;50;21:55;67;27:15;43;36:38;45;46:52;46;49:44;39;55:58;47;74:31;69;79:58;100;82:28;</t>
  </si>
  <si>
    <t>;;"341";"";"Vacant";;M;;0;03:00;;;0;;"";"";"";17;"Ž20";"Ž20";;;;"";"";"";"";"";"";"";"";"";"";"";;0;"0,0";0;16;"Ž20";"3.56";"150";11;;;;;;;;;;;;;;;;;;;;;;;;;;</t>
  </si>
  <si>
    <t>;;"340";"";"Vacant";;M;;0;11:00;;;0;;"";"";"";17;"Ž20";"Ž20";;;;"";"";"";"";"";"";"";"";"";"";"";;0;"0,0";0;16;"Ž20";"3.56";"150";11;;;;;;;;;;;;;;;;;;;;;;;;;;</t>
  </si>
  <si>
    <t>;2113425;"123";"Lesjak";"Jelena";;M;;0;09:00;;;1;3;"JAP";"OK Japetic";"CRO";17;"Ž20";"Ž20";;;;"";"";"";"";"";"";"";"";"";"";"";;0;"0,0";0;16;"Ž20";"3.56";"150";11;;;;;;;;;;;;;;;;;;;;;;;;;;</t>
  </si>
  <si>
    <t>;552005;"195";"Vukmanović";"Vinka";;M;;0;46:00;86:51;40:51;0;1;"KAP";"OK Kapela";"CRO";2;"Ž21A";"Ž21A";;;;"";"";"";"";"";"";"";"";"";"";"";;0;"0,0";0;2;"Ž21A";"4.18";"175";15;1;;86:51;59;02:17;38;03:48;66;06:32;68;08:53;40;11:18;43;13:30;46;16:03;50;18:42;61;25:25;69;28:04;54;31:55;48;33:53;;;49;37:46;100;39:58;</t>
  </si>
  <si>
    <t>;1403140;"252";"Pavić";"Mirja";;M;;0;54:00;96:07;42:07;0;3;"JAP";"OK Japetic";"CRO";2;"Ž21A";"Ž21A";;;;"";"";"";"";"";"";"";"";"";"";"";;0;"0,0";0;2;"Ž21A";"4.18";"175";15;2;;96:07;59;01:52;38;03:20;66;05:56;68;07:54;40;10:11;43;12:04;46;14:37;50;19:34;61;27:22;69;29:48;54;33:07;48;35:20;;;49;38:59;100;41:25;</t>
  </si>
  <si>
    <t>;2105108;"8";"Jerković Perić";"Olga";;M;;0;40:00;86:57;46:57;0;1;"KAP";"OK Kapela";"CRO";2;"Ž21A";"Ž21A";;;;"";"";"";"";"";"";"";"";"";"";"";;0;"0,0";0;2;"Ž21A";"4.18";"175";15;3;;86:57;59;02:10;38;03:29;66;06:08;68;09:18;40;12:42;43;14:41;46;17:12;50;20:39;61;29:02;69;32:04;54;36:21;48;39:11;;;49;43:13;100;46:01;</t>
  </si>
  <si>
    <t>;8041177;"45";"Orlić";"Antonija";;M;;0;48:00;118:56;70:56;0;10;"BJE";"OK Bjelovar";"CRO";2;"Ž21A";"Ž21A";;;;"";"";"";"";"";"";"";"";"";"";"";;0;"0,0";0;2;"Ž21A";"4.18";"175";15;4;;118:56;59;05:48;38;07:23;66;15:47;68;19:14;40;24:52;43;27:09;46;29:59;50;32:42;61;48:14;69;51:16;54;57:09;48;60:58;;;49;66:02;100;70:01;</t>
  </si>
  <si>
    <t>;2128411;"200";"Kos";"Ines";;M;;0;44:00;116:40;72:40;0;1;"KAP";"OK Kapela";"CRO";2;"Ž21A";"Ž21A";;;;"";"";"";"";"";"";"";"";"";"";"";;0;"0,0";0;2;"Ž21A";"4.18";"175";15;5;;116:40;59;05:16;38;07:22;66;15:07;68;17:57;40;20:20;43;22:24;46;25:17;50;36:39;61;52:26;69;55:25;54;61:05;48;63:35;;;49;69:10;100;71:50;</t>
  </si>
  <si>
    <t>;8339339;"26";"Frajzman";"Nevija";;M;;0;50:00;128:31;78:31;0;6;"OK Jelen";"OK Jelen";"CRO";2;"Ž21A";"Ž21A";;;;"";"";"";"";"";"";"";"";"";"";"";;0;"0,0";0;2;"Ž21A";"4.18";"175";15;6;;128:31;59;05:28;38;07:51;66;11:17;68;21:59;40;25:16;43;27:42;46;30:42;50;33:41;61;43:26;69;51:37;54;58:18;48;62:02;;;49;74:47;100;77:21;</t>
  </si>
  <si>
    <t>;;"311";"";"Vacant";;M;;0;42:00;;;0;;"";"";"";2;"Ž21A";"Ž21A";;;;"";"";"";"";"";"";"";"";"";"";"";;0;"0,0";0;2;"Ž21A";"4.18";"175";15;;;;;;;;;;;;;;;;;;;;;;;;;;;;;;;;;;</t>
  </si>
  <si>
    <t>;;"310";"";"Vacant";;M;;0;52:00;;;0;;"";"";"";2;"Ž21A";"Ž21A";;;;"";"";"";"";"";"";"";"";"";"";"";;0;"0,0";0;2;"Ž21A";"4.18";"175";15;;;;;;;;;;;;;;;;;;;;;;;;;;;;;;;;;;</t>
  </si>
  <si>
    <t>;2148497;"192";"Pajnić";"Olga";;M;;0;51:00;88:48;37:48;0;1;"KAP";"OK Kapela";"CRO";16;"Ž21B";"Ž21B";;;;"";"";"";"";"";"";"";"";"";"";"";;0;"0,0";0;17;"Ž21B";"2.66";"100";10;1;;88:48;52;07:35;33;10:15;70;13:14;60;16:54;53;19:34;62;24:24;47;28:10;61;30:01;56;32:15;100;36:56;</t>
  </si>
  <si>
    <t>;8440330;"111";"Arbanas";"Barbara";;M;;0;47:00;86:14;39:14;0;1;"KAP";"OK Kapela";"CRO";16;"Ž21B";"Ž21B";;;;"";"";"";"";"";"";"";"";"";"";"";;0;"0,0";0;17;"Ž21B";"2.66";"100";10;2;;86:14;52;06:47;33;09:09;70;15:45;60;19:20;53;22:52;62;27:05;47;31:06;61;32:55;56;35:18;100;38:17;</t>
  </si>
  <si>
    <t>;7000644;"151";"Pavić";"Ana-Marija";;M;;0;49:00;95:01;46:01;0;2;"Vihor";"OK Vihor";"CRO";16;"Ž21B";"Ž21B";;;;"";"";"";"";"";"";"";"";"";"";"";;0;"0,0";0;17;"Ž21B";"2.66";"100";10;3;;95:01;52;07:27;33;10:54;70;13:51;60;17:26;53;20:25;62;25:25;47;33:58;61;35:41;56;38:45;100;45:05;</t>
  </si>
  <si>
    <t>;2143665;"245";"Dukić";"Višnja";;M;;0;57:00;111:18;54:18;0;1;"KAP";"OK Kapela";"CRO";16;"Ž21B";"Ž21B";;;;"";"";"";"";"";"";"";"";"";"";"";;0;"0,0";0;17;"Ž21B";"2.66";"100";10;4;;111:18;52;09:08;33;12:12;70;16:03;60;23:59;53;28:35;62;34:19;47;41:37;61;45:23;56;48:43;100;52:50;</t>
  </si>
  <si>
    <t>;361853;"96";"Kos";"Petra";;M;;0;41:00;100:04;59:04;0;2;"Vihor";"OK Vihor";"CRO";16;"Ž21B";"Ž21B";;;;"";"";"";"";"";"";"";"";"";"";"";;0;"0,0";0;17;"Ž21B";"2.66";"100";10;5;;100:04;52;10:01;33;13:50;70;17:05;60;21:43;53;37:11;62;43:32;47;50:26;61;52:43;56;55:27;100;57:57;</t>
  </si>
  <si>
    <t>;2442601;"64";"Hribar";"Andrea";;M;;0;45:00;107:40;62:40;0;2;"Vihor";"OK Vihor";"CRO";16;"Ž21B";"Ž21B";;;;"";"";"";"";"";"";"";"";"";"";"";;0;"0,0";0;17;"Ž21B";"2.66";"100";10;6;;107:40;52;08:34;33;11:05;70;14:32;60;21:09;53;28:03;62;35:30;47;49:49;61;51:10;56;54:15;100;61:43;</t>
  </si>
  <si>
    <t>;9201754;"128";"Glušica";"Hana";;M;;0;39:00;102:58;63:58;0;1;"KAP";"OK Kapela";"CRO";16;"Ž21B";"Ž21B";;;;"";"";"";"";"";"";"";"";"";"";"";;0;"0,0";0;17;"Ž21B";"2.66";"100";10;7;;102:58;52;09:34;33;15:48;70;18:56;60;23:23;53;29:32;62;45:28;47;55:03;61;56:37;56;59:12;100;63:04;</t>
  </si>
  <si>
    <t>;222404;"81";"Zaitseva";"Olga";;M;;0;59:00;123:39;64:39;0;2;"Vihor";"OK Vihor";"CRO";16;"Ž21B";"Ž21B";;;;"";"";"";"";"";"";"";"";"";"";"";;0;"0,0";0;17;"Ž21B";"2.66";"100";10;8;;123:39;52;07:36;33;10:56;70;16:18;60;23:38;53;28:50;62;33:40;47;52:01;61;53:31;56;57:50;100;63:32;</t>
  </si>
  <si>
    <t>;2143680;"7";"Martin";"Martina";;M;;0;35:00;100:10;65:10;0;1;"KAP";"OK Kapela";"CRO";16;"Ž21B";"Ž21B";;;;"";"";"";"";"";"";"";"";"";"";"";;0;"0,0";0;17;"Ž21B";"2.66";"100";10;9;;100:10;52;07:01;33;16:01;70;20:01;60;24:22;53;28:30;62;49:14;47;57:27;61;59:20;56;61:40;100;64:08;</t>
  </si>
  <si>
    <t>;2126435;"4";"Latinger";"Sandra";;M;;0;43:00;108:22;65:22;0;1;"KAP";"OK Kapela";"CRO";16;"Ž21B";"Ž21B";;;;"";"";"";"";"";"";"";"";"";"";"";;0;"0,0";0;17;"Ž21B";"2.66";"100";10;10;;108:22;52;07:49;33;11:41;70;14:52;60;19:33;53;22:47;62;41:19;47;51:30;61;54:03;56;57:21;100;63:47;</t>
  </si>
  <si>
    <t>;1234109;"82";"Miličević";"Aleksandra";;M;;0;55:00;141:10;86:10;0;2;"Vihor";"OK Vihor";"CRO";16;"Ž21B";"Ž21B";;;;"";"";"";"";"";"";"";"";"";"";"";;0;"0,0";0;17;"Ž21B";"2.66";"100";10;11;;141:10;52;08:59;33;13:30;70;22:11;60;28:08;53;31:41;62;38:09;47;69:58;61;73:11;56;78:38;100;84:54;</t>
  </si>
  <si>
    <t>;;"338";"";"Vacant";;M;;0;53:00;;;0;;"";"";"";16;"Ž21B";"Ž21B";;;;"";"";"";"";"";"";"";"";"";"";"";;0;"0,0";0;17;"Ž21B";"2.66";"100";10;;;;;;;;;;;;;;;;;;;;;;;;</t>
  </si>
  <si>
    <t>;;"355";"";"Vacant";;M;;0;33:00;;;0;;"";"";"";16;"Ž21B";"Ž21B";;;;"";"";"";"";"";"";"";"";"";"";"";;0;"0,0";0;17;"Ž21B";"2.66";"100";10;;;;;;;;;;;;;;;;;;;;;;;;</t>
  </si>
  <si>
    <t>;893810;"256";"Jurač";"Ines";;M;;0;37:00;;;1;2;"Vihor";"OK Vihor";"CRO";16;"Ž21B";"Ž21B";;;;"";"";"";"";"";"";"";"";"";"";"";;0;"0,0";0;17;"Ž21B";"2.66";"100";10;;;;;;;;;;;;;;;;;;;;;;;;</t>
  </si>
  <si>
    <t>;2120666;"299";"Berženji";"Sanda";;M;;0;32:00;73:38;41:38;0;1;"KAP";"OK Kapela";"CRO";15;"Ž35";"Ž35";;;;"";"";"";"";"";"";"";"";"";"";"";;0;"0,0";0;18;"Ž35";"3.56";"150";11;1;;73:38;63;07:28;70;10:57;50;15:37;67;17:38;43;21:29;45;23:48;46;26:01;39;28:47;47;36:16;69;38:54;100;40:44;</t>
  </si>
  <si>
    <t>;2144746;"182";"Fištrek";"Željka";;M;;0;28:00;76:04;48:04;0;1;"KAP";"OK Kapela";"CRO";15;"Ž35";"Ž35";;;;"";"";"";"";"";"";"";"";"";"";"";;0;"0,0";0;18;"Ž35";"3.56";"150";11;2;;76:04;63;07:50;70;10:57;50;14:58;67;17:12;43;21:17;45;23:55;46;25:47;39;28:30;47;44:06;69;45:42;100;47:09;</t>
  </si>
  <si>
    <t>;2121769;"121";"Lesjak";"Sonja";;M;;0;38:00;87:08;49:08;0;3;"JAP";"OK Japetic";"CRO";15;"Ž35";"Ž35";;;;"";"";"";"";"";"";"";"";"";"";"";;0;"0,0";0;18;"Ž35";"3.56";"150";11;3;;87:08;63;09:52;70;12:34;50;17:17;67;20:10;43;24:18;45;27:55;46;30:41;39;33:59;47;44:21;69;46:21;100;48:11;</t>
  </si>
  <si>
    <t>;7207170;"289";"Kovaljesko";"Monika";;M;;0;20:00;72:20;52:20;0;1;"KAP";"OK Kapela";"CRO";15;"Ž35";"Ž35";;;;"";"";"";"";"";"";"";"";"";"";"";;0;"0,0";0;18;"Ž35";"3.56";"150";11;4;;72:20;63;09:12;70;12:34;50;17:27;67;19:43;43;24:16;45;28:46;46;34:23;39;37:58;47;46:25;69;49:15;100;51:19;</t>
  </si>
  <si>
    <t>;2144786;"130";"Popović";"Antea";;M;;0;24:00;76:38;52:38;0;1;"KAP";"OK Kapela";"CRO";15;"Ž35";"Ž35";;;;"";"";"";"";"";"";"";"";"";"";"";;0;"0,0";0;18;"Ž35";"3.56";"150";11;5;;76:38;63;07:40;70;11:53;50;16:14;67;18:33;43;23:52;45;31:21;46;34:04;39;37:19;47;47:14;69;49:31;100;51:36;</t>
  </si>
  <si>
    <t>;7003400;"274";"Rako";"Sabina";;M;;0;40:00;92:56;52:56;0;2;"Vihor";"OK Vihor";"CRO";15;"Ž35";"Ž35";;;;"";"";"";"";"";"";"";"";"";"";"";;0;"0,0";0;18;"Ž35";"3.56";"150";11;6;;92:56;63;08:12;70;11:18;50;15:29;67;17:36;43;22:35;45;25:51;46;28:39;39;31:53;47;47:39;69;49:41;100;51:48;</t>
  </si>
  <si>
    <t>;700021;"278";"Horbec";"Ivana";;M;;0;22:00;76:26;54:26;0;2;"Vihor";"OK Vihor";"CRO";15;"Ž35";"Ž35";;;;"";"";"";"";"";"";"";"";"";"";"";;0;"0,0";0;18;"Ž35";"3.56";"150";11;7;;76:26;63;11:33;70;14:58;50;20:32;67;23:28;43;28:20;45;31:41;46;34:26;39;38:28;47;48:28;69;50:48;100;53:13;</t>
  </si>
  <si>
    <t>;2133012;"239";"Krkić Drobić";"Aida";;M;;0;36:00;101:17;65:17;0;1;"KAP";"OK Kapela";"CRO";15;"Ž35";"Ž35";;;;"";"";"";"";"";"";"";"";"";"";"";;0;"0,0";0;18;"Ž35";"3.56";"150";11;8;;101:17;63;12:22;70;16:20;50;22:36;67;25:32;43;32:52;45;36:16;46;39:24;39;43:53;47;58:39;69;61:19;100;63:56;</t>
  </si>
  <si>
    <t>;2140845;"269";"Čalić";"Violeta";;M;;0;18:00;84:43;66:43;0;2;"Vihor";"OK Vihor";"CRO";15;"Ž35";"Ž35";;;;"";"";"";"";"";"";"";"";"";"";"";;0;"0,0";0;18;"Ž35";"3.56";"150";11;9;;84:43;63;15:17;70;20:18;50;26:02;67;30:02;43;37:05;45;41:21;46;47:17;39;51:01;47;60:52;69;63:09;100;65:18;</t>
  </si>
  <si>
    <t>;2067883;"263";"Stipić";"Bernardica";;M;;0;34:00;102:46;68:46;0;2;"Vihor";"OK Vihor";"CRO";15;"Ž35";"Ž35";;;;"";"";"";"";"";"";"";"";"";"";"";;0;"0,0";0;18;"Ž35";"3.56";"150";11;10;;102:46;63;12:21;70;18:04;50;24:17;67;27:15;43;34:29;45;38:02;46;41:05;39;45:26;47;61:07;69;64:34;100;67:36;</t>
  </si>
  <si>
    <t>;2084417;"294";"Stupalo";"Vlatka";;M;;0;44:00;115:38;71:38;0;2;"Vihor";"OK Vihor";"CRO";15;"Ž35";"Ž35";;;;"";"";"";"";"";"";"";"";"";"";"";;0;"0,0";0;18;"Ž35";"3.56";"150";11;11;;115:38;63;10:30;70;14:47;50;21:26;67;24:11;43;30:18;45;36:21;46;39:34;39;44:14;47;57:03;69;68:11;100;70:33;</t>
  </si>
  <si>
    <t>;2030937;"221";"Detić";"Lidija";;M;;0;42:00;134:53;92:53;0;8;"OK Varaždin";"OK Varaždin";"CRO";15;"Ž35";"Ž35";;;;"";"";"";"";"";"";"";"";"";"";"";;0;"0,0";0;18;"Ž35";"3.56";"150";11;12;;134:53;63;20:45;70;25:57;50;34:28;67;37:45;43;47:14;45;51:09;46;54:56;39;59:44;47;81:00;69;86:50;100;90:53;</t>
  </si>
  <si>
    <t>;;"337";"";"Vacant";;M;;0;26:00;;;0;;"";"";"";15;"Ž35";"Ž35";;;;"";"";"";"";"";"";"";"";"";"";"";;0;"0,0";0;18;"Ž35";"3.56";"150";11;;;;;;;;;;;;;;;;;;;;;;;;;;</t>
  </si>
  <si>
    <t>;2105097;"204";"Bergant Vidaković";"Sandra";;M;;0;16:00;;;1;1;"KAP";"OK Kapela";"CRO";15;"Ž35";"Ž35";;;;"";"";"";"";"";"";"";"";"";"";"";;0;"0,0";0;18;"Ž35";"3.56";"150";11;;;;;;;;;;;;;;;;;;;;;;;;;;</t>
  </si>
  <si>
    <t>;2105096;"1";"Čorko Meštrović";"Irena";;M;;0;46:00;88:31;42:31;3;1;"KAP";"OK Kapela";"CRO";15;"Ž35";"Ž35";;;;"";"";"";"";"";"";"";"";"";"";"";;0;"0,0";0;18;"Ž35";"3.56";"150";11;;;88:31;63;07:35;70;10:28;50;14:18;67;16:42;43;20:58;45;23:47;46;26:05;39;28:59;47;36:16;69;38:09;;;</t>
  </si>
  <si>
    <t>;;"336";"";"Vacant";;M;;0;30:00;;;0;;"";"";"";15;"Ž35";"Ž35";;;;"";"";"";"";"";"";"";"";"";"";"";;0;"0,0";0;18;"Ž35";"3.56";"150";11;;;;;;;;;;;;;;;;;;;;;;;;;;</t>
  </si>
  <si>
    <t>;8082973;"59";"Gobec";"Ivana";;M;;0;34:00;74:45;40:45;0;2;"Vihor";"OK Vihor";"CRO";14;"Ž45";"Ž45";;;;"";"";"";"";"";"";"";"";"";"";"";;0;"0,0";0;19;"Ž45";"3.2";"125";11;1;;74:45;67;04:08;66;05:53;42;08:06;68;09:53;43;13:04;46;16:35;50;19:59;59;24:07;63;30:28;47;36:08;100;39:32;</t>
  </si>
  <si>
    <t>;1261971;"187";"Jakšić";"Mirka";;M;;0;36:00;84:08;48:08;0;4;"Maksimir";"OK Maksimir";"CRO";14;"Ž45";"Ž45";;;;"";"";"";"";"";"";"";"";"";"";"";;0;"0,0";0;19;"Ž45";"3.2";"125";11;2;;84:08;67;04:25;66;06:07;42;08:52;68;10:46;43;14:06;46;18:39;50;22:32;59;27:40;63;35:22;47;42:43;100;47:01;</t>
  </si>
  <si>
    <t>;2109710;"229";"Glinska";"Beata Adrianna";;M;;0;08:00;56:43;48:43;0;1;"KAP";"OK Kapela";"CRO";14;"Ž45";"Ž45";;;;"";"";"";"";"";"";"";"";"";"";"";;0;"0,0";0;19;"Ž45";"3.2";"125";11;3;;56:43;67;04:23;66;06:22;42;08:48;68;10:40;43;14:00;46;18:34;50;22:46;59;27:48;63;34:51;47;42:24;100;47:30;</t>
  </si>
  <si>
    <t>;237593;"211";"Kuzmanić";"Ivana";;M;;0;02:00;51:33;49:33;0;3;"JAP";"OK Japetic";"CRO";14;"Ž45";"Ž45";;;;"";"";"";"";"";"";"";"";"";"";"";;0;"0,0";0;19;"Ž45";"3.2";"125";11;4;;51:33;67;04:14;66;05:54;42;09:08;68;11:30;43;16:23;46;20:34;50;24:40;59;30:09;63;37:33;47;44:07;100;48:25;</t>
  </si>
  <si>
    <t>;7000641;"127";"Kolarek";"Nataša";;M;;0;14:00;64:17;50:17;0;2;"Vihor";"OK Vihor";"CRO";14;"Ž45";"Ž45";;;;"";"";"";"";"";"";"";"";"";"";"";;0;"0,0";0;19;"Ž45";"3.2";"125";11;5;;64:17;67;03:58;66;05:48;42;11:54;68;13:25;43;16:48;46;20:44;50;24:56;59;29:45;63;40:07;47;45:37;100;49:18;</t>
  </si>
  <si>
    <t>;8667809;"259";"Gobec";"Neda";;M;;0;26:00;76:28;50:28;0;2;"Vihor";"OK Vihor";"CRO";14;"Ž45";"Ž45";;;;"";"";"";"";"";"";"";"";"";"";"";;0;"0,0";0;19;"Ž45";"3.2";"125";11;6;;76:28;67;03:58;66;05:46;42;08:25;68;10:16;43;13:57;46;18:14;50;22:26;59;28:35;63;35:58;47;44:06;100;48:57;</t>
  </si>
  <si>
    <t>;2121763;"213";"Vuk";"Srebrenka";;M;;0;12:00;64:03;52:03;0;1;"KAP";"OK Kapela";"CRO";14;"Ž45";"Ž45";;;;"";"";"";"";"";"";"";"";"";"";"";;0;"0,0";0;19;"Ž45";"3.2";"125";11;7;;64:03;67;04:39;66;06:31;42;09:25;68;11:52;43;17:07;46;22:17;50;27:14;59;32:07;63;40:24;47;47:13;100;51:02;</t>
  </si>
  <si>
    <t>;2148494;"171";"Jazvić Mioković";"Marija";;M;;0;18:00;70:33;52:33;0;1;"KAP";"OK Kapela";"CRO";14;"Ž45";"Ž45";;;;"";"";"";"";"";"";"";"";"";"";"";;0;"0,0";0;19;"Ž45";"3.2";"125";11;8;;70:33;67;04:44;66;06:36;42;13:52;68;15:39;43;20:24;46;25:46;50;30:21;59;36:17;63;43:21;47;47:52;100;51:39;</t>
  </si>
  <si>
    <t>;2120027;"260";"Schubert";"Marija";;M;;0;20:00;77:02;57:02;0;8;"OK Varaždin";"OK Varaždin";"CRO";14;"Ž45";"Ž45";;;;"";"";"";"";"";"";"";"";"";"";"";;0;"0,0";0;19;"Ž45";"3.2";"125";11;9;;77:02;67;06:04;66;07:47;42;14:36;68;16:37;43;19:46;46;24:45;50;28:34;59;34:10;63;41:15;47;50:48;100;56:03;</t>
  </si>
  <si>
    <t>;2442588;"163";"Baburek";"Gabrijela";;M;;0;30:00;87:53;57:53;0;3;"JAP";"OK Japetic";"CRO";14;"Ž45";"Ž45";;;;"";"";"";"";"";"";"";"";"";"";"";;0;"0,0";0;19;"Ž45";"3.2";"125";11;10;;87:53;67;04:22;66;06:28;42;09:12;68;11:23;43;14:45;46;19:01;50;23:46;59;29:11;63;38:54;47;50:06;100;56:30;</t>
  </si>
  <si>
    <t>;888973;"285";"Horvat";"Mirjana";;M;;0;06:00;65:20;59:20;0;4;"Maksimir";"OK Maksimir";"CRO";14;"Ž45";"Ž45";;;;"";"";"";"";"";"";"";"";"";"";"";;0;"0,0";0;19;"Ž45";"3.2";"125";11;11;;65:20;67;04:24;66;06:32;42;10:07;68;12:45;43;16:40;46;21:06;50;28:40;59;36:30;63;47:52;47;53:50;100;58:17;</t>
  </si>
  <si>
    <t>;219395;"27";"Gajdek";"Željka";;M;;0;22:00;84:51;62:51;0;6;"OK Jelen";"OK Jelen";"CRO";14;"Ž45";"Ž45";;;;"";"";"";"";"";"";"";"";"";"";"";;0;"0,0";0;19;"Ž45";"3.2";"125";11;12;;84:51;67;04:50;66;06:59;42;09:47;68;12:11;43;23:28;46;27:55;50;33:08;59;42:07;63;50:16;47;56:27;100;61:28;</t>
  </si>
  <si>
    <t>;237600;"159";"Perica Cvjetko";"Sandra";;M;;0;38:00;107:25;69:25;0;3;"JAP";"OK Japetic";"CRO";14;"Ž45";"Ž45";;;;"";"";"";"";"";"";"";"";"";"";"";;0;"0,0";0;19;"Ž45";"3.2";"125";11;13;;107:25;67;06:25;66;08:34;42;13:22;68;15:39;43;22:04;46;26:43;50;36:39;59;41:55;63;56:03;47;64:41;100;68:26;</t>
  </si>
  <si>
    <t>;7672905;"146";"Kraintz";"Evelyn";;M;;0;16:00;89:30;73:30;0;4;"Maksimir";"OK Maksimir";"CRO";14;"Ž45";"Ž45";;;;"";"";"";"";"";"";"";"";"";"";"";;0;"0,0";0;19;"Ž45";"3.2";"125";11;14;;89:30;67;05:13;66;07:58;42;16:23;68;18:46;43;25:57;46;31:44;50;39:19;59;48:48;63;58:47;47;66:08;100;72:01;</t>
  </si>
  <si>
    <t>;2442590;"162";"Govedarica";"Zvjezdana";;M;;0;10:00;88:05;78:05;0;3;"JAP";"OK Japetic";"CRO";14;"Ž45";"Ž45";;;;"";"";"";"";"";"";"";"";"";"";"";;0;"0,0";0;19;"Ž45";"3.2";"125";11;15;;88:05;67;07:03;66;10:15;42;17:54;68;21:26;43;28:31;46;34:39;50;40:25;59;48:21;63;59:03;47;70:16;100;76:37;</t>
  </si>
  <si>
    <t>;1919197;"132";"Srebačić";"Davorka";;M;;0;24:00;105:00;81:00;0;8;"OK Varaždin";"OK Varaždin";"CRO";14;"Ž45";"Ž45";;;;"";"";"";"";"";"";"";"";"";"";"";;0;"0,0";0;19;"Ž45";"3.2";"125";11;16;;105:00;67;13:29;66;17:39;42;21:32;68;25:57;43;33:38;46;39:17;50;44:45;59;57:28;63;67:20;47;74:31;100;79:55;</t>
  </si>
  <si>
    <t>;;"334";"";"Vacant";;M;;0;28:00;;;0;;"";"";"";14;"Ž45";"Ž45";;;;"";"";"";"";"";"";"";"";"";"";"";;0;"0,0";0;19;"Ž45";"3.2";"125";11;;;;;;;;;;;;;;;;;;;;;;;;;;</t>
  </si>
  <si>
    <t>;;"335";"";"Vacant";;M;;0;32:00;;;0;;"";"";"";14;"Ž45";"Ž45";;;;"";"";"";"";"";"";"";"";"";"";"";;0;"0,0";0;19;"Ž45";"3.2";"125";11;;;;;;;;;;;;;;;;;;;;;;;;;;</t>
  </si>
  <si>
    <t>;2123976;"181";"Gradečak Galović";"Marija";;M;;0;04:00;;;1;1;"KAP";"OK Kapela";"CRO";14;"Ž45";"Ž45";;;;"";"";"";"";"";"";"";"";"";"";"";;0;"0,0";0;19;"Ž45";"3.2";"125";11;;;;;;;;;;;;;;;;;;;;;;;;;;</t>
  </si>
  <si>
    <t>;636977;"174";"Cvitković";"Maja";;M;;0;31:00;75:11;44:11;0;2;"Vihor";"OK Vihor";"CRO";13;"Ž55";"Ž55";;;;"";"";"";"";"";"";"";"";"";"";"";;0;"0,0";0;20;"Ž55";"2.66";"110";11;1;;75:11;57;02:52;66;05:19;42;09:03;68;11:46;50;16:38;60;23:53;53;27:30;44;33:11;47;36:09;37;40:03;100;42:52;</t>
  </si>
  <si>
    <t>;2442557;"197";"Fabek";"Branka";;M;;0;19:00;63:58;44:58;0;3;"JAP";"OK Japetic";"CRO";13;"Ž55";"Ž55";;;;"";"";"";"";"";"";"";"";"";"";"";;0;"0,0";0;20;"Ž55";"2.66";"110";11;2;;63:58;57;03:01;66;06:08;42;09:59;68;12:41;50;18:16;60;25:36;53;28:07;44;32:58;47;36:36;37;40:28;100;43:34;</t>
  </si>
  <si>
    <t>;1416414;"218";"Holenda";"Karmen";;M;;0;29:00;152:17;123:17;0;8;"OK Varaždin";"OK Varaždin";"CRO";13;"Ž55";"Ž55";;;;"";"";"";"";"";"";"";"";"";"";"";;0;"0,0";0;20;"Ž55";"2.66";"110";11;3;;152:17;57;06:36;66;14:36;42;23:57;68;32:08;50;47:25;60;73:04;53;79:17;44;92:46;47;105:01;37;114:26;100;120:46;</t>
  </si>
  <si>
    <t>;2115767;"233";"Kučinac";"Teodora";;M;;0;21:00;;;1;2;"Vihor";"OK Vihor";"CRO";13;"Ž55";"Ž55";;;;"";"";"";"";"";"";"";"";"";"";"";;0;"0,0";0;20;"Ž55";"2.66";"110";11;;;;;;;;;;;;;;;;;;;;;;;;;;</t>
  </si>
  <si>
    <t>;2125773;"114";"Ebenspanger";"Emilija";;M;;0;25:00;;;1;1;"KAP";"OK Kapela";"CRO";13;"Ž55";"Ž55";;;;"";"";"";"";"";"";"";"";"";"";"";;0;"0,0";0;20;"Ž55";"2.66";"110";11;;;;;;;;;;;;;;;;;;;;;;;;;;</t>
  </si>
  <si>
    <t>;;"333";"";"Vacant";;M;;0;27:00;;;0;;"";"";"";13;"Ž55";"Ž55";;;;"";"";"";"";"";"";"";"";"";"";"";;0;"0,0";0;20;"Ž55";"2.66";"110";11;;;;;;;;;;;;;;;;;;;;;;;;;;</t>
  </si>
  <si>
    <t>;;"332";"";"Vacant";;M;;0;23:00;;;0;;"";"";"";13;"Ž55";"Ž55";;;;"";"";"";"";"";"";"";"";"";"";"";;0;"0,0";0;20;"Ž55";"2.66";"110";11;;;;;;;;;;;;;;;;;;;;;;;;;;</t>
  </si>
  <si>
    <t>;2109704;"296";"Franc";"Vera";;M;;0;56:00;131:42;75:42;0;1;"KAP";"OK Kapela";"CRO";12;"Ž65";"Ž65";;;;"";"";"";"";"";"";"";"";"";"";"";;0;"0,0";0;21;"Ž65";"2.51";"100";11;1;;131:42;51;13:39;38;15:54;50;19:10;67;23:49;68;26:22;39;38:06;63;44:58;53;47:35;47;66:58;37;72:04;100;74:25;</t>
  </si>
  <si>
    <t>;236886;"208";"Vendler Čepelak";"Željka";;M;;0;52:00;133:40;81:40;0;4;"Maksimir";"OK Maksimir";"CRO";12;"Ž65";"Ž65";;;;"";"";"";"";"";"";"";"";"";"";"";;0;"0,0";0;21;"Ž65";"2.51";"100";11;2;;133:40;51;03:29;38;05:48;50;09:51;67;14:39;68;19:33;39;34:56;63;48:56;53;51:59;47;71:22;37;76:38;100;79:51;</t>
  </si>
  <si>
    <t>;2300277;"47";"Horvat-Nikšić";"Biserka";;M;;0;48:00;133:43;85:43;0;2;"Vihor";"OK Vihor";"CRO";12;"Ž65";"Ž65";;;;"";"";"";"";"";"";"";"";"";"";"";;0;"0,0";0;21;"Ž65";"2.51";"100";11;3;;133:43;51;06:05;38;09:45;50;13:56;67;18:44;68;23:23;39;38:46;63;53:03;53;56:04;47;74:54;37;80:42;100;83:54;</t>
  </si>
  <si>
    <t>;;"330";"";"Vacant";;M;;0;50:00;;;0;;"";"";"";12;"Ž65";"Ž65";;;;"";"";"";"";"";"";"";"";"";"";"";;0;"0,0";0;21;"Ž65";"2.51";"100";11;;;;;;;;;;;;;;;;;;;;;;;;;;</t>
  </si>
  <si>
    <t>;;"331";"";"Vacant";;M;;0;54:00;;;0;;"";"";"";12;"Ž65";"Ž65";;;;"";"";"";"";"";"";"";"";"";"";"";;0;"0,0";0;21;"Ž65";"2.51";"100";11;;;;;;;;;;;;;;;;;;;;;;;;;;</t>
  </si>
  <si>
    <t>;;"351";"";"Vacant";;M;;0;;;;0;;"";"";"";22;"Ž70";"Ž70";;;;"";"";"";"";"";"";"";"";"";"";"";;0;"0,0";0;22;"Ž70";"2.51";"100";11;;;;</t>
  </si>
  <si>
    <t>;;"350";"";"Vacant";;M;;0;;;;0;;"";"";"";22;"Ž70";"Ž70";;;;"";"";"";"";"";"";"";"";"";"";"";;0;"0,0";0;22;"Ž70";"2.51";"100";11;;;;</t>
  </si>
  <si>
    <t>Max(osoba.id)</t>
  </si>
  <si>
    <t>Max(imeprezime.id)</t>
  </si>
  <si>
    <t>dnevnik.id</t>
  </si>
  <si>
    <t>spol</t>
  </si>
  <si>
    <t>novi natjecatelji</t>
  </si>
  <si>
    <t>osoba</t>
  </si>
  <si>
    <t>imeprez</t>
  </si>
  <si>
    <t>trka.id</t>
  </si>
  <si>
    <t>calc</t>
  </si>
  <si>
    <t>alias</t>
  </si>
  <si>
    <t>naziv</t>
  </si>
  <si>
    <t>OK Azinut</t>
  </si>
  <si>
    <t>OK Brežice</t>
  </si>
  <si>
    <t>OK Lokve</t>
  </si>
  <si>
    <t>OK Torpedo</t>
  </si>
  <si>
    <t>OLC Graz</t>
  </si>
  <si>
    <t>Pécsi Vasutas SK</t>
  </si>
  <si>
    <t>broj novih</t>
  </si>
  <si>
    <t>klubova</t>
  </si>
  <si>
    <t>imeprezime_id</t>
  </si>
  <si>
    <t>rbr</t>
  </si>
  <si>
    <t>postojeći natjecatelji</t>
  </si>
  <si>
    <t>primarni rbr</t>
  </si>
  <si>
    <t>TO DO:</t>
  </si>
  <si>
    <t>- procedura/uputa za dodavanje novih klubova i aliasa za postojeće klubove</t>
  </si>
  <si>
    <t>- uparivanje natjecatelja preko aliasa, import aliasa natjecatelja iz SQL-a</t>
  </si>
  <si>
    <t>- generiranje query-ja za upisivanje rezultata u SQL</t>
  </si>
  <si>
    <t>- generirati HTML s rezultatima trke točno kako pišu u exportu iz OEventa</t>
  </si>
  <si>
    <t>- oprez kad nađem po i-p, a ne nađem po i-p-k</t>
  </si>
  <si>
    <t>- detekcija duplih imena-prezimena</t>
  </si>
  <si>
    <t>- napraviti tablicu s origigi podatcima natjecatelja iz rezultata &lt;&gt; od onih u registru</t>
  </si>
  <si>
    <t>natjecatelja</t>
  </si>
  <si>
    <t>sql (oso&amp;ime)</t>
  </si>
  <si>
    <t>test sql</t>
  </si>
  <si>
    <t>testovi</t>
  </si>
  <si>
    <t>+ query za testiranje jesu li novi zaista novi</t>
  </si>
  <si>
    <t>+ prebaciti tablicu aliasa klubova u SQL na web</t>
  </si>
  <si>
    <t>liga.id</t>
  </si>
  <si>
    <t>grana.id</t>
  </si>
  <si>
    <t>M</t>
  </si>
  <si>
    <t>slobodno</t>
  </si>
  <si>
    <t>Ž</t>
  </si>
  <si>
    <t>donja</t>
  </si>
  <si>
    <t>gornja</t>
  </si>
  <si>
    <t>Otvorena</t>
  </si>
  <si>
    <t>-</t>
  </si>
  <si>
    <t>Pocetnici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</si>
  <si>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</si>
  <si>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</si>
  <si>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</si>
  <si>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</si>
  <si>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</si>
  <si>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</si>
  <si>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</si>
  <si>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</si>
  <si>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</si>
  <si>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</si>
  <si>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</si>
  <si>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2021-04-17</t>
  </si>
  <si>
    <t>Open</t>
  </si>
  <si>
    <t>OPEN</t>
  </si>
  <si>
    <t>kat_id</t>
  </si>
  <si>
    <t>staza</t>
  </si>
  <si>
    <t>staza_id</t>
  </si>
  <si>
    <t>M12-Ž12</t>
  </si>
  <si>
    <t>M14-Ž14</t>
  </si>
  <si>
    <t>Ž16-Ž21B</t>
  </si>
  <si>
    <t>M65-M70-Ž55</t>
  </si>
  <si>
    <t>M16-M21B</t>
  </si>
  <si>
    <t>M20-Ž21A</t>
  </si>
  <si>
    <t>M45-Ž20-Ž35</t>
  </si>
  <si>
    <t>M55-Ž45</t>
  </si>
  <si>
    <t>staza_naziv</t>
  </si>
  <si>
    <t>staza_alias</t>
  </si>
  <si>
    <t>staza_trka ( u rezultatima)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</si>
  <si>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</si>
  <si>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</si>
  <si>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</si>
  <si>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</si>
  <si>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</si>
  <si>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</si>
  <si>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</si>
  <si>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</si>
  <si>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</si>
  <si>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</si>
  <si>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RUČNO IZ LISTA NATJECANJE</t>
  </si>
  <si>
    <t>SQL UPIT IZ BAZE PODATAKA</t>
  </si>
  <si>
    <t>SQL UPIT</t>
  </si>
  <si>
    <t>KATEGORIJE</t>
  </si>
  <si>
    <t>stazakategorija_id</t>
  </si>
  <si>
    <t>sql – tablica staza</t>
  </si>
  <si>
    <t>sql – tablica staza_kategorija</t>
  </si>
  <si>
    <t>KLUBOVI</t>
  </si>
  <si>
    <t>+ generiranje query-a za upisivanje podataka o stazama i kategorijama (i rbr) u SQL</t>
  </si>
  <si>
    <t>NATJECATELJI</t>
  </si>
  <si>
    <t>stazakateg_id</t>
  </si>
  <si>
    <t>OBAVEZNO AŽURIRATI SVA CRVENA POLJA NA LISTU DATA PRIJE POTEZANJA SQL SKRIPTI I RUČNO AŽURIRATI SPOL ZA NOVE U OPEN I POČETNICIMA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</si>
  <si>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</si>
  <si>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</si>
  <si>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</si>
  <si>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</si>
  <si>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</si>
  <si>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</si>
  <si>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</si>
  <si>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</si>
  <si>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</si>
  <si>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</si>
  <si>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</si>
  <si>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</si>
  <si>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</si>
  <si>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</si>
  <si>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</si>
  <si>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</si>
  <si>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</si>
  <si>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</si>
  <si>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</si>
  <si>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</si>
  <si>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</si>
  <si>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</si>
  <si>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</si>
  <si>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</si>
  <si>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</si>
  <si>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</si>
  <si>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</si>
  <si>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</si>
  <si>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</si>
  <si>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ime-pre-klu-kat</t>
  </si>
  <si>
    <t>ime-pre-klu(ali)-kat</t>
  </si>
  <si>
    <t>ime-pre-klu</t>
  </si>
  <si>
    <t>ime-pre-klu(ali)</t>
  </si>
  <si>
    <t>ime-pre</t>
  </si>
  <si>
    <t>novo</t>
  </si>
  <si>
    <t>ime-pre-(raz-klu)</t>
  </si>
  <si>
    <t>DODATI U OBZIR MOGUĆNOST TRČANJA ZA DRUGI KLUB - BARBARA</t>
  </si>
  <si>
    <t>GENERIRANJE FAJLA S ORIGINALNIM REZULTATIMA</t>
  </si>
  <si>
    <t>GENERIRANJE FAJLA S PRIKAZOM UPARIVANJA</t>
  </si>
  <si>
    <t>sec</t>
  </si>
  <si>
    <t>+ napraviti tablicu uparivanja s načinima uparivanja</t>
  </si>
  <si>
    <t>REGISTRACIJA ZA DRUGI KLUB OD ONOG U REZULTATIMA - stupac registar</t>
  </si>
  <si>
    <t>kat</t>
  </si>
  <si>
    <t>vrijeme</t>
  </si>
  <si>
    <t>status</t>
  </si>
  <si>
    <t>klub dugo</t>
  </si>
  <si>
    <t>drž</t>
  </si>
  <si>
    <t>klub reg</t>
  </si>
  <si>
    <t>broj ispravljenih</t>
  </si>
  <si>
    <t>&lt;&gt;</t>
  </si>
  <si>
    <t>ime-pre-klu-kat-ot</t>
  </si>
  <si>
    <t>ime-pre-klu(ali)-kat-ot</t>
  </si>
  <si>
    <t>ime-pre-klu-ot</t>
  </si>
  <si>
    <t>ime-pre-klu(ali)-ot</t>
  </si>
  <si>
    <t>ime-pre-(raz-klu)-ot</t>
  </si>
  <si>
    <t>ime-pre-ot</t>
  </si>
  <si>
    <t>novo-ot</t>
  </si>
  <si>
    <t>vrijeme_sec UZIMA U OBZIR MP;DISQ I SL.; A NAROĆITO OT</t>
  </si>
  <si>
    <t>status_id</t>
  </si>
  <si>
    <t>original_imeprezime_id</t>
  </si>
  <si>
    <t>original_klub_id</t>
  </si>
  <si>
    <t>original_kategorija_id</t>
  </si>
  <si>
    <t>original_status_id</t>
  </si>
  <si>
    <t>st_rez_id</t>
  </si>
  <si>
    <t>orig</t>
  </si>
  <si>
    <t>isprav</t>
  </si>
  <si>
    <t>STATUS REZULTATA</t>
  </si>
  <si>
    <t>id</t>
  </si>
  <si>
    <t>oevent_classifier</t>
  </si>
  <si>
    <t>ok</t>
  </si>
  <si>
    <t>regularan rezultat</t>
  </si>
  <si>
    <t>ot</t>
  </si>
  <si>
    <t>prekoraceno vrijeme zadržavanja na stazi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</si>
  <si>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</si>
  <si>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</si>
  <si>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</si>
  <si>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</si>
  <si>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</si>
  <si>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</si>
  <si>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</si>
  <si>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</si>
  <si>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</si>
  <si>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*
FROM
	status_rezultata
ORDER BY
	id</t>
  </si>
  <si>
    <t>OK Makula</t>
  </si>
  <si>
    <t>Berečak</t>
  </si>
  <si>
    <t>SELECT
	id,
	naziv
FROM
	klub
ORDER BY
	naziv</t>
  </si>
  <si>
    <t>klub_id</t>
  </si>
  <si>
    <t>klub_naziv</t>
  </si>
  <si>
    <t>OK Medimurje</t>
  </si>
  <si>
    <t>alias za klub</t>
  </si>
  <si>
    <t>klubova/aliasa</t>
  </si>
  <si>
    <t>aliasa</t>
  </si>
  <si>
    <t>OK Kapula</t>
  </si>
  <si>
    <t>Maštrović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</si>
  <si>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</si>
  <si>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</si>
  <si>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</si>
  <si>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</si>
  <si>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</si>
  <si>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</si>
  <si>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</si>
  <si>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</si>
  <si>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</si>
  <si>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</si>
  <si>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klubalias_klub</t>
  </si>
  <si>
    <t>drž_id</t>
  </si>
  <si>
    <t>DRŽAVA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</si>
  <si>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</si>
  <si>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</si>
  <si>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</si>
  <si>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</si>
  <si>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</si>
  <si>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</si>
  <si>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</si>
  <si>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</si>
  <si>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</si>
  <si>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</si>
  <si>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</si>
  <si>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</si>
  <si>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SUI</t>
  </si>
  <si>
    <t>država</t>
  </si>
  <si>
    <t>nove države</t>
  </si>
  <si>
    <t>puni naziv</t>
  </si>
  <si>
    <t>država_id</t>
  </si>
  <si>
    <t>sql (država)</t>
  </si>
  <si>
    <t>nova država</t>
  </si>
  <si>
    <t>Švicarska</t>
  </si>
  <si>
    <t>SELECT
	id,
	alias,
	klub_id,
    klub
FROM
	v_klub_alias
ORDER BY
	alias</t>
  </si>
  <si>
    <t>natjecatelji alias</t>
  </si>
  <si>
    <t>Martin Meštrović</t>
  </si>
  <si>
    <t>UPIS KATEGORIJA U BAZU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</si>
</sst>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6" fillId="0" borderId="0" xfId="0" quotePrefix="1" applyFont="1" applyAlignment="1">
      <alignment horizontal="left" indent="1"/>
    </xf>
    <xf numFmtId="0" fontId="7" fillId="0" borderId="0" xfId="0" quotePrefix="1" applyFont="1" applyAlignment="1">
      <alignment horizontal="left" indent="1"/>
    </xf>
    <xf numFmtId="0" fontId="1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inden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7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8" fillId="0" borderId="0" xfId="0" applyFont="1" applyBorder="1" applyAlignment="1">
      <alignment horizontal="right" vertical="top" indent="1"/>
    </xf>
    <xf numFmtId="0" fontId="1" fillId="0" borderId="0" xfId="0" applyFont="1" applyBorder="1" applyAlignment="1">
      <alignment horizontal="left" indent="1"/>
    </xf>
    <xf numFmtId="0" fontId="9" fillId="0" borderId="0" xfId="0" applyFont="1" applyBorder="1" applyAlignment="1">
      <alignment horizontal="left" indent="1"/>
    </xf>
    <xf numFmtId="0" fontId="0" fillId="2" borderId="20" xfId="0" applyFill="1" applyBorder="1" applyAlignment="1">
      <alignment horizontal="left" indent="1"/>
    </xf>
    <xf numFmtId="0" fontId="0" fillId="2" borderId="21" xfId="0" applyFill="1" applyBorder="1" applyAlignment="1">
      <alignment horizontal="left" indent="1"/>
    </xf>
    <xf numFmtId="0" fontId="0" fillId="2" borderId="22" xfId="0" applyFill="1" applyBorder="1" applyAlignment="1">
      <alignment horizontal="left" indent="1"/>
    </xf>
    <xf numFmtId="0" fontId="12" fillId="2" borderId="10" xfId="0" applyFont="1" applyFill="1" applyBorder="1" applyAlignment="1">
      <alignment horizontal="center"/>
    </xf>
    <xf numFmtId="0" fontId="0" fillId="3" borderId="23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6" xfId="0" applyFill="1" applyBorder="1" applyAlignment="1">
      <alignment horizontal="left" indent="1"/>
    </xf>
    <xf numFmtId="0" fontId="0" fillId="3" borderId="27" xfId="0" applyFill="1" applyBorder="1" applyAlignment="1">
      <alignment horizontal="left" indent="1"/>
    </xf>
    <xf numFmtId="0" fontId="0" fillId="3" borderId="28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1" fillId="0" borderId="0" xfId="0" applyFont="1"/>
    <xf numFmtId="0" fontId="0" fillId="3" borderId="23" xfId="0" applyFill="1" applyBorder="1" applyAlignment="1">
      <alignment horizontal="right" indent="1"/>
    </xf>
    <xf numFmtId="0" fontId="0" fillId="3" borderId="18" xfId="0" applyFill="1" applyBorder="1" applyAlignment="1">
      <alignment horizontal="left" indent="1"/>
    </xf>
    <xf numFmtId="0" fontId="0" fillId="3" borderId="18" xfId="0" applyFill="1" applyBorder="1" applyAlignment="1">
      <alignment horizontal="center"/>
    </xf>
    <xf numFmtId="0" fontId="0" fillId="3" borderId="18" xfId="0" applyFill="1" applyBorder="1" applyAlignment="1">
      <alignment horizontal="right" indent="1"/>
    </xf>
    <xf numFmtId="0" fontId="0" fillId="3" borderId="24" xfId="0" applyFill="1" applyBorder="1" applyAlignment="1">
      <alignment horizontal="right" indent="1"/>
    </xf>
    <xf numFmtId="0" fontId="0" fillId="3" borderId="25" xfId="0" applyFill="1" applyBorder="1" applyAlignment="1">
      <alignment horizontal="right" indent="1"/>
    </xf>
    <xf numFmtId="0" fontId="0" fillId="3" borderId="16" xfId="0" applyFill="1" applyBorder="1" applyAlignment="1">
      <alignment horizontal="left" indent="1"/>
    </xf>
    <xf numFmtId="0" fontId="0" fillId="3" borderId="16" xfId="0" applyFill="1" applyBorder="1" applyAlignment="1">
      <alignment horizontal="center"/>
    </xf>
    <xf numFmtId="0" fontId="0" fillId="3" borderId="16" xfId="0" applyFill="1" applyBorder="1" applyAlignment="1">
      <alignment horizontal="right" indent="1"/>
    </xf>
    <xf numFmtId="0" fontId="0" fillId="3" borderId="26" xfId="0" applyFill="1" applyBorder="1" applyAlignment="1">
      <alignment horizontal="right" indent="1"/>
    </xf>
    <xf numFmtId="0" fontId="0" fillId="3" borderId="27" xfId="0" applyFill="1" applyBorder="1" applyAlignment="1">
      <alignment horizontal="right" indent="1"/>
    </xf>
    <xf numFmtId="0" fontId="0" fillId="3" borderId="17" xfId="0" applyFill="1" applyBorder="1" applyAlignment="1">
      <alignment horizontal="center"/>
    </xf>
    <xf numFmtId="0" fontId="0" fillId="3" borderId="17" xfId="0" applyFill="1" applyBorder="1" applyAlignment="1">
      <alignment horizontal="right" indent="1"/>
    </xf>
    <xf numFmtId="0" fontId="0" fillId="3" borderId="28" xfId="0" applyFill="1" applyBorder="1" applyAlignment="1">
      <alignment horizontal="right" indent="1"/>
    </xf>
    <xf numFmtId="0" fontId="1" fillId="3" borderId="30" xfId="0" applyFont="1" applyFill="1" applyBorder="1" applyAlignment="1">
      <alignment horizontal="right" indent="1"/>
    </xf>
    <xf numFmtId="0" fontId="1" fillId="3" borderId="19" xfId="0" applyFont="1" applyFill="1" applyBorder="1" applyAlignment="1">
      <alignment horizontal="left" indent="1"/>
    </xf>
    <xf numFmtId="0" fontId="1" fillId="3" borderId="19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right" indent="1"/>
    </xf>
    <xf numFmtId="0" fontId="1" fillId="3" borderId="31" xfId="0" applyFont="1" applyFill="1" applyBorder="1" applyAlignment="1">
      <alignment horizontal="right" indent="1"/>
    </xf>
    <xf numFmtId="0" fontId="1" fillId="3" borderId="31" xfId="0" applyFont="1" applyFill="1" applyBorder="1" applyAlignment="1">
      <alignment horizontal="left" indent="1"/>
    </xf>
    <xf numFmtId="0" fontId="1" fillId="2" borderId="29" xfId="0" applyFont="1" applyFill="1" applyBorder="1" applyAlignment="1">
      <alignment horizontal="left" indent="1"/>
    </xf>
    <xf numFmtId="0" fontId="0" fillId="6" borderId="15" xfId="0" applyFill="1" applyBorder="1" applyAlignment="1">
      <alignment horizontal="left" indent="1"/>
    </xf>
    <xf numFmtId="0" fontId="1" fillId="3" borderId="32" xfId="0" applyFont="1" applyFill="1" applyBorder="1" applyAlignment="1">
      <alignment horizontal="left" indent="1"/>
    </xf>
    <xf numFmtId="0" fontId="1" fillId="3" borderId="33" xfId="0" applyFont="1" applyFill="1" applyBorder="1" applyAlignment="1">
      <alignment horizontal="left" indent="1"/>
    </xf>
    <xf numFmtId="0" fontId="1" fillId="4" borderId="30" xfId="0" applyFont="1" applyFill="1" applyBorder="1" applyAlignment="1">
      <alignment horizontal="right" indent="1"/>
    </xf>
    <xf numFmtId="0" fontId="1" fillId="4" borderId="19" xfId="0" applyFont="1" applyFill="1" applyBorder="1" applyAlignment="1">
      <alignment horizontal="left" indent="1"/>
    </xf>
    <xf numFmtId="0" fontId="1" fillId="4" borderId="19" xfId="0" applyFont="1" applyFill="1" applyBorder="1" applyAlignment="1">
      <alignment horizontal="right" indent="1"/>
    </xf>
    <xf numFmtId="0" fontId="1" fillId="4" borderId="31" xfId="0" applyFont="1" applyFill="1" applyBorder="1" applyAlignment="1">
      <alignment horizontal="right" indent="1"/>
    </xf>
    <xf numFmtId="0" fontId="0" fillId="4" borderId="23" xfId="0" applyFill="1" applyBorder="1" applyAlignment="1">
      <alignment horizontal="right" indent="1"/>
    </xf>
    <xf numFmtId="0" fontId="0" fillId="4" borderId="18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24" xfId="0" applyFill="1" applyBorder="1" applyAlignment="1">
      <alignment horizontal="right" indent="1"/>
    </xf>
    <xf numFmtId="0" fontId="0" fillId="4" borderId="25" xfId="0" applyFill="1" applyBorder="1" applyAlignment="1">
      <alignment horizontal="right" indent="1"/>
    </xf>
    <xf numFmtId="0" fontId="0" fillId="4" borderId="16" xfId="0" applyFill="1" applyBorder="1" applyAlignment="1">
      <alignment horizontal="left" indent="1"/>
    </xf>
    <xf numFmtId="0" fontId="0" fillId="4" borderId="16" xfId="0" applyFill="1" applyBorder="1" applyAlignment="1">
      <alignment horizontal="right" indent="1"/>
    </xf>
    <xf numFmtId="0" fontId="0" fillId="4" borderId="26" xfId="0" applyFill="1" applyBorder="1" applyAlignment="1">
      <alignment horizontal="right" indent="1"/>
    </xf>
    <xf numFmtId="0" fontId="0" fillId="4" borderId="27" xfId="0" applyFill="1" applyBorder="1" applyAlignment="1">
      <alignment horizontal="right" indent="1"/>
    </xf>
    <xf numFmtId="0" fontId="0" fillId="4" borderId="17" xfId="0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28" xfId="0" applyFill="1" applyBorder="1" applyAlignment="1">
      <alignment horizontal="right" indent="1"/>
    </xf>
    <xf numFmtId="0" fontId="1" fillId="4" borderId="30" xfId="0" applyFont="1" applyFill="1" applyBorder="1" applyAlignment="1">
      <alignment horizontal="right" wrapText="1" indent="1"/>
    </xf>
    <xf numFmtId="0" fontId="1" fillId="4" borderId="31" xfId="0" applyFont="1" applyFill="1" applyBorder="1" applyAlignment="1">
      <alignment horizontal="right" wrapText="1" indent="1"/>
    </xf>
    <xf numFmtId="0" fontId="14" fillId="0" borderId="0" xfId="0" applyFont="1" applyAlignment="1">
      <alignment vertical="top"/>
    </xf>
    <xf numFmtId="0" fontId="1" fillId="4" borderId="19" xfId="0" applyFont="1" applyFill="1" applyBorder="1" applyAlignment="1">
      <alignment horizontal="right" wrapText="1" indent="1"/>
    </xf>
    <xf numFmtId="0" fontId="0" fillId="4" borderId="34" xfId="0" applyFill="1" applyBorder="1" applyAlignment="1">
      <alignment horizontal="right" indent="1"/>
    </xf>
    <xf numFmtId="0" fontId="0" fillId="4" borderId="35" xfId="0" applyFill="1" applyBorder="1" applyAlignment="1">
      <alignment horizontal="right" indent="1"/>
    </xf>
    <xf numFmtId="0" fontId="0" fillId="4" borderId="36" xfId="0" applyFill="1" applyBorder="1" applyAlignment="1">
      <alignment horizontal="right" indent="1"/>
    </xf>
    <xf numFmtId="0" fontId="1" fillId="3" borderId="29" xfId="0" applyFont="1" applyFill="1" applyBorder="1" applyAlignment="1">
      <alignment horizontal="left" indent="1"/>
    </xf>
    <xf numFmtId="0" fontId="1" fillId="3" borderId="30" xfId="0" applyFont="1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0" borderId="37" xfId="0" applyFill="1" applyBorder="1"/>
    <xf numFmtId="0" fontId="15" fillId="2" borderId="29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left" indent="1"/>
    </xf>
    <xf numFmtId="0" fontId="0" fillId="4" borderId="7" xfId="0" applyFill="1" applyBorder="1" applyAlignment="1">
      <alignment horizontal="left" indent="1"/>
    </xf>
    <xf numFmtId="0" fontId="0" fillId="4" borderId="8" xfId="0" applyFill="1" applyBorder="1" applyAlignment="1">
      <alignment horizontal="left" indent="1"/>
    </xf>
    <xf numFmtId="0" fontId="0" fillId="4" borderId="9" xfId="0" applyFill="1" applyBorder="1" applyAlignment="1">
      <alignment horizontal="left" indent="1"/>
    </xf>
    <xf numFmtId="0" fontId="0" fillId="2" borderId="38" xfId="0" applyFill="1" applyBorder="1" applyAlignment="1">
      <alignment horizontal="left" indent="1"/>
    </xf>
    <xf numFmtId="0" fontId="0" fillId="0" borderId="0" xfId="0" applyBorder="1"/>
    <xf numFmtId="0" fontId="0" fillId="0" borderId="0" xfId="0" applyBorder="1" applyAlignment="1">
      <alignment horizontal="left"/>
    </xf>
    <xf numFmtId="0" fontId="16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23" xfId="0" applyFill="1" applyBorder="1" applyAlignment="1">
      <alignment horizontal="left" indent="1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left" indent="1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8" xfId="0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23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2" borderId="7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1" fillId="4" borderId="33" xfId="0" applyFont="1" applyFill="1" applyBorder="1" applyAlignment="1">
      <alignment horizontal="left" indent="1"/>
    </xf>
    <xf numFmtId="0" fontId="0" fillId="4" borderId="24" xfId="0" applyFill="1" applyBorder="1" applyAlignment="1">
      <alignment horizontal="left" indent="1"/>
    </xf>
    <xf numFmtId="0" fontId="0" fillId="4" borderId="26" xfId="0" applyFill="1" applyBorder="1" applyAlignment="1">
      <alignment horizontal="left" indent="1"/>
    </xf>
    <xf numFmtId="0" fontId="0" fillId="4" borderId="28" xfId="0" applyFill="1" applyBorder="1" applyAlignment="1">
      <alignment horizontal="left" indent="1"/>
    </xf>
    <xf numFmtId="0" fontId="1" fillId="4" borderId="39" xfId="0" applyFont="1" applyFill="1" applyBorder="1" applyAlignment="1">
      <alignment horizontal="center"/>
    </xf>
    <xf numFmtId="0" fontId="0" fillId="4" borderId="39" xfId="0" applyFill="1" applyBorder="1" applyAlignment="1">
      <alignment horizontal="left" indent="1"/>
    </xf>
    <xf numFmtId="0" fontId="0" fillId="4" borderId="39" xfId="0" applyFill="1" applyBorder="1" applyAlignment="1">
      <alignment horizontal="center"/>
    </xf>
    <xf numFmtId="0" fontId="1" fillId="4" borderId="39" xfId="0" applyFont="1" applyFill="1" applyBorder="1" applyAlignment="1">
      <alignment horizontal="left" indent="1"/>
    </xf>
    <xf numFmtId="0" fontId="0" fillId="4" borderId="39" xfId="0" applyFill="1" applyBorder="1" applyAlignment="1">
      <alignment horizontal="right" indent="1"/>
    </xf>
    <xf numFmtId="0" fontId="0" fillId="4" borderId="33" xfId="0" applyFill="1" applyBorder="1" applyAlignment="1">
      <alignment horizontal="right" indent="1"/>
    </xf>
    <xf numFmtId="0" fontId="0" fillId="4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1" fillId="0" borderId="0" xfId="0" applyFont="1" applyBorder="1"/>
    <xf numFmtId="0" fontId="1" fillId="4" borderId="39" xfId="0" applyFont="1" applyFill="1" applyBorder="1" applyAlignment="1">
      <alignment horizontal="right" indent="1"/>
    </xf>
    <xf numFmtId="0" fontId="1" fillId="4" borderId="33" xfId="0" applyFont="1" applyFill="1" applyBorder="1" applyAlignment="1">
      <alignment horizontal="right" indent="1"/>
    </xf>
    <xf numFmtId="0" fontId="1" fillId="4" borderId="33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39" xfId="0" applyFont="1" applyFill="1" applyBorder="1" applyAlignment="1">
      <alignment horizontal="center"/>
    </xf>
    <xf numFmtId="0" fontId="0" fillId="4" borderId="39" xfId="0" applyFont="1" applyFill="1" applyBorder="1" applyAlignment="1">
      <alignment horizontal="left" indent="1"/>
    </xf>
    <xf numFmtId="0" fontId="0" fillId="4" borderId="39" xfId="0" applyFont="1" applyFill="1" applyBorder="1" applyAlignment="1">
      <alignment horizontal="right" indent="1"/>
    </xf>
    <xf numFmtId="0" fontId="0" fillId="4" borderId="33" xfId="0" applyFont="1" applyFill="1" applyBorder="1" applyAlignment="1">
      <alignment horizontal="right" indent="1"/>
    </xf>
    <xf numFmtId="0" fontId="1" fillId="3" borderId="29" xfId="0" applyFont="1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1" fillId="4" borderId="32" xfId="0" applyFont="1" applyFill="1" applyBorder="1"/>
    <xf numFmtId="0" fontId="1" fillId="4" borderId="39" xfId="0" applyFont="1" applyFill="1" applyBorder="1"/>
    <xf numFmtId="0" fontId="1" fillId="4" borderId="33" xfId="0" applyFont="1" applyFill="1" applyBorder="1"/>
    <xf numFmtId="0" fontId="0" fillId="4" borderId="32" xfId="0" applyFill="1" applyBorder="1"/>
    <xf numFmtId="0" fontId="0" fillId="4" borderId="39" xfId="0" applyFill="1" applyBorder="1"/>
    <xf numFmtId="0" fontId="0" fillId="4" borderId="33" xfId="0" applyFill="1" applyBorder="1"/>
    <xf numFmtId="0" fontId="0" fillId="4" borderId="23" xfId="0" applyFill="1" applyBorder="1"/>
    <xf numFmtId="0" fontId="0" fillId="4" borderId="18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6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17" xfId="0" applyFill="1" applyBorder="1"/>
    <xf numFmtId="0" fontId="0" fillId="4" borderId="28" xfId="0" applyFill="1" applyBorder="1"/>
    <xf numFmtId="0" fontId="0" fillId="4" borderId="20" xfId="0" applyFill="1" applyBorder="1" applyAlignment="1">
      <alignment horizontal="left" indent="1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2" fillId="7" borderId="40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3" fillId="0" borderId="0" xfId="0" applyFont="1" applyAlignment="1">
      <alignment horizontal="left"/>
    </xf>
    <xf numFmtId="0" fontId="9" fillId="3" borderId="10" xfId="0" quotePrefix="1" applyFont="1" applyFill="1" applyBorder="1" applyAlignment="1">
      <alignment horizontal="left" indent="1"/>
    </xf>
    <xf numFmtId="0" fontId="9" fillId="3" borderId="10" xfId="0" applyFont="1" applyFill="1" applyBorder="1" applyAlignment="1">
      <alignment horizontal="left" indent="1"/>
    </xf>
    <xf numFmtId="0" fontId="8" fillId="0" borderId="0" xfId="0" applyFont="1" applyBorder="1" applyAlignment="1">
      <alignment horizontal="left" vertical="top" indent="1"/>
    </xf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left" indent="1"/>
    </xf>
    <xf numFmtId="0" fontId="0" fillId="4" borderId="41" xfId="0" applyFill="1" applyBorder="1" applyAlignment="1">
      <alignment horizontal="left" indent="1"/>
    </xf>
    <xf numFmtId="0" fontId="0" fillId="4" borderId="42" xfId="0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5" borderId="12" xfId="0" applyFill="1" applyBorder="1" applyAlignment="1">
      <alignment horizontal="left" vertical="top" wrapText="1" indent="1"/>
    </xf>
    <xf numFmtId="0" fontId="0" fillId="5" borderId="13" xfId="0" applyFill="1" applyBorder="1" applyAlignment="1">
      <alignment horizontal="left" vertical="top" wrapText="1" indent="1"/>
    </xf>
    <xf numFmtId="0" fontId="0" fillId="5" borderId="14" xfId="0" applyFill="1" applyBorder="1" applyAlignment="1">
      <alignment horizontal="left" vertical="top" wrapText="1" indent="1"/>
    </xf>
    <xf numFmtId="0" fontId="12" fillId="3" borderId="12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3" borderId="14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0" fillId="5" borderId="12" xfId="0" applyFill="1" applyBorder="1" applyAlignment="1">
      <alignment horizontal="left" vertical="center" wrapText="1" indent="1"/>
    </xf>
    <xf numFmtId="0" fontId="0" fillId="5" borderId="14" xfId="0" applyFill="1" applyBorder="1" applyAlignment="1">
      <alignment horizontal="left" vertical="center" wrapText="1" indent="1"/>
    </xf>
    <xf numFmtId="0" fontId="0" fillId="5" borderId="12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1" fillId="4" borderId="43" xfId="0" applyFont="1" applyFill="1" applyBorder="1" applyAlignment="1">
      <alignment horizontal="left" indent="1"/>
    </xf>
    <xf numFmtId="0" fontId="0" fillId="4" borderId="44" xfId="0" applyFill="1" applyBorder="1" applyAlignment="1">
      <alignment horizontal="left" indent="1"/>
    </xf>
    <xf numFmtId="0" fontId="0" fillId="4" borderId="45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0" fillId="5" borderId="13" xfId="0" applyFill="1" applyBorder="1" applyAlignment="1">
      <alignment horizontal="left" vertical="center" wrapText="1" indent="1"/>
    </xf>
    <xf numFmtId="0" fontId="1" fillId="3" borderId="39" xfId="0" applyFont="1" applyFill="1" applyBorder="1" applyAlignment="1">
      <alignment horizontal="left" indent="1"/>
    </xf>
    <xf numFmtId="0" fontId="0" fillId="4" borderId="35" xfId="0" applyFill="1" applyBorder="1" applyAlignment="1">
      <alignment horizontal="left" indent="1"/>
    </xf>
    <xf numFmtId="0" fontId="0" fillId="4" borderId="46" xfId="0" applyFill="1" applyBorder="1" applyAlignment="1">
      <alignment horizontal="left" indent="1"/>
    </xf>
    <xf numFmtId="0" fontId="0" fillId="4" borderId="47" xfId="0" applyFill="1" applyBorder="1" applyAlignment="1">
      <alignment horizontal="left" indent="1"/>
    </xf>
    <xf numFmtId="0" fontId="0" fillId="4" borderId="10" xfId="0" applyFill="1" applyBorder="1" applyAlignment="1">
      <alignment horizontal="left" indent="1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4" fillId="3" borderId="10" xfId="0" applyFont="1" applyFill="1" applyBorder="1" applyAlignment="1">
      <alignment horizontal="center"/>
    </xf>
    <xf numFmtId="0" fontId="0" fillId="0" borderId="48" xfId="0" applyFill="1" applyBorder="1"/>
    <xf numFmtId="0" fontId="0" fillId="3" borderId="16" xfId="0" applyFill="1" applyBorder="1" applyAlignment="1">
      <alignment horizontal="left" vertical="top" indent="1"/>
    </xf>
    <xf numFmtId="0" fontId="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top" indent="1"/>
    </xf>
    <xf numFmtId="0" fontId="1" fillId="0" borderId="11" xfId="0" applyFont="1" applyBorder="1" applyAlignment="1"/>
    <xf numFmtId="0" fontId="1" fillId="0" borderId="0" xfId="0" applyFont="1" applyBorder="1" applyAlignment="1"/>
  </cellXfs>
  <cellStyles count="1">
    <cellStyle name="Normalno" xfId="0" builtinId="0"/>
  </cellStyles>
  <dxfs count="2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27"/>
  <sheetViews>
    <sheetView workbookViewId="0">
      <selection activeCell="E31" sqref="E31"/>
    </sheetView>
  </sheetViews>
  <sheetFormatPr defaultRowHeight="15" x14ac:dyDescent="0.25"/>
  <cols>
    <col min="2" max="2" width="45.42578125" style="5" bestFit="1" customWidth="1"/>
    <col min="3" max="3" width="14.28515625" customWidth="1"/>
    <col min="5" max="5" width="159.28515625" style="4" bestFit="1" customWidth="1"/>
  </cols>
  <sheetData>
    <row r="2" spans="2:5" ht="15.75" thickBot="1" x14ac:dyDescent="0.3">
      <c r="B2" s="186" t="s">
        <v>1368</v>
      </c>
      <c r="C2" s="186"/>
      <c r="E2" s="173" t="s">
        <v>1410</v>
      </c>
    </row>
    <row r="3" spans="2:5" ht="15.75" thickBot="1" x14ac:dyDescent="0.3"/>
    <row r="4" spans="2:5" ht="15.75" thickBot="1" x14ac:dyDescent="0.3">
      <c r="B4" s="21" t="s">
        <v>1367</v>
      </c>
      <c r="C4" s="176" t="s">
        <v>1370</v>
      </c>
      <c r="E4" s="174" t="s">
        <v>1411</v>
      </c>
    </row>
    <row r="5" spans="2:5" x14ac:dyDescent="0.25">
      <c r="E5" s="174" t="s">
        <v>1412</v>
      </c>
    </row>
    <row r="6" spans="2:5" x14ac:dyDescent="0.25">
      <c r="E6" s="4" t="s">
        <v>1413</v>
      </c>
    </row>
    <row r="7" spans="2:5" ht="15.75" thickBot="1" x14ac:dyDescent="0.3">
      <c r="B7" s="186" t="s">
        <v>1369</v>
      </c>
      <c r="C7" s="186"/>
      <c r="E7" s="4" t="s">
        <v>1414</v>
      </c>
    </row>
    <row r="8" spans="2:5" ht="15.75" thickBot="1" x14ac:dyDescent="0.3">
      <c r="E8" s="4" t="s">
        <v>1415</v>
      </c>
    </row>
    <row r="9" spans="2:5" ht="15.75" thickBot="1" x14ac:dyDescent="0.3">
      <c r="B9" s="21" t="s">
        <v>1350</v>
      </c>
      <c r="C9" s="177">
        <v>1</v>
      </c>
      <c r="E9" s="4" t="s">
        <v>1416</v>
      </c>
    </row>
    <row r="10" spans="2:5" ht="15.75" thickBot="1" x14ac:dyDescent="0.3">
      <c r="E10" s="4" t="s">
        <v>1417</v>
      </c>
    </row>
    <row r="11" spans="2:5" ht="15.75" thickBot="1" x14ac:dyDescent="0.3">
      <c r="B11" s="21" t="s">
        <v>1349</v>
      </c>
      <c r="C11" s="177">
        <v>101</v>
      </c>
      <c r="E11" s="4" t="s">
        <v>1418</v>
      </c>
    </row>
    <row r="12" spans="2:5" ht="15.75" thickBot="1" x14ac:dyDescent="0.3">
      <c r="B12" s="21"/>
      <c r="C12" s="27"/>
      <c r="E12" s="4" t="s">
        <v>1419</v>
      </c>
    </row>
    <row r="13" spans="2:5" ht="15.75" thickBot="1" x14ac:dyDescent="0.3">
      <c r="B13" s="21" t="s">
        <v>1390</v>
      </c>
      <c r="C13" s="177">
        <v>1001</v>
      </c>
      <c r="E13" s="4" t="s">
        <v>1420</v>
      </c>
    </row>
    <row r="14" spans="2:5" ht="15.75" thickBot="1" x14ac:dyDescent="0.3">
      <c r="B14" s="21"/>
      <c r="C14" s="27"/>
      <c r="E14" s="4" t="s">
        <v>1421</v>
      </c>
    </row>
    <row r="15" spans="2:5" ht="15.75" thickBot="1" x14ac:dyDescent="0.3">
      <c r="B15" s="21" t="s">
        <v>1392</v>
      </c>
      <c r="C15" s="177">
        <v>881</v>
      </c>
      <c r="E15" s="4" t="s">
        <v>1422</v>
      </c>
    </row>
    <row r="16" spans="2:5" ht="15.75" thickBot="1" x14ac:dyDescent="0.3">
      <c r="B16" s="21"/>
      <c r="C16" s="28"/>
      <c r="E16" s="174" t="s">
        <v>1425</v>
      </c>
    </row>
    <row r="17" spans="2:5" ht="15.75" thickBot="1" x14ac:dyDescent="0.3">
      <c r="B17" s="21" t="s">
        <v>1393</v>
      </c>
      <c r="C17" s="177">
        <v>1000</v>
      </c>
      <c r="E17" s="174" t="s">
        <v>1423</v>
      </c>
    </row>
    <row r="18" spans="2:5" ht="15.75" thickBot="1" x14ac:dyDescent="0.3">
      <c r="B18" s="21"/>
      <c r="C18" s="28"/>
      <c r="E18" s="174" t="s">
        <v>1424</v>
      </c>
    </row>
    <row r="19" spans="2:5" ht="15.75" thickBot="1" x14ac:dyDescent="0.3">
      <c r="B19" s="21" t="s">
        <v>1394</v>
      </c>
      <c r="C19" s="177">
        <v>1000</v>
      </c>
      <c r="E19" s="174" t="s">
        <v>1426</v>
      </c>
    </row>
    <row r="20" spans="2:5" ht="15.75" thickBot="1" x14ac:dyDescent="0.3">
      <c r="E20" s="174" t="s">
        <v>1427</v>
      </c>
    </row>
    <row r="21" spans="2:5" ht="15.75" thickBot="1" x14ac:dyDescent="0.3">
      <c r="B21" s="21" t="s">
        <v>1366</v>
      </c>
      <c r="C21" s="177">
        <v>1000</v>
      </c>
    </row>
    <row r="22" spans="2:5" ht="15.75" thickBot="1" x14ac:dyDescent="0.3">
      <c r="B22" s="21"/>
      <c r="C22" s="27"/>
    </row>
    <row r="23" spans="2:5" ht="15.75" thickBot="1" x14ac:dyDescent="0.3">
      <c r="B23" s="21" t="s">
        <v>1391</v>
      </c>
      <c r="C23" s="177">
        <v>1000</v>
      </c>
      <c r="E23" s="174"/>
    </row>
    <row r="24" spans="2:5" ht="15.75" thickBot="1" x14ac:dyDescent="0.3">
      <c r="E24" s="174"/>
    </row>
    <row r="25" spans="2:5" ht="15.75" thickBot="1" x14ac:dyDescent="0.3">
      <c r="B25" s="21" t="s">
        <v>1435</v>
      </c>
      <c r="C25" s="177">
        <v>1000</v>
      </c>
    </row>
    <row r="26" spans="2:5" ht="15.75" thickBot="1" x14ac:dyDescent="0.3"/>
    <row r="27" spans="2:5" ht="15.75" thickBot="1" x14ac:dyDescent="0.3">
      <c r="B27" s="21" t="str">
        <f>"SELECT max_minuta FROM trka WHERE id = "&amp;trka_id</f>
        <v>SELECT max_minuta FROM trka WHERE id = 1001</v>
      </c>
      <c r="C27" s="177">
        <v>120</v>
      </c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N411"/>
  <sheetViews>
    <sheetView zoomScaleNormal="100" workbookViewId="0">
      <pane ySplit="10" topLeftCell="A11" activePane="bottomLeft" state="frozen"/>
      <selection pane="bottomLeft" activeCell="CL19" sqref="CL19"/>
    </sheetView>
  </sheetViews>
  <sheetFormatPr defaultRowHeight="15" outlineLevelCol="1" x14ac:dyDescent="0.25"/>
  <cols>
    <col min="1" max="1" width="2.85546875" customWidth="1" collapsed="1"/>
    <col min="2" max="2" width="9.140625" customWidth="1" outlineLevel="1"/>
    <col min="3" max="3" width="2.85546875" customWidth="1"/>
    <col min="4" max="6" width="4.5703125" hidden="1" customWidth="1" outlineLevel="1"/>
    <col min="7" max="8" width="4.5703125" style="2" hidden="1" customWidth="1" outlineLevel="1"/>
    <col min="9" max="49" width="4.5703125" hidden="1" customWidth="1" outlineLevel="1"/>
    <col min="50" max="50" width="2.85546875" customWidth="1" collapsed="1"/>
    <col min="51" max="51" width="8.5703125" style="4" customWidth="1" outlineLevel="1"/>
    <col min="52" max="52" width="8.5703125" style="1" customWidth="1" outlineLevel="1"/>
    <col min="53" max="53" width="13.7109375" style="4" customWidth="1" outlineLevel="1"/>
    <col min="54" max="54" width="14.28515625" style="4" customWidth="1" outlineLevel="1"/>
    <col min="55" max="56" width="8.42578125" style="1" customWidth="1" outlineLevel="1"/>
    <col min="57" max="59" width="6.85546875" style="1" customWidth="1" outlineLevel="1"/>
    <col min="60" max="61" width="12.5703125" style="4" customWidth="1" outlineLevel="1"/>
    <col min="62" max="62" width="6.85546875" style="1" customWidth="1" outlineLevel="1"/>
    <col min="63" max="64" width="12.5703125" style="4" customWidth="1" outlineLevel="1"/>
    <col min="65" max="65" width="5.5703125" style="1" customWidth="1" outlineLevel="1"/>
    <col min="66" max="66" width="12.5703125" style="4" customWidth="1" outlineLevel="1"/>
    <col min="67" max="67" width="8" style="4" customWidth="1" outlineLevel="1"/>
    <col min="68" max="68" width="6.85546875" style="1" customWidth="1" outlineLevel="1"/>
    <col min="69" max="70" width="11.42578125" style="4" customWidth="1" outlineLevel="1"/>
    <col min="71" max="71" width="11.42578125" style="1" customWidth="1" outlineLevel="1"/>
    <col min="72" max="72" width="8" style="5" customWidth="1" outlineLevel="1"/>
    <col min="73" max="74" width="5.7109375" style="5" customWidth="1" outlineLevel="1"/>
    <col min="75" max="75" width="2.85546875" customWidth="1"/>
    <col min="76" max="76" width="40" style="4" customWidth="1" outlineLevel="1"/>
    <col min="77" max="77" width="9.140625" style="1" customWidth="1" outlineLevel="1"/>
    <col min="78" max="78" width="2.85546875" customWidth="1" outlineLevel="1" collapsed="1"/>
    <col min="79" max="79" width="31.42578125" style="4" customWidth="1" outlineLevel="1"/>
    <col min="80" max="80" width="9.140625" style="1" customWidth="1" outlineLevel="1"/>
    <col min="81" max="81" width="2.85546875" customWidth="1"/>
    <col min="82" max="82" width="25.7109375" style="4" customWidth="1"/>
    <col min="83" max="83" width="9.140625" style="1"/>
    <col min="84" max="84" width="2.85546875" customWidth="1" collapsed="1"/>
    <col min="85" max="85" width="14.42578125" style="1" customWidth="1"/>
    <col min="86" max="86" width="16" style="1" customWidth="1"/>
    <col min="87" max="87" width="2.85546875" customWidth="1"/>
    <col min="88" max="88" width="16" style="1" customWidth="1"/>
    <col min="89" max="89" width="2.85546875" customWidth="1" collapsed="1"/>
    <col min="90" max="90" width="22.85546875" style="4" customWidth="1"/>
    <col min="91" max="100" width="2.85546875" customWidth="1"/>
    <col min="101" max="101" width="16" style="1" customWidth="1"/>
    <col min="102" max="102" width="2.85546875" customWidth="1" collapsed="1"/>
    <col min="103" max="103" width="9.140625" style="1"/>
    <col min="104" max="104" width="2.85546875" customWidth="1" collapsed="1"/>
    <col min="105" max="106" width="5.140625" customWidth="1"/>
    <col min="107" max="107" width="2.85546875" customWidth="1" collapsed="1"/>
    <col min="108" max="108" width="14.28515625" customWidth="1"/>
    <col min="109" max="109" width="2.85546875" customWidth="1" collapsed="1"/>
    <col min="110" max="111" width="14.28515625" style="4" customWidth="1"/>
    <col min="112" max="112" width="2.85546875" customWidth="1" collapsed="1"/>
    <col min="113" max="113" width="14.28515625" style="4" customWidth="1"/>
    <col min="114" max="114" width="2.85546875" customWidth="1" collapsed="1"/>
    <col min="115" max="115" width="14.28515625" customWidth="1"/>
    <col min="116" max="116" width="2.85546875" customWidth="1" collapsed="1"/>
    <col min="117" max="117" width="14.28515625" style="4" customWidth="1"/>
    <col min="118" max="118" width="2.85546875" customWidth="1" collapsed="1"/>
    <col min="119" max="119" width="14.28515625" style="4" customWidth="1"/>
    <col min="120" max="120" width="2.85546875" customWidth="1" collapsed="1"/>
    <col min="121" max="122" width="14.28515625" style="4" customWidth="1"/>
    <col min="123" max="123" width="11.42578125" style="4" customWidth="1"/>
    <col min="124" max="124" width="3.42578125" style="4" customWidth="1"/>
    <col min="125" max="125" width="14.28515625" style="4" customWidth="1"/>
    <col min="126" max="126" width="10.28515625" style="4" customWidth="1"/>
    <col min="127" max="127" width="3.42578125" style="4" customWidth="1"/>
    <col min="128" max="128" width="2.85546875" customWidth="1" collapsed="1"/>
    <col min="129" max="129" width="14.28515625" customWidth="1"/>
    <col min="130" max="130" width="2.85546875" customWidth="1" collapsed="1"/>
    <col min="131" max="131" width="23" style="4" customWidth="1"/>
    <col min="132" max="132" width="2.85546875" customWidth="1" collapsed="1"/>
    <col min="133" max="143" width="11.42578125" style="1" customWidth="1"/>
    <col min="144" max="144" width="2.85546875" customWidth="1" collapsed="1"/>
  </cols>
  <sheetData>
    <row r="1" spans="2:144" ht="21.75" thickBot="1" x14ac:dyDescent="0.4">
      <c r="BA1" s="12" t="s">
        <v>1335</v>
      </c>
      <c r="CH1" s="8" t="s">
        <v>1408</v>
      </c>
    </row>
    <row r="2" spans="2:144" ht="18.75" customHeight="1" x14ac:dyDescent="0.3">
      <c r="BA2" s="14" t="s">
        <v>1337</v>
      </c>
      <c r="BN2" s="11" t="s">
        <v>1457</v>
      </c>
      <c r="BQ2" s="15" t="s">
        <v>1449</v>
      </c>
      <c r="BR2" s="16"/>
      <c r="BS2" s="23"/>
      <c r="CH2" s="9" t="s">
        <v>1314</v>
      </c>
      <c r="CJ2" s="10"/>
      <c r="CW2" s="118">
        <f>dnevnik_id</f>
        <v>881</v>
      </c>
      <c r="CY2" s="10"/>
      <c r="EA2" s="187" t="s">
        <v>1445</v>
      </c>
      <c r="EC2" s="193" t="s">
        <v>1446</v>
      </c>
      <c r="ED2" s="194"/>
      <c r="EF2" s="193" t="s">
        <v>1447</v>
      </c>
      <c r="EG2" s="197"/>
      <c r="EH2" s="197"/>
      <c r="EI2" s="197"/>
      <c r="EJ2" s="197"/>
      <c r="EK2" s="197"/>
      <c r="EL2" s="197"/>
      <c r="EM2" s="194"/>
    </row>
    <row r="3" spans="2:144" ht="19.5" thickBot="1" x14ac:dyDescent="0.35">
      <c r="BA3" s="14" t="s">
        <v>1336</v>
      </c>
      <c r="BN3" s="11" t="s">
        <v>1330</v>
      </c>
      <c r="BQ3" s="15" t="s">
        <v>1342</v>
      </c>
      <c r="BR3" s="14"/>
      <c r="BS3" s="24"/>
      <c r="CA3" s="175" t="s">
        <v>1340</v>
      </c>
      <c r="CH3" s="9" t="s">
        <v>1319</v>
      </c>
      <c r="CJ3" s="10"/>
      <c r="CL3" s="11"/>
      <c r="CW3" s="119">
        <f>trka_id</f>
        <v>1001</v>
      </c>
      <c r="CY3" s="10"/>
      <c r="DA3" s="11" t="s">
        <v>1329</v>
      </c>
      <c r="DD3" s="11" t="s">
        <v>1329</v>
      </c>
      <c r="DF3" s="11" t="s">
        <v>1329</v>
      </c>
      <c r="DG3" s="225"/>
      <c r="DI3" s="11"/>
      <c r="DK3" s="11" t="s">
        <v>1329</v>
      </c>
      <c r="DM3" s="11" t="s">
        <v>1329</v>
      </c>
      <c r="DO3" s="11" t="s">
        <v>1329</v>
      </c>
      <c r="DQ3" s="11" t="s">
        <v>1510</v>
      </c>
      <c r="DR3" s="225"/>
      <c r="DS3" s="225"/>
      <c r="DT3" s="225"/>
      <c r="DU3" s="225"/>
      <c r="DV3" s="225"/>
      <c r="DW3" s="225"/>
      <c r="DY3" s="11" t="s">
        <v>1329</v>
      </c>
      <c r="EA3" s="188"/>
      <c r="EC3" s="195"/>
      <c r="ED3" s="196"/>
      <c r="EE3" s="11"/>
      <c r="EF3" s="195"/>
      <c r="EG3" s="198"/>
      <c r="EH3" s="198"/>
      <c r="EI3" s="198"/>
      <c r="EJ3" s="198"/>
      <c r="EK3" s="198"/>
      <c r="EL3" s="198"/>
      <c r="EM3" s="196"/>
    </row>
    <row r="4" spans="2:144" ht="19.5" thickBot="1" x14ac:dyDescent="0.35">
      <c r="BA4" s="15" t="s">
        <v>1348</v>
      </c>
      <c r="BN4" s="185">
        <f>SUM(BM179:BM410)</f>
        <v>7</v>
      </c>
      <c r="BQ4" s="13" t="s">
        <v>1339</v>
      </c>
      <c r="BR4" s="13"/>
      <c r="BS4" s="25"/>
      <c r="CA4" s="175" t="s">
        <v>1341</v>
      </c>
      <c r="CH4" s="9" t="s">
        <v>1312</v>
      </c>
      <c r="CJ4" s="11" t="s">
        <v>1346</v>
      </c>
      <c r="CW4" s="119">
        <f>max_osoba_id</f>
        <v>1000</v>
      </c>
      <c r="CY4" s="10"/>
      <c r="DA4" s="11" t="s">
        <v>1317</v>
      </c>
      <c r="DD4" s="11" t="s">
        <v>1343</v>
      </c>
      <c r="DF4" s="224" t="s">
        <v>1529</v>
      </c>
      <c r="DK4" s="224" t="s">
        <v>1529</v>
      </c>
      <c r="DM4" s="224" t="s">
        <v>1499</v>
      </c>
      <c r="DO4" s="224" t="s">
        <v>1500</v>
      </c>
      <c r="DQ4" s="224" t="s">
        <v>1330</v>
      </c>
      <c r="DY4" s="224" t="s">
        <v>1499</v>
      </c>
      <c r="EA4" s="11"/>
      <c r="EC4" s="189" t="s">
        <v>1450</v>
      </c>
      <c r="ED4" s="190"/>
      <c r="EE4" s="190"/>
      <c r="EF4" s="190"/>
      <c r="EG4" s="190"/>
      <c r="EH4" s="190"/>
      <c r="EI4" s="190"/>
      <c r="EJ4" s="190"/>
      <c r="EK4" s="190"/>
      <c r="EL4" s="190"/>
      <c r="EM4" s="190"/>
    </row>
    <row r="5" spans="2:144" ht="19.5" thickBot="1" x14ac:dyDescent="0.35">
      <c r="BA5" s="13" t="s">
        <v>1338</v>
      </c>
      <c r="BQ5" s="15" t="s">
        <v>1405</v>
      </c>
      <c r="BR5" s="16"/>
      <c r="BS5" s="23"/>
      <c r="CA5" s="175" t="s">
        <v>1347</v>
      </c>
      <c r="CF5" s="3"/>
      <c r="CH5" s="9" t="s">
        <v>1313</v>
      </c>
      <c r="CI5" s="3"/>
      <c r="CJ5" s="121">
        <f>COUNTA(CJ11:CJ410)-COUNTIF(CJ11:CJ410,"")</f>
        <v>15</v>
      </c>
      <c r="CL5" s="11"/>
      <c r="CM5" s="3"/>
      <c r="CN5" s="3"/>
      <c r="CO5" s="3"/>
      <c r="CP5" s="3"/>
      <c r="CQ5" s="3"/>
      <c r="CR5" s="3"/>
      <c r="CS5" s="3"/>
      <c r="CT5" s="3"/>
      <c r="CU5" s="3"/>
      <c r="CV5" s="3"/>
      <c r="CW5" s="120">
        <f>max_imeprezime_id</f>
        <v>1000</v>
      </c>
      <c r="CX5" s="3"/>
      <c r="CY5" s="172" t="s">
        <v>1409</v>
      </c>
      <c r="CZ5" s="3"/>
      <c r="DA5" s="121">
        <f>COUNTA(DA11:DA410)-COUNTIF(DA11:DA410,"")</f>
        <v>12</v>
      </c>
      <c r="DC5" s="3"/>
      <c r="DD5" s="121">
        <f>COUNTA(DD11:DD410)-COUNTIF(DD11:DD410,"")</f>
        <v>15</v>
      </c>
      <c r="DE5" s="3"/>
      <c r="DF5" s="121">
        <f>COUNTA(DF11:DF410)-COUNTIF(DF11:DF410,"")</f>
        <v>1</v>
      </c>
      <c r="DG5" s="225"/>
      <c r="DI5" s="11"/>
      <c r="DK5" s="121">
        <f>COUNTA(DK11:DK410)-COUNTIF(DK11:DK410,"")</f>
        <v>1</v>
      </c>
      <c r="DL5" s="3"/>
      <c r="DM5" s="121">
        <f>COUNTA(DM11:DM410)-COUNTIF(DM11:DM410,"")</f>
        <v>3</v>
      </c>
      <c r="DN5" s="3"/>
      <c r="DO5" s="226"/>
      <c r="DP5" s="3"/>
      <c r="DQ5" s="121">
        <f>COUNTA(DQ11:DQ410)-COUNTIF(DQ11:DQ410,"")</f>
        <v>1</v>
      </c>
      <c r="DR5" s="225"/>
      <c r="DS5" s="225"/>
      <c r="DT5" s="225"/>
      <c r="DU5" s="225"/>
      <c r="DV5" s="225"/>
      <c r="DW5" s="225"/>
      <c r="DX5" s="3"/>
      <c r="DY5" s="121">
        <f>COUNTA(DY11:DY410)-COUNTIF(DY11:DY410,"")</f>
        <v>3</v>
      </c>
      <c r="DZ5" s="3"/>
      <c r="EA5" s="121">
        <f>COUNTA(EA11:EA410)-COUNTIF(EA11:EA410,"")</f>
        <v>191</v>
      </c>
      <c r="EB5" s="3"/>
      <c r="EC5" s="189" t="s">
        <v>1466</v>
      </c>
      <c r="ED5" s="190"/>
      <c r="EE5" s="190"/>
      <c r="EF5" s="190"/>
      <c r="EG5" s="190"/>
      <c r="EH5" s="190"/>
      <c r="EI5" s="190"/>
      <c r="EJ5" s="190"/>
      <c r="EK5" s="190"/>
      <c r="EL5" s="190"/>
      <c r="EM5" s="191"/>
      <c r="EN5" s="3"/>
    </row>
    <row r="6" spans="2:144" ht="18.75" x14ac:dyDescent="0.3">
      <c r="D6" s="157">
        <v>0</v>
      </c>
      <c r="E6" s="158">
        <f>D6+1</f>
        <v>1</v>
      </c>
      <c r="F6" s="158">
        <f t="shared" ref="F6" si="0">E6+1</f>
        <v>2</v>
      </c>
      <c r="G6" s="158">
        <f t="shared" ref="G6" si="1">F6+1</f>
        <v>3</v>
      </c>
      <c r="H6" s="158">
        <f t="shared" ref="H6" si="2">G6+1</f>
        <v>4</v>
      </c>
      <c r="I6" s="158">
        <f>H6+1</f>
        <v>5</v>
      </c>
      <c r="J6" s="158">
        <f t="shared" ref="J6" si="3">I6+1</f>
        <v>6</v>
      </c>
      <c r="K6" s="158">
        <f t="shared" ref="K6" si="4">J6+1</f>
        <v>7</v>
      </c>
      <c r="L6" s="158">
        <f t="shared" ref="L6" si="5">K6+1</f>
        <v>8</v>
      </c>
      <c r="M6" s="158">
        <f t="shared" ref="M6" si="6">L6+1</f>
        <v>9</v>
      </c>
      <c r="N6" s="158">
        <f t="shared" ref="N6" si="7">M6+1</f>
        <v>10</v>
      </c>
      <c r="O6" s="158">
        <f t="shared" ref="O6" si="8">N6+1</f>
        <v>11</v>
      </c>
      <c r="P6" s="158">
        <f t="shared" ref="P6" si="9">O6+1</f>
        <v>12</v>
      </c>
      <c r="Q6" s="158">
        <f t="shared" ref="Q6" si="10">P6+1</f>
        <v>13</v>
      </c>
      <c r="R6" s="158">
        <f t="shared" ref="R6" si="11">Q6+1</f>
        <v>14</v>
      </c>
      <c r="S6" s="158">
        <f t="shared" ref="S6" si="12">R6+1</f>
        <v>15</v>
      </c>
      <c r="T6" s="158">
        <f t="shared" ref="T6" si="13">S6+1</f>
        <v>16</v>
      </c>
      <c r="U6" s="158">
        <f t="shared" ref="U6" si="14">T6+1</f>
        <v>17</v>
      </c>
      <c r="V6" s="158">
        <f t="shared" ref="V6" si="15">U6+1</f>
        <v>18</v>
      </c>
      <c r="W6" s="158">
        <f t="shared" ref="W6" si="16">V6+1</f>
        <v>19</v>
      </c>
      <c r="X6" s="158">
        <f t="shared" ref="X6" si="17">W6+1</f>
        <v>20</v>
      </c>
      <c r="Y6" s="158">
        <f t="shared" ref="Y6" si="18">X6+1</f>
        <v>21</v>
      </c>
      <c r="Z6" s="158">
        <f t="shared" ref="Z6" si="19">Y6+1</f>
        <v>22</v>
      </c>
      <c r="AA6" s="158">
        <f t="shared" ref="AA6" si="20">Z6+1</f>
        <v>23</v>
      </c>
      <c r="AB6" s="158">
        <f t="shared" ref="AB6" si="21">AA6+1</f>
        <v>24</v>
      </c>
      <c r="AC6" s="158">
        <f t="shared" ref="AC6" si="22">AB6+1</f>
        <v>25</v>
      </c>
      <c r="AD6" s="158">
        <f t="shared" ref="AD6" si="23">AC6+1</f>
        <v>26</v>
      </c>
      <c r="AE6" s="158">
        <f t="shared" ref="AE6" si="24">AD6+1</f>
        <v>27</v>
      </c>
      <c r="AF6" s="158">
        <f t="shared" ref="AF6" si="25">AE6+1</f>
        <v>28</v>
      </c>
      <c r="AG6" s="158">
        <f t="shared" ref="AG6" si="26">AF6+1</f>
        <v>29</v>
      </c>
      <c r="AH6" s="158">
        <f t="shared" ref="AH6" si="27">AG6+1</f>
        <v>30</v>
      </c>
      <c r="AI6" s="158">
        <f t="shared" ref="AI6" si="28">AH6+1</f>
        <v>31</v>
      </c>
      <c r="AJ6" s="158">
        <f t="shared" ref="AJ6" si="29">AI6+1</f>
        <v>32</v>
      </c>
      <c r="AK6" s="158">
        <f t="shared" ref="AK6" si="30">AJ6+1</f>
        <v>33</v>
      </c>
      <c r="AL6" s="158">
        <f t="shared" ref="AL6" si="31">AK6+1</f>
        <v>34</v>
      </c>
      <c r="AM6" s="158">
        <f t="shared" ref="AM6" si="32">AL6+1</f>
        <v>35</v>
      </c>
      <c r="AN6" s="158">
        <f t="shared" ref="AN6" si="33">AM6+1</f>
        <v>36</v>
      </c>
      <c r="AO6" s="158">
        <f t="shared" ref="AO6" si="34">AN6+1</f>
        <v>37</v>
      </c>
      <c r="AP6" s="158">
        <f t="shared" ref="AP6" si="35">AO6+1</f>
        <v>38</v>
      </c>
      <c r="AQ6" s="158">
        <f t="shared" ref="AQ6" si="36">AP6+1</f>
        <v>39</v>
      </c>
      <c r="AR6" s="158">
        <f t="shared" ref="AR6" si="37">AQ6+1</f>
        <v>40</v>
      </c>
      <c r="AS6" s="158">
        <f t="shared" ref="AS6" si="38">AR6+1</f>
        <v>41</v>
      </c>
      <c r="AT6" s="158">
        <f t="shared" ref="AT6" si="39">AS6+1</f>
        <v>42</v>
      </c>
      <c r="AU6" s="158">
        <f t="shared" ref="AU6" si="40">AT6+1</f>
        <v>43</v>
      </c>
      <c r="AV6" s="158">
        <f t="shared" ref="AV6" si="41">AU6+1</f>
        <v>44</v>
      </c>
      <c r="AW6" s="159">
        <v>45</v>
      </c>
      <c r="AY6" s="110">
        <v>19</v>
      </c>
      <c r="AZ6" s="133" t="s">
        <v>1320</v>
      </c>
      <c r="BA6" s="132">
        <v>5</v>
      </c>
      <c r="BB6" s="132">
        <v>4</v>
      </c>
      <c r="BC6" s="133">
        <v>12</v>
      </c>
      <c r="BD6" s="133" t="s">
        <v>1320</v>
      </c>
      <c r="BE6" s="133">
        <v>13</v>
      </c>
      <c r="BF6" s="133" t="s">
        <v>1320</v>
      </c>
      <c r="BG6" s="133" t="s">
        <v>1320</v>
      </c>
      <c r="BH6" s="132">
        <v>15</v>
      </c>
      <c r="BI6" s="132">
        <v>16</v>
      </c>
      <c r="BJ6" s="133" t="s">
        <v>1320</v>
      </c>
      <c r="BK6" s="132" t="s">
        <v>1320</v>
      </c>
      <c r="BL6" s="132" t="s">
        <v>1320</v>
      </c>
      <c r="BM6" s="133" t="s">
        <v>1320</v>
      </c>
      <c r="BN6" s="132" t="s">
        <v>1320</v>
      </c>
      <c r="BO6" s="132">
        <v>17</v>
      </c>
      <c r="BP6" s="133" t="s">
        <v>1320</v>
      </c>
      <c r="BQ6" s="132">
        <v>40</v>
      </c>
      <c r="BR6" s="132" t="s">
        <v>1320</v>
      </c>
      <c r="BS6" s="133" t="s">
        <v>1320</v>
      </c>
      <c r="BT6" s="135">
        <v>41</v>
      </c>
      <c r="BU6" s="135">
        <v>42</v>
      </c>
      <c r="BV6" s="136">
        <v>43</v>
      </c>
      <c r="CL6" s="229"/>
      <c r="DI6" s="229"/>
    </row>
    <row r="7" spans="2:144" x14ac:dyDescent="0.25">
      <c r="B7" s="150" t="s">
        <v>0</v>
      </c>
      <c r="C7" s="140" t="s">
        <v>1</v>
      </c>
      <c r="D7" s="154">
        <v>0</v>
      </c>
      <c r="E7" s="155">
        <f t="shared" ref="E7:AW7" si="42">FIND(";",$B7,D7+1)</f>
        <v>5</v>
      </c>
      <c r="F7" s="155">
        <f t="shared" si="42"/>
        <v>10</v>
      </c>
      <c r="G7" s="155">
        <f t="shared" si="42"/>
        <v>22</v>
      </c>
      <c r="H7" s="155">
        <f t="shared" si="42"/>
        <v>30</v>
      </c>
      <c r="I7" s="155">
        <f t="shared" si="42"/>
        <v>41</v>
      </c>
      <c r="J7" s="155">
        <f t="shared" si="42"/>
        <v>44</v>
      </c>
      <c r="K7" s="155">
        <f t="shared" si="42"/>
        <v>46</v>
      </c>
      <c r="L7" s="155">
        <f t="shared" si="42"/>
        <v>52</v>
      </c>
      <c r="M7" s="155">
        <f t="shared" si="42"/>
        <v>55</v>
      </c>
      <c r="N7" s="155">
        <f t="shared" si="42"/>
        <v>61</v>
      </c>
      <c r="O7" s="155">
        <f t="shared" si="42"/>
        <v>68</v>
      </c>
      <c r="P7" s="155">
        <f t="shared" si="42"/>
        <v>73</v>
      </c>
      <c r="Q7" s="155">
        <f t="shared" si="42"/>
        <v>84</v>
      </c>
      <c r="R7" s="155">
        <f t="shared" si="42"/>
        <v>93</v>
      </c>
      <c r="S7" s="155">
        <f t="shared" si="42"/>
        <v>101</v>
      </c>
      <c r="T7" s="155">
        <f t="shared" si="42"/>
        <v>106</v>
      </c>
      <c r="U7" s="155">
        <f t="shared" si="42"/>
        <v>110</v>
      </c>
      <c r="V7" s="155">
        <f t="shared" si="42"/>
        <v>118</v>
      </c>
      <c r="W7" s="155">
        <f t="shared" si="42"/>
        <v>124</v>
      </c>
      <c r="X7" s="155">
        <f t="shared" si="42"/>
        <v>129</v>
      </c>
      <c r="Y7" s="155">
        <f t="shared" si="42"/>
        <v>134</v>
      </c>
      <c r="Z7" s="155">
        <f t="shared" si="42"/>
        <v>139</v>
      </c>
      <c r="AA7" s="155">
        <f t="shared" si="42"/>
        <v>144</v>
      </c>
      <c r="AB7" s="155">
        <f t="shared" si="42"/>
        <v>150</v>
      </c>
      <c r="AC7" s="155">
        <f t="shared" si="42"/>
        <v>156</v>
      </c>
      <c r="AD7" s="155">
        <f t="shared" si="42"/>
        <v>162</v>
      </c>
      <c r="AE7" s="155">
        <f t="shared" si="42"/>
        <v>172</v>
      </c>
      <c r="AF7" s="155">
        <f t="shared" si="42"/>
        <v>179</v>
      </c>
      <c r="AG7" s="155">
        <f t="shared" si="42"/>
        <v>185</v>
      </c>
      <c r="AH7" s="155">
        <f t="shared" si="42"/>
        <v>189</v>
      </c>
      <c r="AI7" s="155">
        <f t="shared" si="42"/>
        <v>194</v>
      </c>
      <c r="AJ7" s="155">
        <f t="shared" si="42"/>
        <v>200</v>
      </c>
      <c r="AK7" s="155">
        <f t="shared" si="42"/>
        <v>204</v>
      </c>
      <c r="AL7" s="155">
        <f t="shared" si="42"/>
        <v>210</v>
      </c>
      <c r="AM7" s="155">
        <f t="shared" si="42"/>
        <v>218</v>
      </c>
      <c r="AN7" s="155">
        <f t="shared" si="42"/>
        <v>225</v>
      </c>
      <c r="AO7" s="155">
        <f t="shared" si="42"/>
        <v>235</v>
      </c>
      <c r="AP7" s="155">
        <f t="shared" si="42"/>
        <v>240</v>
      </c>
      <c r="AQ7" s="155">
        <f t="shared" si="42"/>
        <v>251</v>
      </c>
      <c r="AR7" s="155">
        <f t="shared" si="42"/>
        <v>258</v>
      </c>
      <c r="AS7" s="155">
        <f t="shared" si="42"/>
        <v>261</v>
      </c>
      <c r="AT7" s="155">
        <f t="shared" si="42"/>
        <v>263</v>
      </c>
      <c r="AU7" s="155">
        <f t="shared" si="42"/>
        <v>279</v>
      </c>
      <c r="AV7" s="155">
        <f t="shared" si="42"/>
        <v>282</v>
      </c>
      <c r="AW7" s="156">
        <f t="shared" si="42"/>
        <v>294</v>
      </c>
      <c r="AX7" s="140" t="s">
        <v>1</v>
      </c>
      <c r="AY7" s="145" t="str">
        <f>IF(B7="","",SUBSTITUTE(MID($B7,V7+1,W7-V7-1),"""",""))</f>
        <v>Short</v>
      </c>
      <c r="AZ7" s="146"/>
      <c r="BA7" s="147" t="str">
        <f>IF(B7="","",SUBSTITUTE(MID($B7,H7+1,I7-H7-1),"""",""))</f>
        <v>First name</v>
      </c>
      <c r="BB7" s="147" t="str">
        <f>IF(B7="","",SUBSTITUTE(MID($B7,G7+1,H7-G7-1),"""",""))</f>
        <v>Surname</v>
      </c>
      <c r="BC7" s="146" t="str">
        <f>IF(B7="","",SUBSTITUTE(MID($B7,O7+1,P7-O7-1),"""",""))</f>
        <v>Time</v>
      </c>
      <c r="BD7" s="146"/>
      <c r="BE7" s="146" t="str">
        <f>IF(B7="","",SUBSTITUTE(MID($B7,P7+1,Q7-P7-1),"""",""))</f>
        <v>Classifier</v>
      </c>
      <c r="BF7" s="146" t="s">
        <v>1473</v>
      </c>
      <c r="BG7" s="146" t="s">
        <v>1474</v>
      </c>
      <c r="BH7" s="147" t="str">
        <f>IF(B7="","",SUBSTITUTE(MID($B7,R7+1,S7-R7-1),"""",""))</f>
        <v>Cl.name</v>
      </c>
      <c r="BI7" s="147" t="str">
        <f>IF(B7="","",SUBSTITUTE(MID($B7,S7+1,T7-S7-1),"""",""))</f>
        <v>City</v>
      </c>
      <c r="BJ7" s="146"/>
      <c r="BK7" s="147"/>
      <c r="BL7" s="147"/>
      <c r="BM7" s="146"/>
      <c r="BN7" s="147"/>
      <c r="BO7" s="147" t="str">
        <f>IF(D7="","",SUBSTITUTE(MID($B7,T7+1,U7-T7-1),"""",""))</f>
        <v>Nat</v>
      </c>
      <c r="BP7" s="146"/>
      <c r="BQ7" s="147" t="str">
        <f>IF(B7="","",SUBSTITUTE(MID($B7,AQ7+1,AR7-AQ7-1),"""",""))</f>
        <v>Course</v>
      </c>
      <c r="BR7" s="147"/>
      <c r="BS7" s="146"/>
      <c r="BT7" s="148" t="str">
        <f>IF(B7="","",SUBSTITUTE(MID($B7,AR7+1,AS7-AR7-1),"""",""))</f>
        <v>km</v>
      </c>
      <c r="BU7" s="148" t="str">
        <f>IF(B7="","",SUBSTITUTE(MID($B7,AS7+1,AT7-AS7-1),"""",""))</f>
        <v>m</v>
      </c>
      <c r="BV7" s="149" t="str">
        <f>IF(B7="","",SUBSTITUTE(MID($B7,AT7+1,AU7-AT7-1),"""",""))</f>
        <v>Course controls</v>
      </c>
      <c r="CG7" s="192" t="s">
        <v>1333</v>
      </c>
      <c r="CH7" s="192"/>
      <c r="CI7" s="231"/>
      <c r="CJ7" s="231"/>
      <c r="CK7" s="232"/>
      <c r="CL7" s="192" t="s">
        <v>1537</v>
      </c>
      <c r="CM7" s="192"/>
      <c r="CN7" s="192"/>
      <c r="CO7" s="192"/>
      <c r="CP7" s="192"/>
      <c r="CQ7" s="192"/>
      <c r="CR7" s="192"/>
      <c r="CS7" s="192"/>
      <c r="CT7" s="192"/>
      <c r="CU7" s="192"/>
      <c r="CW7" s="192" t="s">
        <v>1316</v>
      </c>
      <c r="CX7" s="192"/>
      <c r="CY7" s="192"/>
      <c r="CZ7" s="192"/>
      <c r="DA7" s="192"/>
      <c r="DB7" s="192"/>
      <c r="DC7" s="192"/>
      <c r="DD7" s="192"/>
      <c r="DF7" s="192" t="s">
        <v>1530</v>
      </c>
      <c r="DG7" s="192"/>
      <c r="DH7" s="192"/>
      <c r="DI7" s="192"/>
      <c r="DJ7" s="192"/>
      <c r="DK7" s="192"/>
      <c r="DM7" s="192" t="s">
        <v>1511</v>
      </c>
      <c r="DN7" s="192"/>
      <c r="DO7" s="192"/>
      <c r="DP7" s="192"/>
      <c r="DQ7" s="192"/>
      <c r="DR7" s="192"/>
      <c r="DS7" s="192"/>
      <c r="DT7" s="192"/>
      <c r="DU7" s="192"/>
      <c r="DV7" s="192"/>
      <c r="DW7" s="192"/>
      <c r="DX7" s="192"/>
      <c r="DY7" s="192"/>
      <c r="EA7" s="17" t="s">
        <v>1428</v>
      </c>
      <c r="EC7" s="192" t="s">
        <v>1434</v>
      </c>
      <c r="ED7" s="192"/>
      <c r="EE7" s="192"/>
      <c r="EF7" s="192"/>
      <c r="EG7" s="192"/>
      <c r="EH7" s="192"/>
      <c r="EI7" s="192"/>
      <c r="EJ7" s="192"/>
      <c r="EK7" s="192"/>
      <c r="EL7" s="192"/>
      <c r="EM7" s="192"/>
    </row>
    <row r="8" spans="2:144" ht="7.5" customHeight="1" x14ac:dyDescent="0.25">
      <c r="D8" t="s">
        <v>1</v>
      </c>
      <c r="CK8" s="100"/>
      <c r="DD8" s="93"/>
      <c r="DF8" s="1"/>
      <c r="DK8" s="227"/>
      <c r="DM8" s="1"/>
      <c r="DY8" s="227"/>
    </row>
    <row r="9" spans="2:144" s="140" customFormat="1" x14ac:dyDescent="0.25">
      <c r="AY9" s="126" t="s">
        <v>1451</v>
      </c>
      <c r="AZ9" s="131" t="s">
        <v>1373</v>
      </c>
      <c r="BA9" s="134" t="s">
        <v>336</v>
      </c>
      <c r="BB9" s="134" t="s">
        <v>337</v>
      </c>
      <c r="BC9" s="131" t="s">
        <v>1452</v>
      </c>
      <c r="BD9" s="131" t="s">
        <v>1448</v>
      </c>
      <c r="BE9" s="131" t="s">
        <v>1453</v>
      </c>
      <c r="BF9" s="131" t="s">
        <v>1472</v>
      </c>
      <c r="BG9" s="131" t="s">
        <v>1472</v>
      </c>
      <c r="BH9" s="134" t="s">
        <v>338</v>
      </c>
      <c r="BI9" s="134" t="s">
        <v>1454</v>
      </c>
      <c r="BJ9" s="131" t="s">
        <v>1321</v>
      </c>
      <c r="BK9" s="134" t="s">
        <v>338</v>
      </c>
      <c r="BL9" s="134" t="s">
        <v>1456</v>
      </c>
      <c r="BM9" s="131" t="s">
        <v>1458</v>
      </c>
      <c r="BN9" s="134" t="s">
        <v>338</v>
      </c>
      <c r="BO9" s="134" t="s">
        <v>1455</v>
      </c>
      <c r="BP9" s="131" t="s">
        <v>1514</v>
      </c>
      <c r="BQ9" s="134" t="s">
        <v>1374</v>
      </c>
      <c r="BR9" s="134" t="s">
        <v>1374</v>
      </c>
      <c r="BS9" s="131" t="s">
        <v>1375</v>
      </c>
      <c r="BT9" s="141" t="s">
        <v>1387</v>
      </c>
      <c r="BU9" s="141" t="s">
        <v>1388</v>
      </c>
      <c r="BV9" s="142" t="s">
        <v>1389</v>
      </c>
      <c r="BX9" s="126" t="s">
        <v>1074</v>
      </c>
      <c r="BY9" s="143" t="s">
        <v>1332</v>
      </c>
      <c r="CA9" s="126" t="s">
        <v>1073</v>
      </c>
      <c r="CB9" s="143" t="s">
        <v>1332</v>
      </c>
      <c r="CD9" s="126" t="s">
        <v>1075</v>
      </c>
      <c r="CE9" s="143" t="s">
        <v>1332</v>
      </c>
      <c r="CG9" s="126" t="s">
        <v>1334</v>
      </c>
      <c r="CH9" s="143" t="s">
        <v>1331</v>
      </c>
      <c r="CJ9" s="94" t="s">
        <v>1345</v>
      </c>
      <c r="CL9" s="88" t="s">
        <v>1531</v>
      </c>
      <c r="CW9" s="144" t="s">
        <v>1331</v>
      </c>
      <c r="CY9" s="122" t="s">
        <v>1315</v>
      </c>
      <c r="DA9" s="126" t="s">
        <v>1317</v>
      </c>
      <c r="DB9" s="127" t="s">
        <v>1318</v>
      </c>
      <c r="DC9" s="140" t="s">
        <v>1</v>
      </c>
      <c r="DD9" s="94" t="s">
        <v>1344</v>
      </c>
      <c r="DF9" s="126" t="s">
        <v>1534</v>
      </c>
      <c r="DG9" s="134" t="s">
        <v>1532</v>
      </c>
      <c r="DI9" s="88" t="s">
        <v>1531</v>
      </c>
      <c r="DK9" s="94" t="s">
        <v>1533</v>
      </c>
      <c r="DM9" s="144" t="s">
        <v>1503</v>
      </c>
      <c r="DO9" s="88" t="s">
        <v>1498</v>
      </c>
      <c r="DQ9" s="126" t="s">
        <v>1505</v>
      </c>
      <c r="DR9" s="134" t="s">
        <v>1506</v>
      </c>
      <c r="DS9" s="134" t="s">
        <v>1532</v>
      </c>
      <c r="DT9" s="134" t="s">
        <v>1507</v>
      </c>
      <c r="DU9" s="134" t="s">
        <v>1504</v>
      </c>
      <c r="DV9" s="213" t="s">
        <v>1495</v>
      </c>
      <c r="DW9" s="127" t="s">
        <v>1508</v>
      </c>
      <c r="DX9" s="140" t="s">
        <v>1</v>
      </c>
      <c r="DY9" s="94" t="s">
        <v>1509</v>
      </c>
      <c r="EA9" s="95" t="s">
        <v>1429</v>
      </c>
      <c r="EC9" s="216" t="s">
        <v>1431</v>
      </c>
      <c r="ED9" s="131" t="s">
        <v>1401</v>
      </c>
      <c r="EE9" s="131" t="s">
        <v>1331</v>
      </c>
      <c r="EF9" s="131" t="s">
        <v>1432</v>
      </c>
      <c r="EG9" s="131" t="s">
        <v>1467</v>
      </c>
      <c r="EH9" s="131" t="s">
        <v>1433</v>
      </c>
      <c r="EI9" s="131" t="s">
        <v>1430</v>
      </c>
      <c r="EJ9" s="131" t="s">
        <v>1468</v>
      </c>
      <c r="EK9" s="131" t="s">
        <v>1469</v>
      </c>
      <c r="EL9" s="131" t="s">
        <v>1470</v>
      </c>
      <c r="EM9" s="143" t="s">
        <v>1471</v>
      </c>
      <c r="EN9" s="140" t="s">
        <v>1</v>
      </c>
    </row>
    <row r="10" spans="2:144" s="100" customFormat="1" ht="7.5" customHeight="1" thickBot="1" x14ac:dyDescent="0.3">
      <c r="D10" s="100" t="s">
        <v>1</v>
      </c>
      <c r="G10" s="101"/>
      <c r="H10" s="101"/>
      <c r="AY10" s="6"/>
      <c r="AZ10" s="18"/>
      <c r="BA10" s="6"/>
      <c r="BB10" s="6"/>
      <c r="BC10" s="18"/>
      <c r="BD10" s="18"/>
      <c r="BE10" s="18"/>
      <c r="BF10" s="18"/>
      <c r="BG10" s="18"/>
      <c r="BH10" s="6"/>
      <c r="BI10" s="6"/>
      <c r="BJ10" s="18"/>
      <c r="BK10" s="6"/>
      <c r="BL10" s="6"/>
      <c r="BM10" s="18"/>
      <c r="BN10" s="6"/>
      <c r="BO10" s="6"/>
      <c r="BP10" s="18"/>
      <c r="BQ10" s="6"/>
      <c r="BR10" s="6"/>
      <c r="BS10" s="18"/>
      <c r="BT10" s="19"/>
      <c r="BU10" s="19"/>
      <c r="BV10" s="19"/>
      <c r="BX10" s="6"/>
      <c r="BY10" s="18"/>
      <c r="CA10" s="6"/>
      <c r="CB10" s="18"/>
      <c r="CD10" s="6"/>
      <c r="CE10" s="18"/>
      <c r="CG10" s="18"/>
      <c r="CH10" s="18"/>
      <c r="CJ10" s="103"/>
      <c r="CL10" s="6"/>
      <c r="CW10" s="102">
        <f>MAX(CW4:CW5)</f>
        <v>1000</v>
      </c>
      <c r="CY10" s="18"/>
      <c r="DD10" s="103"/>
      <c r="DF10" s="6"/>
      <c r="DG10" s="230">
        <f>MAX(drzava_id)</f>
        <v>4</v>
      </c>
      <c r="DI10" s="6"/>
      <c r="DK10" s="103"/>
      <c r="DM10" s="6"/>
      <c r="DO10" s="6"/>
      <c r="DQ10" s="6"/>
      <c r="DR10" s="178">
        <f>MAX(klub_id)</f>
        <v>18</v>
      </c>
      <c r="DS10" s="178">
        <f>MAX(klub_id)</f>
        <v>18</v>
      </c>
      <c r="DT10" s="6"/>
      <c r="DU10" s="178">
        <f>MAX(klubAlias_id)</f>
        <v>0</v>
      </c>
      <c r="DV10" s="178"/>
      <c r="DW10" s="6"/>
      <c r="DY10" s="103"/>
      <c r="EA10" s="6"/>
      <c r="EC10" s="217">
        <f>max_rezultat_id</f>
        <v>1000</v>
      </c>
      <c r="ED10" s="18"/>
      <c r="EE10" s="18"/>
      <c r="EF10" s="18"/>
      <c r="EG10" s="18"/>
      <c r="EH10" s="18"/>
      <c r="EI10" s="18"/>
      <c r="EJ10" s="18"/>
      <c r="EK10" s="18"/>
      <c r="EL10" s="18"/>
      <c r="EM10" s="18"/>
    </row>
    <row r="11" spans="2:144" s="100" customFormat="1" x14ac:dyDescent="0.25">
      <c r="B11" s="151" t="s">
        <v>1078</v>
      </c>
      <c r="C11" s="100" t="s">
        <v>1</v>
      </c>
      <c r="D11" s="160">
        <f>IF(B11="","",0)</f>
        <v>0</v>
      </c>
      <c r="E11" s="161">
        <f>IF($B11="","",FIND(";",$B11,D11+1))</f>
        <v>1</v>
      </c>
      <c r="F11" s="161">
        <f t="shared" ref="F11:AW11" si="43">IF($B11="","",FIND(";",$B11,E11+1))</f>
        <v>9</v>
      </c>
      <c r="G11" s="161">
        <f t="shared" si="43"/>
        <v>15</v>
      </c>
      <c r="H11" s="161">
        <f t="shared" si="43"/>
        <v>26</v>
      </c>
      <c r="I11" s="161">
        <f t="shared" si="43"/>
        <v>34</v>
      </c>
      <c r="J11" s="161">
        <f t="shared" si="43"/>
        <v>35</v>
      </c>
      <c r="K11" s="161">
        <f t="shared" si="43"/>
        <v>37</v>
      </c>
      <c r="L11" s="161">
        <f t="shared" si="43"/>
        <v>38</v>
      </c>
      <c r="M11" s="161">
        <f t="shared" si="43"/>
        <v>40</v>
      </c>
      <c r="N11" s="161">
        <f t="shared" si="43"/>
        <v>46</v>
      </c>
      <c r="O11" s="161">
        <f t="shared" si="43"/>
        <v>52</v>
      </c>
      <c r="P11" s="161">
        <f t="shared" si="43"/>
        <v>58</v>
      </c>
      <c r="Q11" s="161">
        <f t="shared" si="43"/>
        <v>60</v>
      </c>
      <c r="R11" s="161">
        <f t="shared" si="43"/>
        <v>62</v>
      </c>
      <c r="S11" s="161">
        <f t="shared" si="43"/>
        <v>68</v>
      </c>
      <c r="T11" s="161">
        <f t="shared" si="43"/>
        <v>81</v>
      </c>
      <c r="U11" s="161">
        <f t="shared" si="43"/>
        <v>87</v>
      </c>
      <c r="V11" s="161">
        <f t="shared" si="43"/>
        <v>90</v>
      </c>
      <c r="W11" s="161">
        <f t="shared" si="43"/>
        <v>96</v>
      </c>
      <c r="X11" s="161">
        <f t="shared" si="43"/>
        <v>102</v>
      </c>
      <c r="Y11" s="161">
        <f t="shared" si="43"/>
        <v>103</v>
      </c>
      <c r="Z11" s="161">
        <f t="shared" si="43"/>
        <v>104</v>
      </c>
      <c r="AA11" s="161">
        <f t="shared" si="43"/>
        <v>105</v>
      </c>
      <c r="AB11" s="161">
        <f t="shared" si="43"/>
        <v>108</v>
      </c>
      <c r="AC11" s="161">
        <f t="shared" si="43"/>
        <v>111</v>
      </c>
      <c r="AD11" s="161">
        <f t="shared" si="43"/>
        <v>114</v>
      </c>
      <c r="AE11" s="161">
        <f t="shared" si="43"/>
        <v>117</v>
      </c>
      <c r="AF11" s="161">
        <f t="shared" si="43"/>
        <v>120</v>
      </c>
      <c r="AG11" s="161">
        <f t="shared" si="43"/>
        <v>123</v>
      </c>
      <c r="AH11" s="161">
        <f t="shared" si="43"/>
        <v>126</v>
      </c>
      <c r="AI11" s="161">
        <f t="shared" si="43"/>
        <v>129</v>
      </c>
      <c r="AJ11" s="161">
        <f t="shared" si="43"/>
        <v>132</v>
      </c>
      <c r="AK11" s="161">
        <f t="shared" si="43"/>
        <v>135</v>
      </c>
      <c r="AL11" s="161">
        <f t="shared" si="43"/>
        <v>138</v>
      </c>
      <c r="AM11" s="161">
        <f t="shared" si="43"/>
        <v>139</v>
      </c>
      <c r="AN11" s="161">
        <f t="shared" si="43"/>
        <v>141</v>
      </c>
      <c r="AO11" s="161">
        <f t="shared" si="43"/>
        <v>147</v>
      </c>
      <c r="AP11" s="161">
        <f t="shared" si="43"/>
        <v>149</v>
      </c>
      <c r="AQ11" s="161">
        <f t="shared" si="43"/>
        <v>151</v>
      </c>
      <c r="AR11" s="161">
        <f t="shared" si="43"/>
        <v>157</v>
      </c>
      <c r="AS11" s="161">
        <f t="shared" si="43"/>
        <v>164</v>
      </c>
      <c r="AT11" s="161">
        <f t="shared" si="43"/>
        <v>169</v>
      </c>
      <c r="AU11" s="161">
        <f t="shared" si="43"/>
        <v>171</v>
      </c>
      <c r="AV11" s="161">
        <f t="shared" si="43"/>
        <v>173</v>
      </c>
      <c r="AW11" s="162">
        <f t="shared" si="43"/>
        <v>174</v>
      </c>
      <c r="AX11" s="100" t="s">
        <v>1</v>
      </c>
      <c r="AY11" s="104" t="str">
        <f>IF(B11="","",SUBSTITUTE(MID($B11,V11+1,W11-V11-1),"""",""))</f>
        <v>M12</v>
      </c>
      <c r="AZ11" s="137">
        <f t="shared" ref="AZ11:AZ74" si="44">IF(AY11="","",IFERROR(INDEX(kategorija_id,MATCH(AY11,kategorija_oznaka,0)),INDEX(kategorijaAlias_id,MATCH(AY11,kategorijaAlias_oznaka,0))))</f>
        <v>112</v>
      </c>
      <c r="BA11" s="70" t="str">
        <f>IF(B11="","",SUBSTITUTE(MID($B11,H11+1,I11-H11-1),"""",""))</f>
        <v>Lovro</v>
      </c>
      <c r="BB11" s="70" t="str">
        <f>IF(B11="","",SUBSTITUTE(MID($B11,G11+1,H11-G11-1),"""",""))</f>
        <v>Pinjušić</v>
      </c>
      <c r="BC11" s="137" t="str">
        <f>IF(B11="","",SUBSTITUTE(MID($B11,O11+1,P11-O11-1),"""",""))</f>
        <v>41:46</v>
      </c>
      <c r="BD11" s="137">
        <f>IF(BC11="","",VALUE(LEFT(BC11,SEARCH(":",BC11)-1))*60+VALUE(RIGHT(BC11,2)))</f>
        <v>2506</v>
      </c>
      <c r="BE11" s="137" t="str">
        <f>IF(B11="","",SUBSTITUTE(MID($B11,P11+1,Q11-P11-1),"""",""))</f>
        <v>0</v>
      </c>
      <c r="BF11" s="137" t="str">
        <f t="shared" ref="BF11:BF21" si="45">IF(CD11="","",BE11)</f>
        <v>0</v>
      </c>
      <c r="BG11" s="137">
        <f>IF(CD11="","",IF(N(BD11)&gt;max_minuta*60,2,INDEX(statusRezultat_id,MATCH(VALUE(BE11),statusRezultat_oevent,0))))</f>
        <v>1</v>
      </c>
      <c r="BH11" s="70" t="str">
        <f>IF(B11="","",SUBSTITUTE(MID($B11,R11+1,S11-R11-1),"""",""))</f>
        <v>JAP</v>
      </c>
      <c r="BI11" s="70" t="str">
        <f>IF(B11="","",SUBSTITUTE(MID($B11,S11+1,T11-S11-1),"""",""))</f>
        <v>OK Japetic</v>
      </c>
      <c r="BJ11" s="137" t="str">
        <f t="shared" ref="BJ11" si="46">IF(BI11="","",IF(IFERROR(MATCH(BI11,klub_naziv,0),"")&lt;&gt;"","",IFERROR(MATCH(BI11,klubAlias_alias,0),"NEMA")))</f>
        <v>NEMA</v>
      </c>
      <c r="BK11" s="70" t="str" cm="1">
        <f t="array" ref="BK11">IF(BJ11="",""&amp;BI11,IF(BJ11="NEMA",BI11,INDEX(klubAlias_klub,BJ11)))</f>
        <v>OK Japetic</v>
      </c>
      <c r="BL11" s="70" t="str" cm="1">
        <f t="array" ref="BL11">IFERROR(INDEX(registarNatjecatelji,CE11,4),"")</f>
        <v>OK Japetić</v>
      </c>
      <c r="BM11" s="137"/>
      <c r="BN11" s="70" t="str">
        <f>IF(AND(BL11&lt;&gt;"",BL11&lt;&gt;BK11),BL11,""&amp;BK11)</f>
        <v>OK Japetić</v>
      </c>
      <c r="BO11" s="70" t="str">
        <f>IF(B11="","",SUBSTITUTE(MID($B11,T11+1,U11-T11-1),"""",""))</f>
        <v>CRO</v>
      </c>
      <c r="BP11" s="137">
        <f>IF(BO11="","",IFERROR(INDEX(drzava_id,MATCH(BO11,drzava_oznaka,0)),"NEMA"))</f>
        <v>1</v>
      </c>
      <c r="BQ11" s="70" t="str">
        <f>IF(B11="","",SUBSTITUTE(MID($B11,AQ11+1,AR11-AQ11-1),"""",""))</f>
        <v>M12</v>
      </c>
      <c r="BR11" s="70" t="str">
        <f t="shared" ref="BR11:BR74" si="47">IF(BQ11="","",INDEX(staza_alias,MATCH(BQ11,staza_trka,0)))</f>
        <v>M12-Ž12</v>
      </c>
      <c r="BS11" s="137">
        <f t="shared" ref="BS11:BS74" si="48">IF(BR11="","",INDEX(staza_id,MATCH(BR11,staza_naziv,0)))</f>
        <v>1001</v>
      </c>
      <c r="BT11" s="71" t="str">
        <f>IF(B11="","",SUBSTITUTE(MID($B11,AR11+1,AS11-AR11-1),"""",""))</f>
        <v>1.98</v>
      </c>
      <c r="BU11" s="71" t="str">
        <f>IF(B11="","",SUBSTITUTE(MID($B11,AS11+1,AT11-AS11-1),"""",""))</f>
        <v>75</v>
      </c>
      <c r="BV11" s="72" t="str">
        <f>IF(B11="","",SUBSTITUTE(MID($B11,AT11+1,AU11-AT11-1),"""",""))</f>
        <v>8</v>
      </c>
      <c r="BW11" s="100" t="s">
        <v>1</v>
      </c>
      <c r="BX11" s="104" t="str">
        <f>IF(BA11="Vacant","",IF(BA11="","",BA11) &amp; IF(BB11="",""," – " &amp; BB11) &amp; IF(BN11="",""," – " &amp; BN11) &amp; IF(AY11="",""," – " &amp; AY11))</f>
        <v>Lovro – Pinjušić – OK Japetić – M12</v>
      </c>
      <c r="BY11" s="105">
        <f t="shared" ref="BY11:BY74" si="49">IF(BX11="","",IFERROR(MATCH(BX11,registar,0),"NEMA"))</f>
        <v>125</v>
      </c>
      <c r="BZ11" s="100" t="s">
        <v>1</v>
      </c>
      <c r="CA11" s="104" t="str">
        <f>IF(BA11="Vacant","",IF(BA11="","",BA11) &amp; IF(BB11="",""," – " &amp; BB11) &amp; IF(BN11="",""," – " &amp; BN11))</f>
        <v>Lovro – Pinjušić – OK Japetić</v>
      </c>
      <c r="CB11" s="105">
        <f t="shared" ref="CB11:CB74" si="50">IF(CA11="","",IFERROR(MATCH(CA11,imePrezime_klub,0),"NEMA"))</f>
        <v>125</v>
      </c>
      <c r="CC11" s="100" t="s">
        <v>1</v>
      </c>
      <c r="CD11" s="104" t="str">
        <f>IF(BA11="Vacant","",IF(BA11="","",BA11)&amp;IF(BB11="",""," – "&amp;BB11))</f>
        <v>Lovro – Pinjušić</v>
      </c>
      <c r="CE11" s="105">
        <f t="shared" ref="CE11" si="51">IF(CD11="","",IFERROR(MATCH(CD11,imePrezime,0),"NEMA"))</f>
        <v>125</v>
      </c>
      <c r="CF11" s="100" t="s">
        <v>1</v>
      </c>
      <c r="CG11" s="111">
        <f>IF(BY11="","",IF(BY11&lt;&gt;"NEMA",BY11,IF(CB11&lt;&gt;"NEMA",CB11,IF(CE11&lt;&gt;"NEMA",CE11,""))))</f>
        <v>125</v>
      </c>
      <c r="CH11" s="105" cm="1">
        <f t="array" ref="CH11">IF(CG11="","",INDEX(imePrezime_id,CG11,0))</f>
        <v>1315</v>
      </c>
      <c r="CI11" s="100" t="s">
        <v>1</v>
      </c>
      <c r="CJ11" s="114" t="str">
        <f>IF(CE11&lt;&gt;"NEMA","","SELECT '"&amp;CD11&amp;"', ime, prezime FROM imeprezime WHERE ime LIKE '%"&amp;MID(BA11,2,LEN(BA11)-2)&amp;"%' Or prezime LIKE '%"&amp;MID(BB11,2,LEN(BB11)-2)&amp;"%' Or ime LIKE '%"&amp;MID(BB11,2,LEN(BB11)-2)&amp;"%' Or prezime LIKE '%"&amp;MID(BA11,2,LEN(BA11)-2)&amp;"%' ORDER BY ime, prezime;")</f>
        <v/>
      </c>
      <c r="CK11" s="100" t="s">
        <v>1</v>
      </c>
      <c r="CL11" s="90"/>
      <c r="CM11" s="100" t="s">
        <v>1</v>
      </c>
      <c r="CO11" s="100" t="s">
        <v>1</v>
      </c>
      <c r="CW11" s="115" t="str">
        <f>IF(CE11="NEMA",MAX(CW$10:CW10)+1,"")</f>
        <v/>
      </c>
      <c r="CX11" s="100" t="s">
        <v>1</v>
      </c>
      <c r="CY11" s="123" t="str">
        <f>LEFT(BQ11,1)</f>
        <v>M</v>
      </c>
      <c r="CZ11" s="100" t="s">
        <v>1</v>
      </c>
      <c r="DA11" s="104" t="str">
        <f>IF(CW11="","",IF(BO11&lt;&gt;"CRO","","INSERT INTO osoba (id,reg_broj,oib,spol_id,dat_rodjenja) VALUES ("&amp;CW11&amp;",(SELECT max(reg_broj)+1 FROM osoba),Null,'"&amp;CY11&amp;"',Null); INSERT INTO osoba_log (id,reg_broj,oib,spol_id,dat_rodjenja,dnevnik_id) SELECT id,reg_broj,oib,spol_id,dat_rodjenja,"&amp;CW$2&amp;" FROM osoba WHERE id = "&amp;CW11&amp;";"))</f>
        <v/>
      </c>
      <c r="DB11" s="128" t="str">
        <f>IF(CW11="","","INSERT INTO imeprezime (id,osoba_id,rbr,ime,prezime,klub_id,identitet_id,sintaksa_id,info,aktivno,dnevnik_id) VALUES ("&amp;CW11&amp;","&amp;IF(DA11="","Null",CW11)&amp;",1,'"&amp;BA11&amp;"','"&amp;BB11&amp;"',(SELECT id FROM klub WHERE naziv = '"&amp;BI11&amp;"'),Null,1,'',1,"&amp;CW$2&amp;");")</f>
        <v/>
      </c>
      <c r="DC11" s="100" t="s">
        <v>1</v>
      </c>
      <c r="DD11" s="114" t="str">
        <f>IF(DA11="",DB11,DA11&amp;" "&amp;DB11)</f>
        <v/>
      </c>
      <c r="DE11" s="100" t="s">
        <v>1</v>
      </c>
      <c r="DF11" s="104" t="str">
        <f>IF(OR(BP11="",BP11&lt;&gt;"NEMA"),"",BO11)</f>
        <v/>
      </c>
      <c r="DG11" s="128" t="str">
        <f>IF(DF11="","",MAX(DG$10:DG10)+1)</f>
        <v/>
      </c>
      <c r="DH11" s="100" t="s">
        <v>1</v>
      </c>
      <c r="DI11" s="90"/>
      <c r="DJ11" s="100" t="s">
        <v>1</v>
      </c>
      <c r="DK11" s="114" t="str">
        <f>IF(DF11="","","INSERT INTO drzava(id,naziv,oznaka) VALUES ("&amp;DG11&amp;",'"&amp;DI11&amp;"','"&amp;UPPER(LEFT(DF11,1))&amp;LOWER(RIGHT(DF11,2))&amp;"');")</f>
        <v/>
      </c>
      <c r="DL11" s="100" t="s">
        <v>1</v>
      </c>
      <c r="DM11" s="169" t="str">
        <f>IF(BJ11&lt;&gt;"NEMA","",IF(IFERROR(MATCH(BI11,BI$10:BI10,0),0)&lt;&gt;0,"",BI11))</f>
        <v>OK Japetic</v>
      </c>
      <c r="DN11" s="100" t="s">
        <v>1</v>
      </c>
      <c r="DO11" s="90" t="s">
        <v>11</v>
      </c>
      <c r="DP11" s="100" t="s">
        <v>1</v>
      </c>
      <c r="DQ11" s="104" t="str">
        <f t="shared" ref="DQ11" si="52">IF(DM11="","",IF(DO11="",DM11,""))</f>
        <v/>
      </c>
      <c r="DR11" s="70" t="str">
        <f>IF(DQ11="","",MAX(DR$10:DR10)+1)</f>
        <v/>
      </c>
      <c r="DS11" s="70" t="str">
        <f>IF(DQ11="","",IF(BP11="","",IF(BP11="NEMA",DG11,BP11)))</f>
        <v/>
      </c>
      <c r="DT11" s="70" t="str">
        <f>IF(DQ11="","","INSERT INTO klub(id,naziv,drzava_id,aktivan) VALUES ("&amp;DR11&amp;",'"&amp;DQ11&amp;"',"&amp;DS11&amp;",1);")</f>
        <v/>
      </c>
      <c r="DU11" s="70">
        <f>IF(DO11="","",MAX(DU$10:DU10)+1)</f>
        <v>1</v>
      </c>
      <c r="DV11" s="214">
        <f>IF(DO11="","",INDEX(klub_id,MATCH(DO11,klub_naziv,0)))</f>
        <v>3</v>
      </c>
      <c r="DW11" s="128" t="str">
        <f>IF(DO11="","","INSERT INTO klub_alias(id,alias,klub_id) VALUES ("&amp;DU11&amp;",'"&amp;DO11&amp;"',"&amp;DV11&amp;");")</f>
        <v>INSERT INTO klub_alias(id,alias,klub_id) VALUES (1,'OK Japetić',3);</v>
      </c>
      <c r="DX11" s="100" t="s">
        <v>1</v>
      </c>
      <c r="DY11" s="114" t="str">
        <f>""&amp;DT11&amp;DW11</f>
        <v>INSERT INTO klub_alias(id,alias,klub_id) VALUES (1,'OK Japetić',3);</v>
      </c>
      <c r="DZ11" s="100" t="s">
        <v>1</v>
      </c>
      <c r="EA11" s="169" t="str">
        <f>IF(BX11="","",IF(BY11&lt;&gt;"NEMA","ime-pre-klu"&amp;IF(BJ11="","","(ali)")&amp;"-kat",IF(CB11&lt;&gt;"NEMA","ime-pre-klu"&amp;IF(BJ11="","","(ali)"),IF(CE11&lt;&gt;"NEMA","ime-pre",IF(CW11&lt;&gt;"","novo",""))))&amp;IF(AND(BE11="0",BD11&gt;max_minuta*60),"-ot",""))</f>
        <v>ime-pre-klu(ali)-kat</v>
      </c>
      <c r="EB11" s="100" t="s">
        <v>1</v>
      </c>
      <c r="EC11" s="111">
        <f>IF(BX11="","",MAX(EC$10:EC10)+1)</f>
        <v>1001</v>
      </c>
      <c r="ED11" s="137">
        <f>IF(CD11="","",BS11)</f>
        <v>1001</v>
      </c>
      <c r="EE11" s="137">
        <f>IF(CH11&lt;&gt;"",CH11,CW11)</f>
        <v>1315</v>
      </c>
      <c r="EF11" s="137">
        <f>IF(BD11="","",BD11)</f>
        <v>2506</v>
      </c>
      <c r="EG11" s="137">
        <f>IF(BG11="","",BG11)</f>
        <v>1</v>
      </c>
      <c r="EH11" s="137">
        <f>IF(CD11="","",IF(OR(BY11="",BY11="NEMA"),0,1))</f>
        <v>1</v>
      </c>
      <c r="EI11" s="137">
        <f>IF(EC11="","",INDEX(uparivanje_id,MATCH(EA11,uparivanje_oznaka,0)))</f>
        <v>3</v>
      </c>
      <c r="EJ11" s="137"/>
      <c r="EK11" s="137"/>
      <c r="EL11" s="137"/>
      <c r="EM11" s="105" t="str">
        <f>IF(BF11="","",BF11)</f>
        <v>0</v>
      </c>
      <c r="EN11" s="100" t="s">
        <v>1</v>
      </c>
    </row>
    <row r="12" spans="2:144" x14ac:dyDescent="0.25">
      <c r="B12" s="152" t="s">
        <v>1079</v>
      </c>
      <c r="C12" t="s">
        <v>1</v>
      </c>
      <c r="D12" s="163">
        <f t="shared" ref="D12:D75" si="53">IF(B12="","",0)</f>
        <v>0</v>
      </c>
      <c r="E12" s="164">
        <f t="shared" ref="E12:AW12" si="54">IF($B12="","",FIND(";",$B12,D12+1))</f>
        <v>1</v>
      </c>
      <c r="F12" s="164">
        <f t="shared" si="54"/>
        <v>9</v>
      </c>
      <c r="G12" s="164">
        <f t="shared" si="54"/>
        <v>15</v>
      </c>
      <c r="H12" s="164">
        <f t="shared" si="54"/>
        <v>22</v>
      </c>
      <c r="I12" s="164">
        <f t="shared" si="54"/>
        <v>29</v>
      </c>
      <c r="J12" s="164">
        <f t="shared" si="54"/>
        <v>30</v>
      </c>
      <c r="K12" s="164">
        <f t="shared" si="54"/>
        <v>32</v>
      </c>
      <c r="L12" s="164">
        <f t="shared" si="54"/>
        <v>33</v>
      </c>
      <c r="M12" s="164">
        <f t="shared" si="54"/>
        <v>35</v>
      </c>
      <c r="N12" s="164">
        <f t="shared" si="54"/>
        <v>41</v>
      </c>
      <c r="O12" s="164">
        <f t="shared" si="54"/>
        <v>47</v>
      </c>
      <c r="P12" s="164">
        <f t="shared" si="54"/>
        <v>53</v>
      </c>
      <c r="Q12" s="164">
        <f t="shared" si="54"/>
        <v>55</v>
      </c>
      <c r="R12" s="164">
        <f t="shared" si="54"/>
        <v>57</v>
      </c>
      <c r="S12" s="164">
        <f t="shared" si="54"/>
        <v>65</v>
      </c>
      <c r="T12" s="164">
        <f t="shared" si="54"/>
        <v>76</v>
      </c>
      <c r="U12" s="164">
        <f t="shared" si="54"/>
        <v>82</v>
      </c>
      <c r="V12" s="164">
        <f t="shared" si="54"/>
        <v>85</v>
      </c>
      <c r="W12" s="164">
        <f t="shared" si="54"/>
        <v>91</v>
      </c>
      <c r="X12" s="164">
        <f t="shared" si="54"/>
        <v>97</v>
      </c>
      <c r="Y12" s="164">
        <f t="shared" si="54"/>
        <v>98</v>
      </c>
      <c r="Z12" s="164">
        <f t="shared" si="54"/>
        <v>99</v>
      </c>
      <c r="AA12" s="164">
        <f t="shared" si="54"/>
        <v>100</v>
      </c>
      <c r="AB12" s="164">
        <f t="shared" si="54"/>
        <v>103</v>
      </c>
      <c r="AC12" s="164">
        <f t="shared" si="54"/>
        <v>106</v>
      </c>
      <c r="AD12" s="164">
        <f t="shared" si="54"/>
        <v>109</v>
      </c>
      <c r="AE12" s="164">
        <f t="shared" si="54"/>
        <v>112</v>
      </c>
      <c r="AF12" s="164">
        <f t="shared" si="54"/>
        <v>115</v>
      </c>
      <c r="AG12" s="164">
        <f t="shared" si="54"/>
        <v>118</v>
      </c>
      <c r="AH12" s="164">
        <f t="shared" si="54"/>
        <v>121</v>
      </c>
      <c r="AI12" s="164">
        <f t="shared" si="54"/>
        <v>124</v>
      </c>
      <c r="AJ12" s="164">
        <f t="shared" si="54"/>
        <v>127</v>
      </c>
      <c r="AK12" s="164">
        <f t="shared" si="54"/>
        <v>130</v>
      </c>
      <c r="AL12" s="164">
        <f t="shared" si="54"/>
        <v>133</v>
      </c>
      <c r="AM12" s="164">
        <f t="shared" si="54"/>
        <v>134</v>
      </c>
      <c r="AN12" s="164">
        <f t="shared" si="54"/>
        <v>136</v>
      </c>
      <c r="AO12" s="164">
        <f t="shared" si="54"/>
        <v>142</v>
      </c>
      <c r="AP12" s="164">
        <f t="shared" si="54"/>
        <v>144</v>
      </c>
      <c r="AQ12" s="164">
        <f t="shared" si="54"/>
        <v>146</v>
      </c>
      <c r="AR12" s="164">
        <f t="shared" si="54"/>
        <v>152</v>
      </c>
      <c r="AS12" s="164">
        <f t="shared" si="54"/>
        <v>159</v>
      </c>
      <c r="AT12" s="164">
        <f t="shared" si="54"/>
        <v>164</v>
      </c>
      <c r="AU12" s="164">
        <f t="shared" si="54"/>
        <v>166</v>
      </c>
      <c r="AV12" s="164">
        <f t="shared" si="54"/>
        <v>168</v>
      </c>
      <c r="AW12" s="165">
        <f t="shared" si="54"/>
        <v>169</v>
      </c>
      <c r="AX12" t="s">
        <v>1</v>
      </c>
      <c r="AY12" s="106" t="str">
        <f t="shared" ref="AY12:AY75" si="55">IF(B12="","",SUBSTITUTE(MID($B12,V12+1,W12-V12-1),"""",""))</f>
        <v>M12</v>
      </c>
      <c r="AZ12" s="138">
        <f t="shared" si="44"/>
        <v>112</v>
      </c>
      <c r="BA12" s="74" t="str">
        <f t="shared" ref="BA12:BA75" si="56">IF(B12="","",SUBSTITUTE(MID($B12,H12+1,I12-H12-1),"""",""))</f>
        <v>Jure</v>
      </c>
      <c r="BB12" s="74" t="str">
        <f t="shared" ref="BB12:BB75" si="57">IF(B12="","",SUBSTITUTE(MID($B12,G12+1,H12-G12-1),"""",""))</f>
        <v>Rako</v>
      </c>
      <c r="BC12" s="138" t="str">
        <f t="shared" ref="BC12:BC75" si="58">IF(B12="","",SUBSTITUTE(MID($B12,O12+1,P12-O12-1),"""",""))</f>
        <v>55:23</v>
      </c>
      <c r="BD12" s="138">
        <f t="shared" ref="BD12:BD75" si="59">IF(BC12="","",VALUE(LEFT(BC12,SEARCH(":",BC12)-1))*60+VALUE(RIGHT(BC12,2)))</f>
        <v>3323</v>
      </c>
      <c r="BE12" s="138" t="str">
        <f t="shared" ref="BE12:BE75" si="60">IF(B12="","",SUBSTITUTE(MID($B12,P12+1,Q12-P12-1),"""",""))</f>
        <v>0</v>
      </c>
      <c r="BF12" s="138" t="str">
        <f t="shared" si="45"/>
        <v>0</v>
      </c>
      <c r="BG12" s="138">
        <f>IF(CD12="","",IF(N(BD12)&gt;max_minuta*60,2,INDEX(statusRezultat_id,MATCH(VALUE(BE12),statusRezultat_oevent,0))))</f>
        <v>1</v>
      </c>
      <c r="BH12" s="74" t="str">
        <f>IF(B12="","",SUBSTITUTE(MID($B12,R12+1,S12-R12-1),"""",""))</f>
        <v>Vihor</v>
      </c>
      <c r="BI12" s="74" t="str">
        <f>IF(B12="","",SUBSTITUTE(MID($B12,S12+1,T12-S12-1),"""",""))</f>
        <v>OK Vihor</v>
      </c>
      <c r="BJ12" s="138" t="str">
        <f t="shared" ref="BJ12:BJ75" si="61">IF(BI12="","",IF(IFERROR(MATCH(BI12,klub_naziv,0),"")&lt;&gt;"","",IFERROR(MATCH(BI12,klubAlias_alias,0),"NEMA")))</f>
        <v/>
      </c>
      <c r="BK12" s="74" t="str" cm="1">
        <f t="array" ref="BK12">IF(BJ12="",""&amp;BI12,IF(BJ12="NEMA",BI12,INDEX(klubAlias_klub,BJ12)))</f>
        <v>OK Vihor</v>
      </c>
      <c r="BL12" s="74" t="str" cm="1">
        <f t="array" ref="BL12">IFERROR(INDEX(registarNatjecatelji,CE12,4),"")</f>
        <v>OK Vihor</v>
      </c>
      <c r="BM12" s="138"/>
      <c r="BN12" s="74" t="str">
        <f t="shared" ref="BN12:BN75" si="62">IF(AND(BL12&lt;&gt;"",BL12&lt;&gt;BK12),BL12,""&amp;BK12)</f>
        <v>OK Vihor</v>
      </c>
      <c r="BO12" s="74" t="str">
        <f>IF(B12="","",SUBSTITUTE(MID($B12,T12+1,U12-T12-1),"""",""))</f>
        <v>CRO</v>
      </c>
      <c r="BP12" s="138">
        <f>IF(BO12="","",IFERROR(INDEX(drzava_id,MATCH(BO12,drzava_oznaka,0)),"NEMA"))</f>
        <v>1</v>
      </c>
      <c r="BQ12" s="74" t="str">
        <f>IF(B12="","",SUBSTITUTE(MID($B12,AQ12+1,AR12-AQ12-1),"""",""))</f>
        <v>M12</v>
      </c>
      <c r="BR12" s="74" t="str">
        <f t="shared" si="47"/>
        <v>M12-Ž12</v>
      </c>
      <c r="BS12" s="138">
        <f t="shared" si="48"/>
        <v>1001</v>
      </c>
      <c r="BT12" s="75" t="str">
        <f>IF(B12="","",SUBSTITUTE(MID($B12,AR12+1,AS12-AR12-1),"""",""))</f>
        <v>1.98</v>
      </c>
      <c r="BU12" s="75" t="str">
        <f>IF(B12="","",SUBSTITUTE(MID($B12,AS12+1,AT12-AS12-1),"""",""))</f>
        <v>75</v>
      </c>
      <c r="BV12" s="76" t="str">
        <f>IF(B12="","",SUBSTITUTE(MID($B12,AT12+1,AU12-AT12-1),"""",""))</f>
        <v>8</v>
      </c>
      <c r="BW12" t="s">
        <v>1</v>
      </c>
      <c r="BX12" s="106" t="str">
        <f>IF(BA12="Vacant","",IF(BA12="","",BA12) &amp; IF(BB12="",""," – " &amp; BB12) &amp; IF(BN12="",""," – " &amp; BN12) &amp; IF(AY12="",""," – " &amp; AY12))</f>
        <v>Jure – Rako – OK Vihor – M12</v>
      </c>
      <c r="BY12" s="107">
        <f t="shared" si="49"/>
        <v>857</v>
      </c>
      <c r="BZ12" t="s">
        <v>1</v>
      </c>
      <c r="CA12" s="106" t="str">
        <f>IF(BA12="Vacant","",IF(BA12="","",BA12) &amp; IF(BB12="",""," – " &amp; BB12) &amp; IF(BN12="",""," – " &amp; BN12))</f>
        <v>Jure – Rako – OK Vihor</v>
      </c>
      <c r="CB12" s="107">
        <f t="shared" si="50"/>
        <v>857</v>
      </c>
      <c r="CC12" t="s">
        <v>1</v>
      </c>
      <c r="CD12" s="106" t="str">
        <f>IF(BA12="Vacant","",IF(BA12="","",BA12)&amp;IF(BB12="",""," – "&amp;BB12))</f>
        <v>Jure – Rako</v>
      </c>
      <c r="CE12" s="107">
        <f t="shared" ref="CE12:CE75" si="63">IF(CD12="","",IFERROR(MATCH(CD12,imePrezime,0),"NEMA"))</f>
        <v>857</v>
      </c>
      <c r="CF12" t="s">
        <v>1</v>
      </c>
      <c r="CG12" s="112">
        <f t="shared" ref="CG12:CG75" si="64">IF(BY12="","",IF(BY12&lt;&gt;"NEMA",BY12,IF(CB12&lt;&gt;"NEMA",CB12,IF(CE12&lt;&gt;"NEMA",CE12,""))))</f>
        <v>857</v>
      </c>
      <c r="CH12" s="107" cm="1">
        <f t="array" ref="CH12">IF(CG12="","",INDEX(imePrezime_id,CG12,0))</f>
        <v>1098</v>
      </c>
      <c r="CI12" t="s">
        <v>1</v>
      </c>
      <c r="CJ12" s="99" t="str">
        <f>IF(CE12&lt;&gt;"NEMA","","SELECT '"&amp;CD12&amp;"', ime, prezime FROM imeprezime WHERE ime LIKE '%"&amp;MID(BA12,2,LEN(BA12)-2)&amp;"%' Or prezime LIKE '%"&amp;MID(BB12,2,LEN(BB12)-2)&amp;"%' Or ime LIKE '%"&amp;MID(BB12,2,LEN(BB12)-2)&amp;"%' Or prezime LIKE '%"&amp;MID(BA12,2,LEN(BA12)-2)&amp;"%' ORDER BY ime, prezime;")</f>
        <v/>
      </c>
      <c r="CK12" t="s">
        <v>1</v>
      </c>
      <c r="CL12" s="91"/>
      <c r="CM12" t="s">
        <v>1</v>
      </c>
      <c r="CO12" t="s">
        <v>1</v>
      </c>
      <c r="CW12" s="116" t="str">
        <f>IF(CE12="NEMA",MAX(CW$10:CW11)+1,"")</f>
        <v/>
      </c>
      <c r="CX12" t="s">
        <v>1</v>
      </c>
      <c r="CY12" s="124" t="str">
        <f>LEFT(BQ12,1)</f>
        <v>M</v>
      </c>
      <c r="CZ12" t="s">
        <v>1</v>
      </c>
      <c r="DA12" s="106" t="str">
        <f>IF(CW12="","",IF(BO12&lt;&gt;"CRO","","INSERT INTO osoba (id,reg_broj,oib,spol_id,dat_rodjenja) VALUES ("&amp;CW12&amp;",(SELECT max(reg_broj)+1 FROM osoba),Null,'"&amp;CY12&amp;"',Null); INSERT INTO osoba_log (id,reg_broj,oib,spol_id,dat_rodjenja,dnevnik_id) SELECT id,reg_broj,oib,spol_id,dat_rodjenja,"&amp;CW$2&amp;" FROM osoba WHERE id = "&amp;CW12&amp;";"))</f>
        <v/>
      </c>
      <c r="DB12" s="129" t="str">
        <f>IF(CW12="","","INSERT INTO imeprezime (id,osoba_id,rbr,ime,prezime,klub_id,identitet_id,sintaksa_id,info,aktivno,dnevnik_id) VALUES ("&amp;CW12&amp;","&amp;IF(DA12="","Null",CW12)&amp;",1,'"&amp;BA12&amp;"','"&amp;BB12&amp;"',(SELECT id FROM klub WHERE naziv = '"&amp;BI12&amp;"'),Null,1,'',1,"&amp;CW$2&amp;");")</f>
        <v/>
      </c>
      <c r="DC12" t="s">
        <v>1</v>
      </c>
      <c r="DD12" s="99" t="str">
        <f t="shared" ref="DD12:DD75" si="65">IF(DA12="",DB12,DA12&amp;" "&amp;DB12)</f>
        <v/>
      </c>
      <c r="DE12" t="s">
        <v>1</v>
      </c>
      <c r="DF12" s="106" t="str">
        <f>IF(OR(BP12="",BP12&lt;&gt;"NEMA"),"",BO12)</f>
        <v/>
      </c>
      <c r="DG12" s="129" t="str">
        <f>IF(DF12="","",MAX(DG$10:DG11)+1)</f>
        <v/>
      </c>
      <c r="DH12" t="s">
        <v>1</v>
      </c>
      <c r="DI12" s="91"/>
      <c r="DJ12" t="s">
        <v>1</v>
      </c>
      <c r="DK12" s="99" t="str">
        <f>IF(DF12="","","INSERT INTO drzava(id,naziv,oznaka) VALUES ("&amp;DG12&amp;",'"&amp;DI12&amp;"','"&amp;UPPER(LEFT(DF12,1))&amp;LOWER(RIGHT(DF12,2))&amp;"');")</f>
        <v/>
      </c>
      <c r="DL12" t="s">
        <v>1</v>
      </c>
      <c r="DM12" s="170" t="str">
        <f>IF(BJ12&lt;&gt;"NEMA","",IF(IFERROR(MATCH(BI12,BI$10:BI11,0),0)&lt;&gt;0,"",BI12))</f>
        <v/>
      </c>
      <c r="DN12" t="s">
        <v>1</v>
      </c>
      <c r="DO12" s="91"/>
      <c r="DP12" t="s">
        <v>1</v>
      </c>
      <c r="DQ12" s="106" t="str">
        <f t="shared" ref="DQ12:DQ75" si="66">IF(DM12="","",IF(DO12="",DM12,""))</f>
        <v/>
      </c>
      <c r="DR12" s="74" t="str">
        <f>IF(DQ12="","",MAX(DR$10:DR11)+1)</f>
        <v/>
      </c>
      <c r="DS12" s="74" t="str">
        <f>IF(DQ12="","",IF(BP12="","",IF(BP12="NEMA",DG12,BP12)))</f>
        <v/>
      </c>
      <c r="DT12" s="74" t="str">
        <f t="shared" ref="DT12:DT75" si="67">IF(DQ12="","","INSERT INTO klub(id,naziv,drzava_id,aktivan) VALUES ("&amp;DR12&amp;",'"&amp;DQ12&amp;"',"&amp;DS12&amp;",1);")</f>
        <v/>
      </c>
      <c r="DU12" s="74" t="str">
        <f>IF(DO12="","",MAX(DU$10:DU11)+1)</f>
        <v/>
      </c>
      <c r="DV12" s="181" t="str">
        <f>IF(DO12="","",INDEX(klub_id,MATCH(DO12,klub_naziv,0)))</f>
        <v/>
      </c>
      <c r="DW12" s="129" t="str">
        <f t="shared" ref="DW12:DW75" si="68">IF(DO12="","","INSERT INTO klub_alias(id,alias,klub_id) VALUES ("&amp;DU12&amp;",'"&amp;DO12&amp;"',"&amp;DV12&amp;");")</f>
        <v/>
      </c>
      <c r="DX12" t="s">
        <v>1</v>
      </c>
      <c r="DY12" s="99" t="str">
        <f t="shared" ref="DY12:DY75" si="69">""&amp;DT12&amp;DW12</f>
        <v/>
      </c>
      <c r="DZ12" t="s">
        <v>1</v>
      </c>
      <c r="EA12" s="170" t="str">
        <f>IF(BX12="","",IF(BY12&lt;&gt;"NEMA","ime-pre-klu"&amp;IF(BJ12="","","(ali)")&amp;"-kat",IF(CB12&lt;&gt;"NEMA","ime-pre-klu"&amp;IF(BJ12="","","(ali)"),IF(CE12&lt;&gt;"NEMA","ime-pre",IF(CW12&lt;&gt;"","novo",""))))&amp;IF(AND(BE12="0",BD12&gt;max_minuta*60),"-ot",""))</f>
        <v>ime-pre-klu-kat</v>
      </c>
      <c r="EB12" t="s">
        <v>1</v>
      </c>
      <c r="EC12" s="112">
        <f>IF(BX12="","",MAX(EC$10:EC11)+1)</f>
        <v>1002</v>
      </c>
      <c r="ED12" s="138">
        <f>IF(CD12="","",BS12)</f>
        <v>1001</v>
      </c>
      <c r="EE12" s="138">
        <f>IF(CH12&lt;&gt;"",CH12,CW12)</f>
        <v>1098</v>
      </c>
      <c r="EF12" s="138">
        <f>IF(BD12="","",BD12)</f>
        <v>3323</v>
      </c>
      <c r="EG12" s="138">
        <f>IF(BG12="","",BG12)</f>
        <v>1</v>
      </c>
      <c r="EH12" s="138">
        <f>IF(CD12="","",IF(OR(BY12="",BY12="NEMA"),0,1))</f>
        <v>1</v>
      </c>
      <c r="EI12" s="138">
        <f>IF(EC12="","",INDEX(uparivanje_id,MATCH(EA12,uparivanje_oznaka,0)))</f>
        <v>1</v>
      </c>
      <c r="EJ12" s="138"/>
      <c r="EK12" s="138"/>
      <c r="EL12" s="138"/>
      <c r="EM12" s="107" t="str">
        <f>IF(BF12="","",BF12)</f>
        <v>0</v>
      </c>
      <c r="EN12" t="s">
        <v>1</v>
      </c>
    </row>
    <row r="13" spans="2:144" ht="15.75" thickBot="1" x14ac:dyDescent="0.3">
      <c r="B13" s="152" t="s">
        <v>1080</v>
      </c>
      <c r="C13" t="s">
        <v>1</v>
      </c>
      <c r="D13" s="163">
        <f t="shared" si="53"/>
        <v>0</v>
      </c>
      <c r="E13" s="164">
        <f t="shared" ref="E13:AW13" si="70">IF($B13="","",FIND(";",$B13,D13+1))</f>
        <v>1</v>
      </c>
      <c r="F13" s="164">
        <f t="shared" si="70"/>
        <v>8</v>
      </c>
      <c r="G13" s="164">
        <f t="shared" si="70"/>
        <v>14</v>
      </c>
      <c r="H13" s="164">
        <f t="shared" si="70"/>
        <v>25</v>
      </c>
      <c r="I13" s="164">
        <f t="shared" si="70"/>
        <v>32</v>
      </c>
      <c r="J13" s="164">
        <f t="shared" si="70"/>
        <v>33</v>
      </c>
      <c r="K13" s="164">
        <f t="shared" si="70"/>
        <v>35</v>
      </c>
      <c r="L13" s="164">
        <f t="shared" si="70"/>
        <v>36</v>
      </c>
      <c r="M13" s="164">
        <f t="shared" si="70"/>
        <v>38</v>
      </c>
      <c r="N13" s="164">
        <f t="shared" si="70"/>
        <v>44</v>
      </c>
      <c r="O13" s="164">
        <f t="shared" si="70"/>
        <v>50</v>
      </c>
      <c r="P13" s="164">
        <f t="shared" si="70"/>
        <v>56</v>
      </c>
      <c r="Q13" s="164">
        <f t="shared" si="70"/>
        <v>58</v>
      </c>
      <c r="R13" s="164">
        <f t="shared" si="70"/>
        <v>60</v>
      </c>
      <c r="S13" s="164">
        <f t="shared" si="70"/>
        <v>66</v>
      </c>
      <c r="T13" s="164">
        <f t="shared" si="70"/>
        <v>79</v>
      </c>
      <c r="U13" s="164">
        <f t="shared" si="70"/>
        <v>85</v>
      </c>
      <c r="V13" s="164">
        <f t="shared" si="70"/>
        <v>88</v>
      </c>
      <c r="W13" s="164">
        <f t="shared" si="70"/>
        <v>94</v>
      </c>
      <c r="X13" s="164">
        <f t="shared" si="70"/>
        <v>100</v>
      </c>
      <c r="Y13" s="164">
        <f t="shared" si="70"/>
        <v>101</v>
      </c>
      <c r="Z13" s="164">
        <f t="shared" si="70"/>
        <v>102</v>
      </c>
      <c r="AA13" s="164">
        <f t="shared" si="70"/>
        <v>103</v>
      </c>
      <c r="AB13" s="164">
        <f t="shared" si="70"/>
        <v>106</v>
      </c>
      <c r="AC13" s="164">
        <f t="shared" si="70"/>
        <v>109</v>
      </c>
      <c r="AD13" s="164">
        <f t="shared" si="70"/>
        <v>112</v>
      </c>
      <c r="AE13" s="164">
        <f t="shared" si="70"/>
        <v>115</v>
      </c>
      <c r="AF13" s="164">
        <f t="shared" si="70"/>
        <v>118</v>
      </c>
      <c r="AG13" s="164">
        <f t="shared" si="70"/>
        <v>121</v>
      </c>
      <c r="AH13" s="164">
        <f t="shared" si="70"/>
        <v>124</v>
      </c>
      <c r="AI13" s="164">
        <f t="shared" si="70"/>
        <v>127</v>
      </c>
      <c r="AJ13" s="164">
        <f t="shared" si="70"/>
        <v>130</v>
      </c>
      <c r="AK13" s="164">
        <f t="shared" si="70"/>
        <v>133</v>
      </c>
      <c r="AL13" s="164">
        <f t="shared" si="70"/>
        <v>136</v>
      </c>
      <c r="AM13" s="164">
        <f t="shared" si="70"/>
        <v>137</v>
      </c>
      <c r="AN13" s="164">
        <f t="shared" si="70"/>
        <v>139</v>
      </c>
      <c r="AO13" s="164">
        <f t="shared" si="70"/>
        <v>145</v>
      </c>
      <c r="AP13" s="164">
        <f t="shared" si="70"/>
        <v>147</v>
      </c>
      <c r="AQ13" s="164">
        <f t="shared" si="70"/>
        <v>149</v>
      </c>
      <c r="AR13" s="164">
        <f t="shared" si="70"/>
        <v>155</v>
      </c>
      <c r="AS13" s="164">
        <f t="shared" si="70"/>
        <v>162</v>
      </c>
      <c r="AT13" s="164">
        <f t="shared" si="70"/>
        <v>167</v>
      </c>
      <c r="AU13" s="164">
        <f t="shared" si="70"/>
        <v>169</v>
      </c>
      <c r="AV13" s="164">
        <f t="shared" si="70"/>
        <v>171</v>
      </c>
      <c r="AW13" s="165">
        <f t="shared" si="70"/>
        <v>172</v>
      </c>
      <c r="AX13" t="s">
        <v>1</v>
      </c>
      <c r="AY13" s="106" t="str">
        <f t="shared" si="55"/>
        <v>M12</v>
      </c>
      <c r="AZ13" s="138">
        <f t="shared" si="44"/>
        <v>112</v>
      </c>
      <c r="BA13" s="74" t="str">
        <f t="shared" si="56"/>
        <v>Ivan</v>
      </c>
      <c r="BB13" s="221" t="str">
        <f t="shared" si="57"/>
        <v>Petravić</v>
      </c>
      <c r="BC13" s="138" t="str">
        <f t="shared" si="58"/>
        <v>57:52</v>
      </c>
      <c r="BD13" s="138">
        <f t="shared" si="59"/>
        <v>3472</v>
      </c>
      <c r="BE13" s="179" t="str">
        <f t="shared" si="60"/>
        <v>0</v>
      </c>
      <c r="BF13" s="138" t="str">
        <f t="shared" si="45"/>
        <v>0</v>
      </c>
      <c r="BG13" s="138">
        <f>IF(CD13="","",IF(N(BD13)&gt;max_minuta*60,2,INDEX(statusRezultat_id,MATCH(VALUE(BE13),statusRezultat_oevent,0))))</f>
        <v>1</v>
      </c>
      <c r="BH13" s="180" t="str">
        <f>IF(B13="","",SUBSTITUTE(MID($B13,R13+1,S13-R13-1),"""",""))</f>
        <v>JAP</v>
      </c>
      <c r="BI13" s="221" t="str">
        <f>IF(B13="","",SUBSTITUTE(MID($B13,S13+1,T13-S13-1),"""",""))</f>
        <v>OK Japetic</v>
      </c>
      <c r="BJ13" s="138" t="str">
        <f t="shared" si="61"/>
        <v>NEMA</v>
      </c>
      <c r="BK13" s="74" t="str" cm="1">
        <f t="array" ref="BK13">IF(BJ13="",""&amp;BI13,IF(BJ13="NEMA",BI13,INDEX(klubAlias_klub,BJ13)))</f>
        <v>OK Japetic</v>
      </c>
      <c r="BL13" s="74" t="str" cm="1">
        <f t="array" ref="BL13">IFERROR(INDEX(registarNatjecatelji,CE13,4),"")</f>
        <v>OK Japetić</v>
      </c>
      <c r="BM13" s="138"/>
      <c r="BN13" s="74" t="str">
        <f t="shared" si="62"/>
        <v>OK Japetić</v>
      </c>
      <c r="BO13" s="221" t="str">
        <f>IF(B13="","",SUBSTITUTE(MID($B13,T13+1,U13-T13-1),"""",""))</f>
        <v>CRO</v>
      </c>
      <c r="BP13" s="138">
        <f>IF(BO13="","",IFERROR(INDEX(drzava_id,MATCH(BO13,drzava_oznaka,0)),"NEMA"))</f>
        <v>1</v>
      </c>
      <c r="BQ13" s="74" t="str">
        <f>IF(B13="","",SUBSTITUTE(MID($B13,AQ13+1,AR13-AQ13-1),"""",""))</f>
        <v>M12</v>
      </c>
      <c r="BR13" s="74" t="str">
        <f t="shared" si="47"/>
        <v>M12-Ž12</v>
      </c>
      <c r="BS13" s="138">
        <f t="shared" si="48"/>
        <v>1001</v>
      </c>
      <c r="BT13" s="75" t="str">
        <f>IF(B13="","",SUBSTITUTE(MID($B13,AR13+1,AS13-AR13-1),"""",""))</f>
        <v>1.98</v>
      </c>
      <c r="BU13" s="75" t="str">
        <f>IF(B13="","",SUBSTITUTE(MID($B13,AS13+1,AT13-AS13-1),"""",""))</f>
        <v>75</v>
      </c>
      <c r="BV13" s="76" t="str">
        <f>IF(B13="","",SUBSTITUTE(MID($B13,AT13+1,AU13-AT13-1),"""",""))</f>
        <v>8</v>
      </c>
      <c r="BW13" t="s">
        <v>1</v>
      </c>
      <c r="BX13" s="106" t="str">
        <f>IF(BA13="Vacant","",IF(BA13="","",BA13) &amp; IF(BB13="",""," – " &amp; BB13) &amp; IF(BN13="",""," – " &amp; BN13) &amp; IF(AY13="",""," – " &amp; AY13))</f>
        <v>Ivan – Petravić – OK Japetić – M12</v>
      </c>
      <c r="BY13" s="107">
        <f t="shared" si="49"/>
        <v>124</v>
      </c>
      <c r="BZ13" t="s">
        <v>1</v>
      </c>
      <c r="CA13" s="106" t="str">
        <f>IF(BA13="Vacant","",IF(BA13="","",BA13) &amp; IF(BB13="",""," – " &amp; BB13) &amp; IF(BN13="",""," – " &amp; BN13))</f>
        <v>Ivan – Petravić – OK Japetić</v>
      </c>
      <c r="CB13" s="107">
        <f t="shared" si="50"/>
        <v>124</v>
      </c>
      <c r="CC13" t="s">
        <v>1</v>
      </c>
      <c r="CD13" s="106" t="str">
        <f>IF(BA13="Vacant","",IF(BA13="","",BA13)&amp;IF(BB13="",""," – "&amp;BB13))</f>
        <v>Ivan – Petravić</v>
      </c>
      <c r="CE13" s="107">
        <f t="shared" si="63"/>
        <v>124</v>
      </c>
      <c r="CF13" t="s">
        <v>1</v>
      </c>
      <c r="CG13" s="112">
        <f t="shared" si="64"/>
        <v>124</v>
      </c>
      <c r="CH13" s="107" cm="1">
        <f t="array" ref="CH13">IF(CG13="","",INDEX(imePrezime_id,CG13,0))</f>
        <v>1855</v>
      </c>
      <c r="CI13" t="s">
        <v>1</v>
      </c>
      <c r="CJ13" s="30" t="str">
        <f>IF(CE13&lt;&gt;"NEMA","","SELECT '"&amp;CD13&amp;"', ime, prezime FROM imeprezime WHERE ime LIKE '%"&amp;MID(BA13,2,LEN(BA13)-2)&amp;"%' Or prezime LIKE '%"&amp;MID(BB13,2,LEN(BB13)-2)&amp;"%' Or ime LIKE '%"&amp;MID(BB13,2,LEN(BB13)-2)&amp;"%' Or prezime LIKE '%"&amp;MID(BA13,2,LEN(BA13)-2)&amp;"%' ORDER BY ime, prezime;")</f>
        <v/>
      </c>
      <c r="CK13" t="s">
        <v>1</v>
      </c>
      <c r="CL13" s="91"/>
      <c r="CM13" t="s">
        <v>1</v>
      </c>
      <c r="CO13" t="s">
        <v>1</v>
      </c>
      <c r="CW13" s="116" t="str">
        <f>IF(CE13="NEMA",MAX(CW$10:CW12)+1,"")</f>
        <v/>
      </c>
      <c r="CX13" t="s">
        <v>1</v>
      </c>
      <c r="CY13" s="124" t="str">
        <f>LEFT(BQ13,1)</f>
        <v>M</v>
      </c>
      <c r="CZ13" t="s">
        <v>1</v>
      </c>
      <c r="DA13" s="106" t="str">
        <f>IF(CW13="","",IF(BO13&lt;&gt;"CRO","","INSERT INTO osoba (id,reg_broj,oib,spol_id,dat_rodjenja) VALUES ("&amp;CW13&amp;",(SELECT max(reg_broj)+1 FROM osoba),Null,'"&amp;CY13&amp;"',Null); INSERT INTO osoba_log (id,reg_broj,oib,spol_id,dat_rodjenja,dnevnik_id) SELECT id,reg_broj,oib,spol_id,dat_rodjenja,"&amp;CW$2&amp;" FROM osoba WHERE id = "&amp;CW13&amp;";"))</f>
        <v/>
      </c>
      <c r="DB13" s="129" t="str">
        <f>IF(CW13="","","INSERT INTO imeprezime (id,osoba_id,rbr,ime,prezime,klub_id,identitet_id,sintaksa_id,info,aktivno,dnevnik_id) VALUES ("&amp;CW13&amp;","&amp;IF(DA13="","Null",CW13)&amp;",1,'"&amp;BA13&amp;"','"&amp;BB13&amp;"',(SELECT id FROM klub WHERE naziv = '"&amp;BI13&amp;"'),Null,1,'',1,"&amp;CW$2&amp;");")</f>
        <v/>
      </c>
      <c r="DC13" t="s">
        <v>1</v>
      </c>
      <c r="DD13" s="30" t="str">
        <f t="shared" si="65"/>
        <v/>
      </c>
      <c r="DE13" t="s">
        <v>1</v>
      </c>
      <c r="DF13" s="106" t="str">
        <f>IF(OR(BP13="",BP13&lt;&gt;"NEMA"),"",BO13)</f>
        <v/>
      </c>
      <c r="DG13" s="129" t="str">
        <f>IF(DF13="","",MAX(DG$10:DG12)+1)</f>
        <v/>
      </c>
      <c r="DH13" t="s">
        <v>1</v>
      </c>
      <c r="DI13" s="91"/>
      <c r="DJ13" t="s">
        <v>1</v>
      </c>
      <c r="DK13" s="30" t="str">
        <f>IF(DF13="","","INSERT INTO drzava(id,naziv,oznaka) VALUES ("&amp;DG13&amp;",'"&amp;DI13&amp;"','"&amp;UPPER(LEFT(DF13,1))&amp;LOWER(RIGHT(DF13,2))&amp;"');")</f>
        <v/>
      </c>
      <c r="DL13" t="s">
        <v>1</v>
      </c>
      <c r="DM13" s="170" t="str">
        <f>IF(BJ13&lt;&gt;"NEMA","",IF(IFERROR(MATCH(BI13,BI$10:BI12,0),0)&lt;&gt;0,"",BI13))</f>
        <v/>
      </c>
      <c r="DN13" t="s">
        <v>1</v>
      </c>
      <c r="DO13" s="91"/>
      <c r="DP13" t="s">
        <v>1</v>
      </c>
      <c r="DQ13" s="106" t="str">
        <f t="shared" si="66"/>
        <v/>
      </c>
      <c r="DR13" s="74" t="str">
        <f>IF(DQ13="","",MAX(DR$10:DR12)+1)</f>
        <v/>
      </c>
      <c r="DS13" s="74" t="str">
        <f>IF(DQ13="","",IF(BP13="","",IF(BP13="NEMA",DG13,BP13)))</f>
        <v/>
      </c>
      <c r="DT13" s="74" t="str">
        <f t="shared" si="67"/>
        <v/>
      </c>
      <c r="DU13" s="74" t="str">
        <f>IF(DO13="","",MAX(DU$10:DU12)+1)</f>
        <v/>
      </c>
      <c r="DV13" s="181" t="str">
        <f>IF(DO13="","",INDEX(klub_id,MATCH(DO13,klub_naziv,0)))</f>
        <v/>
      </c>
      <c r="DW13" s="129" t="str">
        <f t="shared" si="68"/>
        <v/>
      </c>
      <c r="DX13" t="s">
        <v>1</v>
      </c>
      <c r="DY13" s="30" t="str">
        <f t="shared" si="69"/>
        <v/>
      </c>
      <c r="DZ13" t="s">
        <v>1</v>
      </c>
      <c r="EA13" s="170" t="str">
        <f>IF(BX13="","",IF(BY13&lt;&gt;"NEMA","ime-pre-klu"&amp;IF(BJ13="","","(ali)")&amp;"-kat",IF(CB13&lt;&gt;"NEMA","ime-pre-klu"&amp;IF(BJ13="","","(ali)"),IF(CE13&lt;&gt;"NEMA","ime-pre",IF(CW13&lt;&gt;"","novo",""))))&amp;IF(AND(BE13="0",BD13&gt;max_minuta*60),"-ot",""))</f>
        <v>ime-pre-klu(ali)-kat</v>
      </c>
      <c r="EB13" t="s">
        <v>1</v>
      </c>
      <c r="EC13" s="112">
        <f>IF(BX13="","",MAX(EC$10:EC12)+1)</f>
        <v>1003</v>
      </c>
      <c r="ED13" s="138">
        <f>IF(CD13="","",BS13)</f>
        <v>1001</v>
      </c>
      <c r="EE13" s="138">
        <f>IF(CH13&lt;&gt;"",CH13,CW13)</f>
        <v>1855</v>
      </c>
      <c r="EF13" s="138">
        <f>IF(BD13="","",BD13)</f>
        <v>3472</v>
      </c>
      <c r="EG13" s="138">
        <f>IF(BG13="","",BG13)</f>
        <v>1</v>
      </c>
      <c r="EH13" s="138">
        <f>IF(CD13="","",IF(OR(BY13="",BY13="NEMA"),0,1))</f>
        <v>1</v>
      </c>
      <c r="EI13" s="138">
        <f>IF(EC13="","",INDEX(uparivanje_id,MATCH(EA13,uparivanje_oznaka,0)))</f>
        <v>3</v>
      </c>
      <c r="EJ13" s="138"/>
      <c r="EK13" s="138"/>
      <c r="EL13" s="138"/>
      <c r="EM13" s="107" t="str">
        <f>IF(BF13="","",BF13)</f>
        <v>0</v>
      </c>
      <c r="EN13" t="s">
        <v>1</v>
      </c>
    </row>
    <row r="14" spans="2:144" ht="15.75" thickBot="1" x14ac:dyDescent="0.3">
      <c r="B14" s="152" t="s">
        <v>1081</v>
      </c>
      <c r="C14" t="s">
        <v>1</v>
      </c>
      <c r="D14" s="163">
        <f t="shared" si="53"/>
        <v>0</v>
      </c>
      <c r="E14" s="164">
        <f t="shared" ref="E14:AW14" si="71">IF($B14="","",FIND(";",$B14,D14+1))</f>
        <v>1</v>
      </c>
      <c r="F14" s="164">
        <f t="shared" si="71"/>
        <v>8</v>
      </c>
      <c r="G14" s="164">
        <f t="shared" si="71"/>
        <v>14</v>
      </c>
      <c r="H14" s="164">
        <f t="shared" si="71"/>
        <v>24</v>
      </c>
      <c r="I14" s="164">
        <f t="shared" si="71"/>
        <v>32</v>
      </c>
      <c r="J14" s="164">
        <f t="shared" si="71"/>
        <v>33</v>
      </c>
      <c r="K14" s="164">
        <f t="shared" si="71"/>
        <v>35</v>
      </c>
      <c r="L14" s="164">
        <f t="shared" si="71"/>
        <v>36</v>
      </c>
      <c r="M14" s="164">
        <f t="shared" si="71"/>
        <v>38</v>
      </c>
      <c r="N14" s="164">
        <f t="shared" si="71"/>
        <v>44</v>
      </c>
      <c r="O14" s="164">
        <f t="shared" si="71"/>
        <v>50</v>
      </c>
      <c r="P14" s="164">
        <f t="shared" si="71"/>
        <v>56</v>
      </c>
      <c r="Q14" s="164">
        <f t="shared" si="71"/>
        <v>58</v>
      </c>
      <c r="R14" s="164">
        <f t="shared" si="71"/>
        <v>60</v>
      </c>
      <c r="S14" s="164">
        <f t="shared" si="71"/>
        <v>66</v>
      </c>
      <c r="T14" s="164">
        <f t="shared" si="71"/>
        <v>79</v>
      </c>
      <c r="U14" s="164">
        <f t="shared" si="71"/>
        <v>85</v>
      </c>
      <c r="V14" s="164">
        <f t="shared" si="71"/>
        <v>88</v>
      </c>
      <c r="W14" s="164">
        <f t="shared" si="71"/>
        <v>94</v>
      </c>
      <c r="X14" s="164">
        <f t="shared" si="71"/>
        <v>100</v>
      </c>
      <c r="Y14" s="164">
        <f t="shared" si="71"/>
        <v>101</v>
      </c>
      <c r="Z14" s="164">
        <f t="shared" si="71"/>
        <v>102</v>
      </c>
      <c r="AA14" s="164">
        <f t="shared" si="71"/>
        <v>103</v>
      </c>
      <c r="AB14" s="164">
        <f t="shared" si="71"/>
        <v>106</v>
      </c>
      <c r="AC14" s="164">
        <f t="shared" si="71"/>
        <v>109</v>
      </c>
      <c r="AD14" s="164">
        <f t="shared" si="71"/>
        <v>112</v>
      </c>
      <c r="AE14" s="164">
        <f t="shared" si="71"/>
        <v>115</v>
      </c>
      <c r="AF14" s="164">
        <f t="shared" si="71"/>
        <v>118</v>
      </c>
      <c r="AG14" s="164">
        <f t="shared" si="71"/>
        <v>121</v>
      </c>
      <c r="AH14" s="164">
        <f t="shared" si="71"/>
        <v>124</v>
      </c>
      <c r="AI14" s="164">
        <f t="shared" si="71"/>
        <v>127</v>
      </c>
      <c r="AJ14" s="164">
        <f t="shared" si="71"/>
        <v>130</v>
      </c>
      <c r="AK14" s="164">
        <f t="shared" si="71"/>
        <v>133</v>
      </c>
      <c r="AL14" s="164">
        <f t="shared" si="71"/>
        <v>136</v>
      </c>
      <c r="AM14" s="164">
        <f t="shared" si="71"/>
        <v>137</v>
      </c>
      <c r="AN14" s="164">
        <f t="shared" si="71"/>
        <v>139</v>
      </c>
      <c r="AO14" s="164">
        <f t="shared" si="71"/>
        <v>145</v>
      </c>
      <c r="AP14" s="164">
        <f t="shared" si="71"/>
        <v>147</v>
      </c>
      <c r="AQ14" s="164">
        <f t="shared" si="71"/>
        <v>149</v>
      </c>
      <c r="AR14" s="164">
        <f t="shared" si="71"/>
        <v>155</v>
      </c>
      <c r="AS14" s="164">
        <f t="shared" si="71"/>
        <v>162</v>
      </c>
      <c r="AT14" s="164">
        <f t="shared" si="71"/>
        <v>167</v>
      </c>
      <c r="AU14" s="164">
        <f t="shared" si="71"/>
        <v>169</v>
      </c>
      <c r="AV14" s="164">
        <f t="shared" si="71"/>
        <v>171</v>
      </c>
      <c r="AW14" s="165">
        <f t="shared" si="71"/>
        <v>172</v>
      </c>
      <c r="AX14" t="s">
        <v>1</v>
      </c>
      <c r="AY14" s="106" t="str">
        <f t="shared" si="55"/>
        <v>M12</v>
      </c>
      <c r="AZ14" s="138">
        <f t="shared" si="44"/>
        <v>112</v>
      </c>
      <c r="BA14" s="181" t="str">
        <f t="shared" si="56"/>
        <v>Lovro</v>
      </c>
      <c r="BB14" s="223" t="s">
        <v>1493</v>
      </c>
      <c r="BC14" s="182" t="str">
        <f t="shared" si="58"/>
        <v>61:52</v>
      </c>
      <c r="BD14" s="138">
        <f t="shared" si="59"/>
        <v>3712</v>
      </c>
      <c r="BE14" s="179" t="str">
        <f t="shared" si="60"/>
        <v>0</v>
      </c>
      <c r="BF14" s="138" t="str">
        <f t="shared" si="45"/>
        <v>0</v>
      </c>
      <c r="BG14" s="138">
        <f>IF(CD14="","",IF(N(BD14)&gt;max_minuta*60,2,INDEX(statusRezultat_id,MATCH(VALUE(BE14),statusRezultat_oevent,0))))</f>
        <v>1</v>
      </c>
      <c r="BH14" s="220" t="str">
        <f>IF(B14="","",SUBSTITUTE(MID($B14,R14+1,S14-R14-1),"""",""))</f>
        <v>JAP</v>
      </c>
      <c r="BI14" s="223" t="s">
        <v>1492</v>
      </c>
      <c r="BJ14" s="182" t="str">
        <f t="shared" si="61"/>
        <v>NEMA</v>
      </c>
      <c r="BK14" s="74" t="str" cm="1">
        <f t="array" ref="BK14">IF(BJ14="",""&amp;BI14,IF(BJ14="NEMA",BI14,INDEX(klubAlias_klub,BJ14)))</f>
        <v>OK Makula</v>
      </c>
      <c r="BL14" s="74" t="str" cm="1">
        <f t="array" ref="BL14">IFERROR(INDEX(registarNatjecatelji,CE14,4),"")</f>
        <v/>
      </c>
      <c r="BM14" s="138"/>
      <c r="BN14" s="181" t="str">
        <f t="shared" si="62"/>
        <v>OK Makula</v>
      </c>
      <c r="BO14" s="223" t="s">
        <v>1528</v>
      </c>
      <c r="BP14" s="182" t="str">
        <f>IF(BO14="","",IFERROR(INDEX(drzava_id,MATCH(BO14,drzava_oznaka,0)),"NEMA"))</f>
        <v>NEMA</v>
      </c>
      <c r="BQ14" s="74" t="str">
        <f>IF(B14="","",SUBSTITUTE(MID($B14,AQ14+1,AR14-AQ14-1),"""",""))</f>
        <v>M12</v>
      </c>
      <c r="BR14" s="74" t="str">
        <f t="shared" si="47"/>
        <v>M12-Ž12</v>
      </c>
      <c r="BS14" s="138">
        <f t="shared" si="48"/>
        <v>1001</v>
      </c>
      <c r="BT14" s="75" t="str">
        <f>IF(B14="","",SUBSTITUTE(MID($B14,AR14+1,AS14-AR14-1),"""",""))</f>
        <v>1.98</v>
      </c>
      <c r="BU14" s="75" t="str">
        <f>IF(B14="","",SUBSTITUTE(MID($B14,AS14+1,AT14-AS14-1),"""",""))</f>
        <v>75</v>
      </c>
      <c r="BV14" s="76" t="str">
        <f>IF(B14="","",SUBSTITUTE(MID($B14,AT14+1,AU14-AT14-1),"""",""))</f>
        <v>8</v>
      </c>
      <c r="BW14" t="s">
        <v>1</v>
      </c>
      <c r="BX14" s="106" t="str">
        <f>IF(BA14="Vacant","",IF(BA14="","",BA14) &amp; IF(BB14="",""," – " &amp; BB14) &amp; IF(BN14="",""," – " &amp; BN14) &amp; IF(AY14="",""," – " &amp; AY14))</f>
        <v>Lovro – Berečak – OK Makula – M12</v>
      </c>
      <c r="BY14" s="107" t="str">
        <f t="shared" si="49"/>
        <v>NEMA</v>
      </c>
      <c r="BZ14" t="s">
        <v>1</v>
      </c>
      <c r="CA14" s="106" t="str">
        <f>IF(BA14="Vacant","",IF(BA14="","",BA14) &amp; IF(BB14="",""," – " &amp; BB14) &amp; IF(BN14="",""," – " &amp; BN14))</f>
        <v>Lovro – Berečak – OK Makula</v>
      </c>
      <c r="CB14" s="107" t="str">
        <f t="shared" si="50"/>
        <v>NEMA</v>
      </c>
      <c r="CC14" t="s">
        <v>1</v>
      </c>
      <c r="CD14" s="106" t="str">
        <f>IF(BA14="Vacant","",IF(BA14="","",BA14)&amp;IF(BB14="",""," – "&amp;BB14))</f>
        <v>Lovro – Berečak</v>
      </c>
      <c r="CE14" s="107" t="str">
        <f t="shared" si="63"/>
        <v>NEMA</v>
      </c>
      <c r="CF14" t="s">
        <v>1</v>
      </c>
      <c r="CG14" s="112" t="str">
        <f t="shared" si="64"/>
        <v/>
      </c>
      <c r="CH14" s="107" t="str" cm="1">
        <f t="array" ref="CH14">IF(CG14="","",INDEX(imePrezime_id,CG14,0))</f>
        <v/>
      </c>
      <c r="CI14" t="s">
        <v>1</v>
      </c>
      <c r="CJ14" s="30" t="str">
        <f>IF(CE14&lt;&gt;"NEMA","","SELECT '"&amp;CD14&amp;"', ime, prezime FROM imeprezime WHERE ime LIKE '%"&amp;MID(BA14,2,LEN(BA14)-2)&amp;"%' Or prezime LIKE '%"&amp;MID(BB14,2,LEN(BB14)-2)&amp;"%' Or ime LIKE '%"&amp;MID(BB14,2,LEN(BB14)-2)&amp;"%' Or prezime LIKE '%"&amp;MID(BA14,2,LEN(BA14)-2)&amp;"%' ORDER BY ime, prezime;")</f>
        <v>SELECT 'Lovro – Berečak', ime, prezime FROM imeprezime WHERE ime LIKE '%ovr%' Or prezime LIKE '%ereča%' Or ime LIKE '%ereča%' Or prezime LIKE '%ovr%' ORDER BY ime, prezime;</v>
      </c>
      <c r="CK14" t="s">
        <v>1</v>
      </c>
      <c r="CL14" s="91"/>
      <c r="CM14" t="s">
        <v>1</v>
      </c>
      <c r="CO14" t="s">
        <v>1</v>
      </c>
      <c r="CW14" s="116">
        <f>IF(CE14="NEMA",MAX(CW$10:CW13)+1,"")</f>
        <v>1001</v>
      </c>
      <c r="CX14" t="s">
        <v>1</v>
      </c>
      <c r="CY14" s="124" t="str">
        <f>LEFT(BQ14,1)</f>
        <v>M</v>
      </c>
      <c r="CZ14" t="s">
        <v>1</v>
      </c>
      <c r="DA14" s="106" t="str">
        <f>IF(CW14="","",IF(BO14&lt;&gt;"CRO","","INSERT INTO osoba (id,reg_broj,oib,spol_id,dat_rodjenja) VALUES ("&amp;CW14&amp;",(SELECT max(reg_broj)+1 FROM osoba),Null,'"&amp;CY14&amp;"',Null); INSERT INTO osoba_log (id,reg_broj,oib,spol_id,dat_rodjenja,dnevnik_id) SELECT id,reg_broj,oib,spol_id,dat_rodjenja,"&amp;CW$2&amp;" FROM osoba WHERE id = "&amp;CW14&amp;";"))</f>
        <v/>
      </c>
      <c r="DB14" s="129" t="str">
        <f>IF(CW14="","","INSERT INTO imeprezime (id,osoba_id,rbr,ime,prezime,klub_id,identitet_id,sintaksa_id,info,aktivno,dnevnik_id) VALUES ("&amp;CW14&amp;","&amp;IF(DA14="","Null",CW14)&amp;",1,'"&amp;BA14&amp;"','"&amp;BB14&amp;"',(SELECT id FROM klub WHERE naziv = '"&amp;BI14&amp;"'),Null,1,'',1,"&amp;CW$2&amp;");")</f>
        <v>INSERT INTO imeprezime (id,osoba_id,rbr,ime,prezime,klub_id,identitet_id,sintaksa_id,info,aktivno,dnevnik_id) VALUES (1001,Null,1,'Lovro','Berečak',(SELECT id FROM klub WHERE naziv = 'OK Makula'),Null,1,'',1,881);</v>
      </c>
      <c r="DC14" t="s">
        <v>1</v>
      </c>
      <c r="DD14" s="30" t="str">
        <f t="shared" si="65"/>
        <v>INSERT INTO imeprezime (id,osoba_id,rbr,ime,prezime,klub_id,identitet_id,sintaksa_id,info,aktivno,dnevnik_id) VALUES (1001,Null,1,'Lovro','Berečak',(SELECT id FROM klub WHERE naziv = 'OK Makula'),Null,1,'',1,881);</v>
      </c>
      <c r="DE14" t="s">
        <v>1</v>
      </c>
      <c r="DF14" s="106" t="str">
        <f>IF(OR(BP14="",BP14&lt;&gt;"NEMA"),"",BO14)</f>
        <v>SUI</v>
      </c>
      <c r="DG14" s="129">
        <f>IF(DF14="","",MAX(DG$10:DG13)+1)</f>
        <v>5</v>
      </c>
      <c r="DH14" t="s">
        <v>1</v>
      </c>
      <c r="DI14" s="91" t="s">
        <v>1535</v>
      </c>
      <c r="DJ14" t="s">
        <v>1</v>
      </c>
      <c r="DK14" s="30" t="str">
        <f>IF(DF14="","","INSERT INTO drzava(id,naziv,oznaka) VALUES ("&amp;DG14&amp;",'"&amp;DI14&amp;"','"&amp;UPPER(LEFT(DF14,1))&amp;LOWER(RIGHT(DF14,2))&amp;"');")</f>
        <v>INSERT INTO drzava(id,naziv,oznaka) VALUES (5,'Švicarska','Sui');</v>
      </c>
      <c r="DL14" t="s">
        <v>1</v>
      </c>
      <c r="DM14" s="170" t="str">
        <f>IF(BJ14&lt;&gt;"NEMA","",IF(IFERROR(MATCH(BI14,BI$10:BI13,0),0)&lt;&gt;0,"",BI14))</f>
        <v>OK Makula</v>
      </c>
      <c r="DN14" t="s">
        <v>1</v>
      </c>
      <c r="DO14" s="91"/>
      <c r="DP14" t="s">
        <v>1</v>
      </c>
      <c r="DQ14" s="106" t="str">
        <f t="shared" si="66"/>
        <v>OK Makula</v>
      </c>
      <c r="DR14" s="74">
        <f>IF(DQ14="","",MAX(DR$10:DR13)+1)</f>
        <v>19</v>
      </c>
      <c r="DS14" s="74">
        <f>IF(DQ14="","",IF(BP14="","",IF(BP14="NEMA",DG14,BP14)))</f>
        <v>5</v>
      </c>
      <c r="DT14" s="74" t="str">
        <f t="shared" si="67"/>
        <v>INSERT INTO klub(id,naziv,drzava_id,aktivan) VALUES (19,'OK Makula',5,1);</v>
      </c>
      <c r="DU14" s="74" t="str">
        <f>IF(DO14="","",MAX(DU$10:DU13)+1)</f>
        <v/>
      </c>
      <c r="DV14" s="181" t="str">
        <f>IF(DO14="","",INDEX(klub_id,MATCH(DO14,klub_naziv,0)))</f>
        <v/>
      </c>
      <c r="DW14" s="129" t="str">
        <f t="shared" si="68"/>
        <v/>
      </c>
      <c r="DX14" t="s">
        <v>1</v>
      </c>
      <c r="DY14" s="30" t="str">
        <f t="shared" si="69"/>
        <v>INSERT INTO klub(id,naziv,drzava_id,aktivan) VALUES (19,'OK Makula',5,1);</v>
      </c>
      <c r="DZ14" t="s">
        <v>1</v>
      </c>
      <c r="EA14" s="170" t="str">
        <f>IF(BX14="","",IF(BY14&lt;&gt;"NEMA","ime-pre-klu"&amp;IF(BJ14="","","(ali)")&amp;"-kat",IF(CB14&lt;&gt;"NEMA","ime-pre-klu"&amp;IF(BJ14="","","(ali)"),IF(CE14&lt;&gt;"NEMA","ime-pre",IF(CW14&lt;&gt;"","novo",""))))&amp;IF(AND(BE14="0",BD14&gt;max_minuta*60),"-ot",""))</f>
        <v>novo</v>
      </c>
      <c r="EB14" t="s">
        <v>1</v>
      </c>
      <c r="EC14" s="112">
        <f>IF(BX14="","",MAX(EC$10:EC13)+1)</f>
        <v>1004</v>
      </c>
      <c r="ED14" s="138">
        <f>IF(CD14="","",BS14)</f>
        <v>1001</v>
      </c>
      <c r="EE14" s="138">
        <f>IF(CH14&lt;&gt;"",CH14,CW14)</f>
        <v>1001</v>
      </c>
      <c r="EF14" s="138">
        <f>IF(BD14="","",BD14)</f>
        <v>3712</v>
      </c>
      <c r="EG14" s="138">
        <f>IF(BG14="","",BG14)</f>
        <v>1</v>
      </c>
      <c r="EH14" s="138">
        <f>IF(CD14="","",IF(OR(BY14="",BY14="NEMA"),0,1))</f>
        <v>0</v>
      </c>
      <c r="EI14" s="138">
        <f>IF(EC14="","",INDEX(uparivanje_id,MATCH(EA14,uparivanje_oznaka,0)))</f>
        <v>13</v>
      </c>
      <c r="EJ14" s="138"/>
      <c r="EK14" s="138"/>
      <c r="EL14" s="138"/>
      <c r="EM14" s="107" t="str">
        <f>IF(BF14="","",BF14)</f>
        <v>0</v>
      </c>
      <c r="EN14" t="s">
        <v>1</v>
      </c>
    </row>
    <row r="15" spans="2:144" ht="15.75" thickBot="1" x14ac:dyDescent="0.3">
      <c r="B15" s="152" t="s">
        <v>1082</v>
      </c>
      <c r="C15" t="s">
        <v>1</v>
      </c>
      <c r="D15" s="163">
        <f t="shared" si="53"/>
        <v>0</v>
      </c>
      <c r="E15" s="164">
        <f t="shared" ref="E15:AW15" si="72">IF($B15="","",FIND(";",$B15,D15+1))</f>
        <v>1</v>
      </c>
      <c r="F15" s="164">
        <f t="shared" si="72"/>
        <v>9</v>
      </c>
      <c r="G15" s="164">
        <f t="shared" si="72"/>
        <v>15</v>
      </c>
      <c r="H15" s="164">
        <f t="shared" si="72"/>
        <v>26</v>
      </c>
      <c r="I15" s="164">
        <f t="shared" si="72"/>
        <v>34</v>
      </c>
      <c r="J15" s="164">
        <f t="shared" si="72"/>
        <v>35</v>
      </c>
      <c r="K15" s="164">
        <f t="shared" si="72"/>
        <v>37</v>
      </c>
      <c r="L15" s="164">
        <f t="shared" si="72"/>
        <v>38</v>
      </c>
      <c r="M15" s="164">
        <f t="shared" si="72"/>
        <v>40</v>
      </c>
      <c r="N15" s="164">
        <f t="shared" si="72"/>
        <v>46</v>
      </c>
      <c r="O15" s="164">
        <f t="shared" si="72"/>
        <v>52</v>
      </c>
      <c r="P15" s="164">
        <f t="shared" si="72"/>
        <v>58</v>
      </c>
      <c r="Q15" s="164">
        <f t="shared" si="72"/>
        <v>60</v>
      </c>
      <c r="R15" s="164">
        <f t="shared" si="72"/>
        <v>62</v>
      </c>
      <c r="S15" s="164">
        <f t="shared" si="72"/>
        <v>76</v>
      </c>
      <c r="T15" s="164">
        <f t="shared" si="72"/>
        <v>90</v>
      </c>
      <c r="U15" s="164">
        <f t="shared" si="72"/>
        <v>96</v>
      </c>
      <c r="V15" s="164">
        <f t="shared" si="72"/>
        <v>99</v>
      </c>
      <c r="W15" s="164">
        <f t="shared" si="72"/>
        <v>105</v>
      </c>
      <c r="X15" s="164">
        <f t="shared" si="72"/>
        <v>111</v>
      </c>
      <c r="Y15" s="164">
        <f t="shared" si="72"/>
        <v>112</v>
      </c>
      <c r="Z15" s="164">
        <f t="shared" si="72"/>
        <v>113</v>
      </c>
      <c r="AA15" s="164">
        <f t="shared" si="72"/>
        <v>114</v>
      </c>
      <c r="AB15" s="164">
        <f t="shared" si="72"/>
        <v>117</v>
      </c>
      <c r="AC15" s="164">
        <f t="shared" si="72"/>
        <v>120</v>
      </c>
      <c r="AD15" s="164">
        <f t="shared" si="72"/>
        <v>123</v>
      </c>
      <c r="AE15" s="164">
        <f t="shared" si="72"/>
        <v>126</v>
      </c>
      <c r="AF15" s="164">
        <f t="shared" si="72"/>
        <v>129</v>
      </c>
      <c r="AG15" s="164">
        <f t="shared" si="72"/>
        <v>132</v>
      </c>
      <c r="AH15" s="164">
        <f t="shared" si="72"/>
        <v>135</v>
      </c>
      <c r="AI15" s="164">
        <f t="shared" si="72"/>
        <v>138</v>
      </c>
      <c r="AJ15" s="164">
        <f t="shared" si="72"/>
        <v>141</v>
      </c>
      <c r="AK15" s="164">
        <f t="shared" si="72"/>
        <v>144</v>
      </c>
      <c r="AL15" s="164">
        <f t="shared" si="72"/>
        <v>147</v>
      </c>
      <c r="AM15" s="164">
        <f t="shared" si="72"/>
        <v>148</v>
      </c>
      <c r="AN15" s="164">
        <f t="shared" si="72"/>
        <v>150</v>
      </c>
      <c r="AO15" s="164">
        <f t="shared" si="72"/>
        <v>156</v>
      </c>
      <c r="AP15" s="164">
        <f t="shared" si="72"/>
        <v>158</v>
      </c>
      <c r="AQ15" s="164">
        <f t="shared" si="72"/>
        <v>160</v>
      </c>
      <c r="AR15" s="164">
        <f t="shared" si="72"/>
        <v>166</v>
      </c>
      <c r="AS15" s="164">
        <f t="shared" si="72"/>
        <v>173</v>
      </c>
      <c r="AT15" s="164">
        <f t="shared" si="72"/>
        <v>178</v>
      </c>
      <c r="AU15" s="164">
        <f t="shared" si="72"/>
        <v>180</v>
      </c>
      <c r="AV15" s="164">
        <f t="shared" si="72"/>
        <v>182</v>
      </c>
      <c r="AW15" s="165">
        <f t="shared" si="72"/>
        <v>183</v>
      </c>
      <c r="AX15" t="s">
        <v>1</v>
      </c>
      <c r="AY15" s="106" t="str">
        <f t="shared" si="55"/>
        <v>M12</v>
      </c>
      <c r="AZ15" s="138">
        <f t="shared" si="44"/>
        <v>112</v>
      </c>
      <c r="BA15" s="74" t="str">
        <f t="shared" si="56"/>
        <v>Filip</v>
      </c>
      <c r="BB15" s="223" t="s">
        <v>1493</v>
      </c>
      <c r="BC15" s="138" t="str">
        <f t="shared" si="58"/>
        <v>63:52</v>
      </c>
      <c r="BD15" s="138">
        <f t="shared" si="59"/>
        <v>3832</v>
      </c>
      <c r="BE15" s="179" t="str">
        <f t="shared" si="60"/>
        <v>0</v>
      </c>
      <c r="BF15" s="138" t="str">
        <f t="shared" si="45"/>
        <v>0</v>
      </c>
      <c r="BG15" s="138">
        <f>IF(CD15="","",IF(N(BD15)&gt;max_minuta*60,2,INDEX(statusRezultat_id,MATCH(VALUE(BE15),statusRezultat_oevent,0))))</f>
        <v>1</v>
      </c>
      <c r="BH15" s="180" t="str">
        <f>IF(B15="","",SUBSTITUTE(MID($B15,R15+1,S15-R15-1),"""",""))</f>
        <v>OK Varaždin</v>
      </c>
      <c r="BI15" s="223" t="s">
        <v>1501</v>
      </c>
      <c r="BJ15" s="138" t="str">
        <f t="shared" si="61"/>
        <v>NEMA</v>
      </c>
      <c r="BK15" s="74" t="str" cm="1">
        <f t="array" ref="BK15">IF(BJ15="",""&amp;BI15,IF(BJ15="NEMA",BI15,INDEX(klubAlias_klub,BJ15)))</f>
        <v>OK Kapula</v>
      </c>
      <c r="BL15" s="74" t="str" cm="1">
        <f t="array" ref="BL15">IFERROR(INDEX(registarNatjecatelji,CE15,4),"")</f>
        <v/>
      </c>
      <c r="BM15" s="138"/>
      <c r="BN15" s="74" t="str">
        <f t="shared" si="62"/>
        <v>OK Kapula</v>
      </c>
      <c r="BO15" s="222" t="str">
        <f>IF(B15="","",SUBSTITUTE(MID($B15,T15+1,U15-T15-1),"""",""))</f>
        <v>CRO</v>
      </c>
      <c r="BP15" s="138">
        <f>IF(BO15="","",IFERROR(INDEX(drzava_id,MATCH(BO15,drzava_oznaka,0)),"NEMA"))</f>
        <v>1</v>
      </c>
      <c r="BQ15" s="74" t="str">
        <f>IF(B15="","",SUBSTITUTE(MID($B15,AQ15+1,AR15-AQ15-1),"""",""))</f>
        <v>M12</v>
      </c>
      <c r="BR15" s="74" t="str">
        <f t="shared" si="47"/>
        <v>M12-Ž12</v>
      </c>
      <c r="BS15" s="138">
        <f t="shared" si="48"/>
        <v>1001</v>
      </c>
      <c r="BT15" s="75" t="str">
        <f>IF(B15="","",SUBSTITUTE(MID($B15,AR15+1,AS15-AR15-1),"""",""))</f>
        <v>1.98</v>
      </c>
      <c r="BU15" s="75" t="str">
        <f>IF(B15="","",SUBSTITUTE(MID($B15,AS15+1,AT15-AS15-1),"""",""))</f>
        <v>75</v>
      </c>
      <c r="BV15" s="76" t="str">
        <f>IF(B15="","",SUBSTITUTE(MID($B15,AT15+1,AU15-AT15-1),"""",""))</f>
        <v>8</v>
      </c>
      <c r="BW15" t="s">
        <v>1</v>
      </c>
      <c r="BX15" s="106" t="str">
        <f>IF(BA15="Vacant","",IF(BA15="","",BA15) &amp; IF(BB15="",""," – " &amp; BB15) &amp; IF(BN15="",""," – " &amp; BN15) &amp; IF(AY15="",""," – " &amp; AY15))</f>
        <v>Filip – Berečak – OK Kapula – M12</v>
      </c>
      <c r="BY15" s="107" t="str">
        <f t="shared" si="49"/>
        <v>NEMA</v>
      </c>
      <c r="BZ15" t="s">
        <v>1</v>
      </c>
      <c r="CA15" s="106" t="str">
        <f>IF(BA15="Vacant","",IF(BA15="","",BA15) &amp; IF(BB15="",""," – " &amp; BB15) &amp; IF(BN15="",""," – " &amp; BN15))</f>
        <v>Filip – Berečak – OK Kapula</v>
      </c>
      <c r="CB15" s="107" t="str">
        <f t="shared" si="50"/>
        <v>NEMA</v>
      </c>
      <c r="CC15" t="s">
        <v>1</v>
      </c>
      <c r="CD15" s="106" t="str">
        <f>IF(BA15="Vacant","",IF(BA15="","",BA15)&amp;IF(BB15="",""," – "&amp;BB15))</f>
        <v>Filip – Berečak</v>
      </c>
      <c r="CE15" s="107" t="str">
        <f t="shared" si="63"/>
        <v>NEMA</v>
      </c>
      <c r="CF15" t="s">
        <v>1</v>
      </c>
      <c r="CG15" s="112" t="str">
        <f t="shared" si="64"/>
        <v/>
      </c>
      <c r="CH15" s="107" t="str" cm="1">
        <f t="array" ref="CH15">IF(CG15="","",INDEX(imePrezime_id,CG15,0))</f>
        <v/>
      </c>
      <c r="CI15" t="s">
        <v>1</v>
      </c>
      <c r="CJ15" s="30" t="str">
        <f>IF(CE15&lt;&gt;"NEMA","","SELECT '"&amp;CD15&amp;"', ime, prezime FROM imeprezime WHERE ime LIKE '%"&amp;MID(BA15,2,LEN(BA15)-2)&amp;"%' Or prezime LIKE '%"&amp;MID(BB15,2,LEN(BB15)-2)&amp;"%' Or ime LIKE '%"&amp;MID(BB15,2,LEN(BB15)-2)&amp;"%' Or prezime LIKE '%"&amp;MID(BA15,2,LEN(BA15)-2)&amp;"%' ORDER BY ime, prezime;")</f>
        <v>SELECT 'Filip – Berečak', ime, prezime FROM imeprezime WHERE ime LIKE '%ili%' Or prezime LIKE '%ereča%' Or ime LIKE '%ereča%' Or prezime LIKE '%ili%' ORDER BY ime, prezime;</v>
      </c>
      <c r="CK15" t="s">
        <v>1</v>
      </c>
      <c r="CL15" s="91"/>
      <c r="CM15" t="s">
        <v>1</v>
      </c>
      <c r="CO15" t="s">
        <v>1</v>
      </c>
      <c r="CW15" s="116">
        <f>IF(CE15="NEMA",MAX(CW$10:CW14)+1,"")</f>
        <v>1002</v>
      </c>
      <c r="CX15" t="s">
        <v>1</v>
      </c>
      <c r="CY15" s="124" t="str">
        <f>LEFT(BQ15,1)</f>
        <v>M</v>
      </c>
      <c r="CZ15" t="s">
        <v>1</v>
      </c>
      <c r="DA15" s="106" t="str">
        <f>IF(CW15="","",IF(BO15&lt;&gt;"CRO","","INSERT INTO osoba (id,reg_broj,oib,spol_id,dat_rodjenja) VALUES ("&amp;CW15&amp;",(SELECT max(reg_broj)+1 FROM osoba),Null,'"&amp;CY15&amp;"',Null); INSERT INTO osoba_log (id,reg_broj,oib,spol_id,dat_rodjenja,dnevnik_id) SELECT id,reg_broj,oib,spol_id,dat_rodjenja,"&amp;CW$2&amp;" FROM osoba WHERE id = "&amp;CW15&amp;";"))</f>
        <v>INSERT INTO osoba (id,reg_broj,oib,spol_id,dat_rodjenja) VALUES (1002,(SELECT max(reg_broj)+1 FROM osoba),Null,'M',Null); INSERT INTO osoba_log (id,reg_broj,oib,spol_id,dat_rodjenja,dnevnik_id) SELECT id,reg_broj,oib,spol_id,dat_rodjenja,881 FROM osoba WHERE id = 1002;</v>
      </c>
      <c r="DB15" s="129" t="str">
        <f>IF(CW15="","","INSERT INTO imeprezime (id,osoba_id,rbr,ime,prezime,klub_id,identitet_id,sintaksa_id,info,aktivno,dnevnik_id) VALUES ("&amp;CW15&amp;","&amp;IF(DA15="","Null",CW15)&amp;",1,'"&amp;BA15&amp;"','"&amp;BB15&amp;"',(SELECT id FROM klub WHERE naziv = '"&amp;BI15&amp;"'),Null,1,'',1,"&amp;CW$2&amp;");")</f>
        <v>INSERT INTO imeprezime (id,osoba_id,rbr,ime,prezime,klub_id,identitet_id,sintaksa_id,info,aktivno,dnevnik_id) VALUES (1002,1002,1,'Filip','Berečak',(SELECT id FROM klub WHERE naziv = 'OK Kapula'),Null,1,'',1,881);</v>
      </c>
      <c r="DC15" t="s">
        <v>1</v>
      </c>
      <c r="DD15" s="30" t="str">
        <f t="shared" si="65"/>
        <v>INSERT INTO osoba (id,reg_broj,oib,spol_id,dat_rodjenja) VALUES (1002,(SELECT max(reg_broj)+1 FROM osoba),Null,'M',Null); INSERT INTO osoba_log (id,reg_broj,oib,spol_id,dat_rodjenja,dnevnik_id) SELECT id,reg_broj,oib,spol_id,dat_rodjenja,881 FROM osoba WHERE id = 1002; INSERT INTO imeprezime (id,osoba_id,rbr,ime,prezime,klub_id,identitet_id,sintaksa_id,info,aktivno,dnevnik_id) VALUES (1002,1002,1,'Filip','Berečak',(SELECT id FROM klub WHERE naziv = 'OK Kapula'),Null,1,'',1,881);</v>
      </c>
      <c r="DE15" t="s">
        <v>1</v>
      </c>
      <c r="DF15" s="106" t="str">
        <f>IF(OR(BP15="",BP15&lt;&gt;"NEMA"),"",BO15)</f>
        <v/>
      </c>
      <c r="DG15" s="129" t="str">
        <f>IF(DF15="","",MAX(DG$10:DG14)+1)</f>
        <v/>
      </c>
      <c r="DH15" t="s">
        <v>1</v>
      </c>
      <c r="DI15" s="91"/>
      <c r="DJ15" t="s">
        <v>1</v>
      </c>
      <c r="DK15" s="30" t="str">
        <f>IF(DF15="","","INSERT INTO drzava(id,naziv,oznaka) VALUES ("&amp;DG15&amp;",'"&amp;DI15&amp;"','"&amp;UPPER(LEFT(DF15,1))&amp;LOWER(RIGHT(DF15,2))&amp;"');")</f>
        <v/>
      </c>
      <c r="DL15" t="s">
        <v>1</v>
      </c>
      <c r="DM15" s="170" t="str">
        <f>IF(BJ15&lt;&gt;"NEMA","",IF(IFERROR(MATCH(BI15,BI$10:BI14,0),0)&lt;&gt;0,"",BI15))</f>
        <v>OK Kapula</v>
      </c>
      <c r="DN15" t="s">
        <v>1</v>
      </c>
      <c r="DO15" s="91" t="s">
        <v>4</v>
      </c>
      <c r="DP15" t="s">
        <v>1</v>
      </c>
      <c r="DQ15" s="106" t="str">
        <f t="shared" si="66"/>
        <v/>
      </c>
      <c r="DR15" s="74" t="str">
        <f>IF(DQ15="","",MAX(DR$10:DR14)+1)</f>
        <v/>
      </c>
      <c r="DS15" s="74" t="str">
        <f>IF(DQ15="","",IF(BP15="","",IF(BP15="NEMA",DG15,BP15)))</f>
        <v/>
      </c>
      <c r="DT15" s="74" t="str">
        <f t="shared" si="67"/>
        <v/>
      </c>
      <c r="DU15" s="74">
        <f>IF(DO15="","",MAX(DU$10:DU14)+1)</f>
        <v>2</v>
      </c>
      <c r="DV15" s="181">
        <f>IF(DO15="","",INDEX(klub_id,MATCH(DO15,klub_naziv,0)))</f>
        <v>5</v>
      </c>
      <c r="DW15" s="129" t="str">
        <f t="shared" si="68"/>
        <v>INSERT INTO klub_alias(id,alias,klub_id) VALUES (2,'OK Kapela',5);</v>
      </c>
      <c r="DX15" t="s">
        <v>1</v>
      </c>
      <c r="DY15" s="30" t="str">
        <f t="shared" si="69"/>
        <v>INSERT INTO klub_alias(id,alias,klub_id) VALUES (2,'OK Kapela',5);</v>
      </c>
      <c r="DZ15" t="s">
        <v>1</v>
      </c>
      <c r="EA15" s="170" t="str">
        <f>IF(BX15="","",IF(BY15&lt;&gt;"NEMA","ime-pre-klu"&amp;IF(BJ15="","","(ali)")&amp;"-kat",IF(CB15&lt;&gt;"NEMA","ime-pre-klu"&amp;IF(BJ15="","","(ali)"),IF(CE15&lt;&gt;"NEMA","ime-pre",IF(CW15&lt;&gt;"","novo",""))))&amp;IF(AND(BE15="0",BD15&gt;max_minuta*60),"-ot",""))</f>
        <v>novo</v>
      </c>
      <c r="EB15" t="s">
        <v>1</v>
      </c>
      <c r="EC15" s="112">
        <f>IF(BX15="","",MAX(EC$10:EC14)+1)</f>
        <v>1005</v>
      </c>
      <c r="ED15" s="138">
        <f>IF(CD15="","",BS15)</f>
        <v>1001</v>
      </c>
      <c r="EE15" s="138">
        <f>IF(CH15&lt;&gt;"",CH15,CW15)</f>
        <v>1002</v>
      </c>
      <c r="EF15" s="138">
        <f>IF(BD15="","",BD15)</f>
        <v>3832</v>
      </c>
      <c r="EG15" s="138">
        <f>IF(BG15="","",BG15)</f>
        <v>1</v>
      </c>
      <c r="EH15" s="138">
        <f>IF(CD15="","",IF(OR(BY15="",BY15="NEMA"),0,1))</f>
        <v>0</v>
      </c>
      <c r="EI15" s="138">
        <f>IF(EC15="","",INDEX(uparivanje_id,MATCH(EA15,uparivanje_oznaka,0)))</f>
        <v>13</v>
      </c>
      <c r="EJ15" s="138"/>
      <c r="EK15" s="138"/>
      <c r="EL15" s="138"/>
      <c r="EM15" s="107" t="str">
        <f>IF(BF15="","",BF15)</f>
        <v>0</v>
      </c>
      <c r="EN15" t="s">
        <v>1</v>
      </c>
    </row>
    <row r="16" spans="2:144" x14ac:dyDescent="0.25">
      <c r="B16" s="152" t="s">
        <v>1083</v>
      </c>
      <c r="C16" t="s">
        <v>1</v>
      </c>
      <c r="D16" s="163">
        <f t="shared" si="53"/>
        <v>0</v>
      </c>
      <c r="E16" s="164">
        <f t="shared" ref="E16:AW16" si="73">IF($B16="","",FIND(";",$B16,D16+1))</f>
        <v>1</v>
      </c>
      <c r="F16" s="164">
        <f t="shared" si="73"/>
        <v>2</v>
      </c>
      <c r="G16" s="164">
        <f t="shared" si="73"/>
        <v>8</v>
      </c>
      <c r="H16" s="164">
        <f t="shared" si="73"/>
        <v>11</v>
      </c>
      <c r="I16" s="164">
        <f t="shared" si="73"/>
        <v>20</v>
      </c>
      <c r="J16" s="164">
        <f t="shared" si="73"/>
        <v>21</v>
      </c>
      <c r="K16" s="164">
        <f t="shared" si="73"/>
        <v>23</v>
      </c>
      <c r="L16" s="164">
        <f t="shared" si="73"/>
        <v>24</v>
      </c>
      <c r="M16" s="164">
        <f t="shared" si="73"/>
        <v>26</v>
      </c>
      <c r="N16" s="164">
        <f t="shared" si="73"/>
        <v>32</v>
      </c>
      <c r="O16" s="164">
        <f t="shared" si="73"/>
        <v>33</v>
      </c>
      <c r="P16" s="164">
        <f t="shared" si="73"/>
        <v>34</v>
      </c>
      <c r="Q16" s="164">
        <f t="shared" si="73"/>
        <v>36</v>
      </c>
      <c r="R16" s="164">
        <f t="shared" si="73"/>
        <v>37</v>
      </c>
      <c r="S16" s="164">
        <f t="shared" si="73"/>
        <v>40</v>
      </c>
      <c r="T16" s="164">
        <f t="shared" si="73"/>
        <v>43</v>
      </c>
      <c r="U16" s="164">
        <f t="shared" si="73"/>
        <v>46</v>
      </c>
      <c r="V16" s="164">
        <f t="shared" si="73"/>
        <v>49</v>
      </c>
      <c r="W16" s="164">
        <f t="shared" si="73"/>
        <v>55</v>
      </c>
      <c r="X16" s="164">
        <f t="shared" si="73"/>
        <v>61</v>
      </c>
      <c r="Y16" s="164">
        <f t="shared" si="73"/>
        <v>62</v>
      </c>
      <c r="Z16" s="164">
        <f t="shared" si="73"/>
        <v>63</v>
      </c>
      <c r="AA16" s="164">
        <f t="shared" si="73"/>
        <v>64</v>
      </c>
      <c r="AB16" s="164">
        <f t="shared" si="73"/>
        <v>67</v>
      </c>
      <c r="AC16" s="164">
        <f t="shared" si="73"/>
        <v>70</v>
      </c>
      <c r="AD16" s="164">
        <f t="shared" si="73"/>
        <v>73</v>
      </c>
      <c r="AE16" s="164">
        <f t="shared" si="73"/>
        <v>76</v>
      </c>
      <c r="AF16" s="164">
        <f t="shared" si="73"/>
        <v>79</v>
      </c>
      <c r="AG16" s="164">
        <f t="shared" si="73"/>
        <v>82</v>
      </c>
      <c r="AH16" s="164">
        <f t="shared" si="73"/>
        <v>85</v>
      </c>
      <c r="AI16" s="164">
        <f t="shared" si="73"/>
        <v>88</v>
      </c>
      <c r="AJ16" s="164">
        <f t="shared" si="73"/>
        <v>91</v>
      </c>
      <c r="AK16" s="164">
        <f t="shared" si="73"/>
        <v>94</v>
      </c>
      <c r="AL16" s="164">
        <f t="shared" si="73"/>
        <v>97</v>
      </c>
      <c r="AM16" s="164">
        <f t="shared" si="73"/>
        <v>98</v>
      </c>
      <c r="AN16" s="164">
        <f t="shared" si="73"/>
        <v>100</v>
      </c>
      <c r="AO16" s="164">
        <f t="shared" si="73"/>
        <v>106</v>
      </c>
      <c r="AP16" s="164">
        <f t="shared" si="73"/>
        <v>108</v>
      </c>
      <c r="AQ16" s="164">
        <f t="shared" si="73"/>
        <v>110</v>
      </c>
      <c r="AR16" s="164">
        <f t="shared" si="73"/>
        <v>116</v>
      </c>
      <c r="AS16" s="164">
        <f t="shared" si="73"/>
        <v>123</v>
      </c>
      <c r="AT16" s="164">
        <f t="shared" si="73"/>
        <v>128</v>
      </c>
      <c r="AU16" s="164">
        <f t="shared" si="73"/>
        <v>130</v>
      </c>
      <c r="AV16" s="164">
        <f t="shared" si="73"/>
        <v>131</v>
      </c>
      <c r="AW16" s="165">
        <f t="shared" si="73"/>
        <v>132</v>
      </c>
      <c r="AX16" t="s">
        <v>1</v>
      </c>
      <c r="AY16" s="106" t="str">
        <f t="shared" si="55"/>
        <v>M12</v>
      </c>
      <c r="AZ16" s="138">
        <f t="shared" si="44"/>
        <v>112</v>
      </c>
      <c r="BA16" s="74" t="str">
        <f t="shared" si="56"/>
        <v>Vacant</v>
      </c>
      <c r="BB16" s="74" t="str">
        <f t="shared" si="57"/>
        <v/>
      </c>
      <c r="BC16" s="138" t="str">
        <f t="shared" si="58"/>
        <v/>
      </c>
      <c r="BD16" s="138" t="str">
        <f t="shared" si="59"/>
        <v/>
      </c>
      <c r="BE16" s="179" t="str">
        <f t="shared" si="60"/>
        <v>0</v>
      </c>
      <c r="BF16" s="138" t="str">
        <f t="shared" si="45"/>
        <v/>
      </c>
      <c r="BG16" s="138" t="str">
        <f>IF(CD16="","",IF(N(BD16)&gt;max_minuta*60,2,INDEX(statusRezultat_id,MATCH(VALUE(BE16),statusRezultat_oevent,0))))</f>
        <v/>
      </c>
      <c r="BH16" s="180" t="str">
        <f>IF(B16="","",SUBSTITUTE(MID($B16,R16+1,S16-R16-1),"""",""))</f>
        <v/>
      </c>
      <c r="BI16" s="74" t="str">
        <f>IF(B16="","",SUBSTITUTE(MID($B16,S16+1,T16-S16-1),"""",""))</f>
        <v/>
      </c>
      <c r="BJ16" s="138" t="str">
        <f t="shared" si="61"/>
        <v/>
      </c>
      <c r="BK16" s="74" t="str" cm="1">
        <f t="array" ref="BK16">IF(BJ16="",""&amp;BI16,IF(BJ16="NEMA",BI16,INDEX(klubAlias_klub,BJ16)))</f>
        <v/>
      </c>
      <c r="BL16" s="74" t="str" cm="1">
        <f t="array" ref="BL16">IFERROR(INDEX(registarNatjecatelji,CE16,4),"")</f>
        <v/>
      </c>
      <c r="BM16" s="138"/>
      <c r="BN16" s="74" t="str">
        <f t="shared" si="62"/>
        <v/>
      </c>
      <c r="BO16" s="74" t="str">
        <f>IF(B16="","",SUBSTITUTE(MID($B16,T16+1,U16-T16-1),"""",""))</f>
        <v/>
      </c>
      <c r="BP16" s="138" t="str">
        <f>IF(BO16="","",IFERROR(INDEX(drzava_id,MATCH(BO16,drzava_oznaka,0)),"NEMA"))</f>
        <v/>
      </c>
      <c r="BQ16" s="74" t="str">
        <f>IF(B16="","",SUBSTITUTE(MID($B16,AQ16+1,AR16-AQ16-1),"""",""))</f>
        <v>M12</v>
      </c>
      <c r="BR16" s="74" t="str">
        <f t="shared" si="47"/>
        <v>M12-Ž12</v>
      </c>
      <c r="BS16" s="138">
        <f t="shared" si="48"/>
        <v>1001</v>
      </c>
      <c r="BT16" s="75" t="str">
        <f>IF(B16="","",SUBSTITUTE(MID($B16,AR16+1,AS16-AR16-1),"""",""))</f>
        <v>1.98</v>
      </c>
      <c r="BU16" s="75" t="str">
        <f>IF(B16="","",SUBSTITUTE(MID($B16,AS16+1,AT16-AS16-1),"""",""))</f>
        <v>75</v>
      </c>
      <c r="BV16" s="76" t="str">
        <f>IF(B16="","",SUBSTITUTE(MID($B16,AT16+1,AU16-AT16-1),"""",""))</f>
        <v>8</v>
      </c>
      <c r="BW16" t="s">
        <v>1</v>
      </c>
      <c r="BX16" s="106" t="str">
        <f>IF(BA16="Vacant","",IF(BA16="","",BA16) &amp; IF(BB16="",""," – " &amp; BB16) &amp; IF(BN16="",""," – " &amp; BN16) &amp; IF(AY16="",""," – " &amp; AY16))</f>
        <v/>
      </c>
      <c r="BY16" s="107" t="str">
        <f t="shared" si="49"/>
        <v/>
      </c>
      <c r="BZ16" t="s">
        <v>1</v>
      </c>
      <c r="CA16" s="106" t="str">
        <f>IF(BA16="Vacant","",IF(BA16="","",BA16) &amp; IF(BB16="",""," – " &amp; BB16) &amp; IF(BN16="",""," – " &amp; BN16))</f>
        <v/>
      </c>
      <c r="CB16" s="107" t="str">
        <f t="shared" si="50"/>
        <v/>
      </c>
      <c r="CC16" t="s">
        <v>1</v>
      </c>
      <c r="CD16" s="106" t="str">
        <f>IF(BA16="Vacant","",IF(BA16="","",BA16)&amp;IF(BB16="",""," – "&amp;BB16))</f>
        <v/>
      </c>
      <c r="CE16" s="107" t="str">
        <f t="shared" si="63"/>
        <v/>
      </c>
      <c r="CF16" t="s">
        <v>1</v>
      </c>
      <c r="CG16" s="112" t="str">
        <f t="shared" si="64"/>
        <v/>
      </c>
      <c r="CH16" s="107" t="str" cm="1">
        <f t="array" ref="CH16">IF(CG16="","",INDEX(imePrezime_id,CG16,0))</f>
        <v/>
      </c>
      <c r="CI16" t="s">
        <v>1</v>
      </c>
      <c r="CJ16" s="30" t="str">
        <f>IF(CE16&lt;&gt;"NEMA","","SELECT '"&amp;CD16&amp;"', ime, prezime FROM imeprezime WHERE ime LIKE '%"&amp;MID(BA16,2,LEN(BA16)-2)&amp;"%' Or prezime LIKE '%"&amp;MID(BB16,2,LEN(BB16)-2)&amp;"%' Or ime LIKE '%"&amp;MID(BB16,2,LEN(BB16)-2)&amp;"%' Or prezime LIKE '%"&amp;MID(BA16,2,LEN(BA16)-2)&amp;"%' ORDER BY ime, prezime;")</f>
        <v/>
      </c>
      <c r="CK16" t="s">
        <v>1</v>
      </c>
      <c r="CL16" s="91"/>
      <c r="CM16" t="s">
        <v>1</v>
      </c>
      <c r="CO16" t="s">
        <v>1</v>
      </c>
      <c r="CW16" s="116" t="str">
        <f>IF(CE16="NEMA",MAX(CW$10:CW15)+1,"")</f>
        <v/>
      </c>
      <c r="CX16" t="s">
        <v>1</v>
      </c>
      <c r="CY16" s="124" t="str">
        <f>LEFT(BQ16,1)</f>
        <v>M</v>
      </c>
      <c r="CZ16" t="s">
        <v>1</v>
      </c>
      <c r="DA16" s="106" t="str">
        <f>IF(CW16="","",IF(BO16&lt;&gt;"CRO","","INSERT INTO osoba (id,reg_broj,oib,spol_id,dat_rodjenja) VALUES ("&amp;CW16&amp;",(SELECT max(reg_broj)+1 FROM osoba),Null,'"&amp;CY16&amp;"',Null); INSERT INTO osoba_log (id,reg_broj,oib,spol_id,dat_rodjenja,dnevnik_id) SELECT id,reg_broj,oib,spol_id,dat_rodjenja,"&amp;CW$2&amp;" FROM osoba WHERE id = "&amp;CW16&amp;";"))</f>
        <v/>
      </c>
      <c r="DB16" s="129" t="str">
        <f>IF(CW16="","","INSERT INTO imeprezime (id,osoba_id,rbr,ime,prezime,klub_id,identitet_id,sintaksa_id,info,aktivno,dnevnik_id) VALUES ("&amp;CW16&amp;","&amp;IF(DA16="","Null",CW16)&amp;",1,'"&amp;BA16&amp;"','"&amp;BB16&amp;"',(SELECT id FROM klub WHERE naziv = '"&amp;BI16&amp;"'),Null,1,'',1,"&amp;CW$2&amp;");")</f>
        <v/>
      </c>
      <c r="DC16" t="s">
        <v>1</v>
      </c>
      <c r="DD16" s="30" t="str">
        <f t="shared" si="65"/>
        <v/>
      </c>
      <c r="DE16" t="s">
        <v>1</v>
      </c>
      <c r="DF16" s="106" t="str">
        <f>IF(OR(BP16="",BP16&lt;&gt;"NEMA"),"",BO16)</f>
        <v/>
      </c>
      <c r="DG16" s="129" t="str">
        <f>IF(DF16="","",MAX(DG$10:DG15)+1)</f>
        <v/>
      </c>
      <c r="DH16" t="s">
        <v>1</v>
      </c>
      <c r="DI16" s="91"/>
      <c r="DJ16" t="s">
        <v>1</v>
      </c>
      <c r="DK16" s="30" t="str">
        <f>IF(DF16="","","INSERT INTO drzava(id,naziv,oznaka) VALUES ("&amp;DG16&amp;",'"&amp;DI16&amp;"','"&amp;UPPER(LEFT(DF16,1))&amp;LOWER(RIGHT(DF16,2))&amp;"');")</f>
        <v/>
      </c>
      <c r="DL16" t="s">
        <v>1</v>
      </c>
      <c r="DM16" s="170" t="str">
        <f>IF(BJ16&lt;&gt;"NEMA","",IF(IFERROR(MATCH(BI16,BI$10:BI15,0),0)&lt;&gt;0,"",BI16))</f>
        <v/>
      </c>
      <c r="DN16" t="s">
        <v>1</v>
      </c>
      <c r="DO16" s="91"/>
      <c r="DP16" t="s">
        <v>1</v>
      </c>
      <c r="DQ16" s="106" t="str">
        <f t="shared" si="66"/>
        <v/>
      </c>
      <c r="DR16" s="74" t="str">
        <f>IF(DQ16="","",MAX(DR$10:DR15)+1)</f>
        <v/>
      </c>
      <c r="DS16" s="74" t="str">
        <f>IF(DQ16="","",IF(BP16="","",IF(BP16="NEMA",DG16,BP16)))</f>
        <v/>
      </c>
      <c r="DT16" s="74" t="str">
        <f t="shared" si="67"/>
        <v/>
      </c>
      <c r="DU16" s="74" t="str">
        <f>IF(DO16="","",MAX(DU$10:DU15)+1)</f>
        <v/>
      </c>
      <c r="DV16" s="181" t="str">
        <f>IF(DO16="","",INDEX(klub_id,MATCH(DO16,klub_naziv,0)))</f>
        <v/>
      </c>
      <c r="DW16" s="129" t="str">
        <f t="shared" si="68"/>
        <v/>
      </c>
      <c r="DX16" t="s">
        <v>1</v>
      </c>
      <c r="DY16" s="30" t="str">
        <f t="shared" si="69"/>
        <v/>
      </c>
      <c r="DZ16" t="s">
        <v>1</v>
      </c>
      <c r="EA16" s="170" t="str">
        <f>IF(BX16="","",IF(BY16&lt;&gt;"NEMA","ime-pre-klu"&amp;IF(BJ16="","","(ali)")&amp;"-kat",IF(CB16&lt;&gt;"NEMA","ime-pre-klu"&amp;IF(BJ16="","","(ali)"),IF(CE16&lt;&gt;"NEMA","ime-pre",IF(CW16&lt;&gt;"","novo",""))))&amp;IF(AND(BE16="0",BD16&gt;max_minuta*60),"-ot",""))</f>
        <v/>
      </c>
      <c r="EB16" t="s">
        <v>1</v>
      </c>
      <c r="EC16" s="112" t="str">
        <f>IF(BX16="","",MAX(EC$10:EC15)+1)</f>
        <v/>
      </c>
      <c r="ED16" s="138" t="str">
        <f>IF(CD16="","",BS16)</f>
        <v/>
      </c>
      <c r="EE16" s="138" t="str">
        <f>IF(CH16&lt;&gt;"",CH16,CW16)</f>
        <v/>
      </c>
      <c r="EF16" s="138" t="str">
        <f>IF(BD16="","",BD16)</f>
        <v/>
      </c>
      <c r="EG16" s="138" t="str">
        <f>IF(BG16="","",BG16)</f>
        <v/>
      </c>
      <c r="EH16" s="138" t="str">
        <f>IF(CD16="","",IF(OR(BY16="",BY16="NEMA"),0,1))</f>
        <v/>
      </c>
      <c r="EI16" s="138" t="str">
        <f>IF(EC16="","",INDEX(uparivanje_id,MATCH(EA16,uparivanje_oznaka,0)))</f>
        <v/>
      </c>
      <c r="EJ16" s="138"/>
      <c r="EK16" s="138"/>
      <c r="EL16" s="138"/>
      <c r="EM16" s="107" t="str">
        <f>IF(BF16="","",BF16)</f>
        <v/>
      </c>
      <c r="EN16" t="s">
        <v>1</v>
      </c>
    </row>
    <row r="17" spans="2:144" ht="15.75" thickBot="1" x14ac:dyDescent="0.3">
      <c r="B17" s="152" t="s">
        <v>1084</v>
      </c>
      <c r="C17" t="s">
        <v>1</v>
      </c>
      <c r="D17" s="163">
        <f t="shared" si="53"/>
        <v>0</v>
      </c>
      <c r="E17" s="164">
        <f t="shared" ref="E17:AW17" si="74">IF($B17="","",FIND(";",$B17,D17+1))</f>
        <v>1</v>
      </c>
      <c r="F17" s="164">
        <f t="shared" si="74"/>
        <v>2</v>
      </c>
      <c r="G17" s="164">
        <f t="shared" si="74"/>
        <v>8</v>
      </c>
      <c r="H17" s="164">
        <f t="shared" si="74"/>
        <v>11</v>
      </c>
      <c r="I17" s="164">
        <f t="shared" si="74"/>
        <v>20</v>
      </c>
      <c r="J17" s="164">
        <f t="shared" si="74"/>
        <v>21</v>
      </c>
      <c r="K17" s="164">
        <f t="shared" si="74"/>
        <v>23</v>
      </c>
      <c r="L17" s="164">
        <f t="shared" si="74"/>
        <v>24</v>
      </c>
      <c r="M17" s="164">
        <f t="shared" si="74"/>
        <v>26</v>
      </c>
      <c r="N17" s="164">
        <f t="shared" si="74"/>
        <v>32</v>
      </c>
      <c r="O17" s="164">
        <f t="shared" si="74"/>
        <v>33</v>
      </c>
      <c r="P17" s="164">
        <f t="shared" si="74"/>
        <v>34</v>
      </c>
      <c r="Q17" s="164">
        <f t="shared" si="74"/>
        <v>36</v>
      </c>
      <c r="R17" s="164">
        <f t="shared" si="74"/>
        <v>37</v>
      </c>
      <c r="S17" s="164">
        <f t="shared" si="74"/>
        <v>40</v>
      </c>
      <c r="T17" s="164">
        <f t="shared" si="74"/>
        <v>43</v>
      </c>
      <c r="U17" s="164">
        <f t="shared" si="74"/>
        <v>46</v>
      </c>
      <c r="V17" s="164">
        <f t="shared" si="74"/>
        <v>49</v>
      </c>
      <c r="W17" s="164">
        <f t="shared" si="74"/>
        <v>55</v>
      </c>
      <c r="X17" s="164">
        <f t="shared" si="74"/>
        <v>61</v>
      </c>
      <c r="Y17" s="164">
        <f t="shared" si="74"/>
        <v>62</v>
      </c>
      <c r="Z17" s="164">
        <f t="shared" si="74"/>
        <v>63</v>
      </c>
      <c r="AA17" s="164">
        <f t="shared" si="74"/>
        <v>64</v>
      </c>
      <c r="AB17" s="164">
        <f t="shared" si="74"/>
        <v>67</v>
      </c>
      <c r="AC17" s="164">
        <f t="shared" si="74"/>
        <v>70</v>
      </c>
      <c r="AD17" s="164">
        <f t="shared" si="74"/>
        <v>73</v>
      </c>
      <c r="AE17" s="164">
        <f t="shared" si="74"/>
        <v>76</v>
      </c>
      <c r="AF17" s="164">
        <f t="shared" si="74"/>
        <v>79</v>
      </c>
      <c r="AG17" s="164">
        <f t="shared" si="74"/>
        <v>82</v>
      </c>
      <c r="AH17" s="164">
        <f t="shared" si="74"/>
        <v>85</v>
      </c>
      <c r="AI17" s="164">
        <f t="shared" si="74"/>
        <v>88</v>
      </c>
      <c r="AJ17" s="164">
        <f t="shared" si="74"/>
        <v>91</v>
      </c>
      <c r="AK17" s="164">
        <f t="shared" si="74"/>
        <v>94</v>
      </c>
      <c r="AL17" s="164">
        <f t="shared" si="74"/>
        <v>97</v>
      </c>
      <c r="AM17" s="164">
        <f t="shared" si="74"/>
        <v>98</v>
      </c>
      <c r="AN17" s="164">
        <f t="shared" si="74"/>
        <v>100</v>
      </c>
      <c r="AO17" s="164">
        <f t="shared" si="74"/>
        <v>106</v>
      </c>
      <c r="AP17" s="164">
        <f t="shared" si="74"/>
        <v>108</v>
      </c>
      <c r="AQ17" s="164">
        <f t="shared" si="74"/>
        <v>110</v>
      </c>
      <c r="AR17" s="164">
        <f t="shared" si="74"/>
        <v>116</v>
      </c>
      <c r="AS17" s="164">
        <f t="shared" si="74"/>
        <v>123</v>
      </c>
      <c r="AT17" s="164">
        <f t="shared" si="74"/>
        <v>128</v>
      </c>
      <c r="AU17" s="164">
        <f t="shared" si="74"/>
        <v>130</v>
      </c>
      <c r="AV17" s="164">
        <f t="shared" si="74"/>
        <v>131</v>
      </c>
      <c r="AW17" s="165">
        <f t="shared" si="74"/>
        <v>132</v>
      </c>
      <c r="AX17" t="s">
        <v>1</v>
      </c>
      <c r="AY17" s="106" t="str">
        <f t="shared" si="55"/>
        <v>M12</v>
      </c>
      <c r="AZ17" s="138">
        <f t="shared" si="44"/>
        <v>112</v>
      </c>
      <c r="BA17" s="74" t="str">
        <f t="shared" si="56"/>
        <v>Vacant</v>
      </c>
      <c r="BB17" s="74" t="str">
        <f t="shared" si="57"/>
        <v/>
      </c>
      <c r="BC17" s="138" t="str">
        <f t="shared" si="58"/>
        <v/>
      </c>
      <c r="BD17" s="138" t="str">
        <f t="shared" si="59"/>
        <v/>
      </c>
      <c r="BE17" s="179" t="str">
        <f t="shared" si="60"/>
        <v>0</v>
      </c>
      <c r="BF17" s="138" t="str">
        <f t="shared" si="45"/>
        <v/>
      </c>
      <c r="BG17" s="138" t="str">
        <f>IF(CD17="","",IF(N(BD17)&gt;max_minuta*60,2,INDEX(statusRezultat_id,MATCH(VALUE(BE17),statusRezultat_oevent,0))))</f>
        <v/>
      </c>
      <c r="BH17" s="180" t="str">
        <f>IF(B17="","",SUBSTITUTE(MID($B17,R17+1,S17-R17-1),"""",""))</f>
        <v/>
      </c>
      <c r="BI17" s="74" t="str">
        <f>IF(B17="","",SUBSTITUTE(MID($B17,S17+1,T17-S17-1),"""",""))</f>
        <v/>
      </c>
      <c r="BJ17" s="138" t="str">
        <f t="shared" si="61"/>
        <v/>
      </c>
      <c r="BK17" s="74" t="str" cm="1">
        <f t="array" ref="BK17">IF(BJ17="",""&amp;BI17,IF(BJ17="NEMA",BI17,INDEX(klubAlias_klub,BJ17)))</f>
        <v/>
      </c>
      <c r="BL17" s="74" t="str" cm="1">
        <f t="array" ref="BL17">IFERROR(INDEX(registarNatjecatelji,CE17,4),"")</f>
        <v/>
      </c>
      <c r="BM17" s="138"/>
      <c r="BN17" s="74" t="str">
        <f t="shared" si="62"/>
        <v/>
      </c>
      <c r="BO17" s="74" t="str">
        <f>IF(B17="","",SUBSTITUTE(MID($B17,T17+1,U17-T17-1),"""",""))</f>
        <v/>
      </c>
      <c r="BP17" s="138" t="str">
        <f>IF(BO17="","",IFERROR(INDEX(drzava_id,MATCH(BO17,drzava_oznaka,0)),"NEMA"))</f>
        <v/>
      </c>
      <c r="BQ17" s="74" t="str">
        <f>IF(B17="","",SUBSTITUTE(MID($B17,AQ17+1,AR17-AQ17-1),"""",""))</f>
        <v>M12</v>
      </c>
      <c r="BR17" s="74" t="str">
        <f t="shared" si="47"/>
        <v>M12-Ž12</v>
      </c>
      <c r="BS17" s="138">
        <f t="shared" si="48"/>
        <v>1001</v>
      </c>
      <c r="BT17" s="75" t="str">
        <f>IF(B17="","",SUBSTITUTE(MID($B17,AR17+1,AS17-AR17-1),"""",""))</f>
        <v>1.98</v>
      </c>
      <c r="BU17" s="75" t="str">
        <f>IF(B17="","",SUBSTITUTE(MID($B17,AS17+1,AT17-AS17-1),"""",""))</f>
        <v>75</v>
      </c>
      <c r="BV17" s="76" t="str">
        <f>IF(B17="","",SUBSTITUTE(MID($B17,AT17+1,AU17-AT17-1),"""",""))</f>
        <v>8</v>
      </c>
      <c r="BW17" t="s">
        <v>1</v>
      </c>
      <c r="BX17" s="106" t="str">
        <f>IF(BA17="Vacant","",IF(BA17="","",BA17) &amp; IF(BB17="",""," – " &amp; BB17) &amp; IF(BN17="",""," – " &amp; BN17) &amp; IF(AY17="",""," – " &amp; AY17))</f>
        <v/>
      </c>
      <c r="BY17" s="107" t="str">
        <f t="shared" si="49"/>
        <v/>
      </c>
      <c r="BZ17" t="s">
        <v>1</v>
      </c>
      <c r="CA17" s="106" t="str">
        <f>IF(BA17="Vacant","",IF(BA17="","",BA17) &amp; IF(BB17="",""," – " &amp; BB17) &amp; IF(BN17="",""," – " &amp; BN17))</f>
        <v/>
      </c>
      <c r="CB17" s="107" t="str">
        <f t="shared" si="50"/>
        <v/>
      </c>
      <c r="CC17" t="s">
        <v>1</v>
      </c>
      <c r="CD17" s="106" t="str">
        <f>IF(BA17="Vacant","",IF(BA17="","",BA17)&amp;IF(BB17="",""," – "&amp;BB17))</f>
        <v/>
      </c>
      <c r="CE17" s="107" t="str">
        <f t="shared" si="63"/>
        <v/>
      </c>
      <c r="CF17" t="s">
        <v>1</v>
      </c>
      <c r="CG17" s="112" t="str">
        <f t="shared" si="64"/>
        <v/>
      </c>
      <c r="CH17" s="107" t="str" cm="1">
        <f t="array" ref="CH17">IF(CG17="","",INDEX(imePrezime_id,CG17,0))</f>
        <v/>
      </c>
      <c r="CI17" t="s">
        <v>1</v>
      </c>
      <c r="CJ17" s="30" t="str">
        <f>IF(CE17&lt;&gt;"NEMA","","SELECT '"&amp;CD17&amp;"', ime, prezime FROM imeprezime WHERE ime LIKE '%"&amp;MID(BA17,2,LEN(BA17)-2)&amp;"%' Or prezime LIKE '%"&amp;MID(BB17,2,LEN(BB17)-2)&amp;"%' Or ime LIKE '%"&amp;MID(BB17,2,LEN(BB17)-2)&amp;"%' Or prezime LIKE '%"&amp;MID(BA17,2,LEN(BA17)-2)&amp;"%' ORDER BY ime, prezime;")</f>
        <v/>
      </c>
      <c r="CK17" t="s">
        <v>1</v>
      </c>
      <c r="CL17" s="91"/>
      <c r="CM17" t="s">
        <v>1</v>
      </c>
      <c r="CO17" t="s">
        <v>1</v>
      </c>
      <c r="CW17" s="116" t="str">
        <f>IF(CE17="NEMA",MAX(CW$10:CW16)+1,"")</f>
        <v/>
      </c>
      <c r="CX17" t="s">
        <v>1</v>
      </c>
      <c r="CY17" s="124" t="str">
        <f>LEFT(BQ17,1)</f>
        <v>M</v>
      </c>
      <c r="CZ17" t="s">
        <v>1</v>
      </c>
      <c r="DA17" s="106" t="str">
        <f>IF(CW17="","",IF(BO17&lt;&gt;"CRO","","INSERT INTO osoba (id,reg_broj,oib,spol_id,dat_rodjenja) VALUES ("&amp;CW17&amp;",(SELECT max(reg_broj)+1 FROM osoba),Null,'"&amp;CY17&amp;"',Null); INSERT INTO osoba_log (id,reg_broj,oib,spol_id,dat_rodjenja,dnevnik_id) SELECT id,reg_broj,oib,spol_id,dat_rodjenja,"&amp;CW$2&amp;" FROM osoba WHERE id = "&amp;CW17&amp;";"))</f>
        <v/>
      </c>
      <c r="DB17" s="129" t="str">
        <f>IF(CW17="","","INSERT INTO imeprezime (id,osoba_id,rbr,ime,prezime,klub_id,identitet_id,sintaksa_id,info,aktivno,dnevnik_id) VALUES ("&amp;CW17&amp;","&amp;IF(DA17="","Null",CW17)&amp;",1,'"&amp;BA17&amp;"','"&amp;BB17&amp;"',(SELECT id FROM klub WHERE naziv = '"&amp;BI17&amp;"'),Null,1,'',1,"&amp;CW$2&amp;");")</f>
        <v/>
      </c>
      <c r="DC17" t="s">
        <v>1</v>
      </c>
      <c r="DD17" s="30" t="str">
        <f t="shared" si="65"/>
        <v/>
      </c>
      <c r="DE17" t="s">
        <v>1</v>
      </c>
      <c r="DF17" s="106" t="str">
        <f>IF(OR(BP17="",BP17&lt;&gt;"NEMA"),"",BO17)</f>
        <v/>
      </c>
      <c r="DG17" s="129" t="str">
        <f>IF(DF17="","",MAX(DG$10:DG16)+1)</f>
        <v/>
      </c>
      <c r="DH17" t="s">
        <v>1</v>
      </c>
      <c r="DI17" s="91"/>
      <c r="DJ17" t="s">
        <v>1</v>
      </c>
      <c r="DK17" s="30" t="str">
        <f>IF(DF17="","","INSERT INTO drzava(id,naziv,oznaka) VALUES ("&amp;DG17&amp;",'"&amp;DI17&amp;"','"&amp;UPPER(LEFT(DF17,1))&amp;LOWER(RIGHT(DF17,2))&amp;"');")</f>
        <v/>
      </c>
      <c r="DL17" t="s">
        <v>1</v>
      </c>
      <c r="DM17" s="170" t="str">
        <f>IF(BJ17&lt;&gt;"NEMA","",IF(IFERROR(MATCH(BI17,BI$10:BI16,0),0)&lt;&gt;0,"",BI17))</f>
        <v/>
      </c>
      <c r="DN17" t="s">
        <v>1</v>
      </c>
      <c r="DO17" s="91"/>
      <c r="DP17" t="s">
        <v>1</v>
      </c>
      <c r="DQ17" s="106" t="str">
        <f t="shared" si="66"/>
        <v/>
      </c>
      <c r="DR17" s="74" t="str">
        <f>IF(DQ17="","",MAX(DR$10:DR16)+1)</f>
        <v/>
      </c>
      <c r="DS17" s="74" t="str">
        <f>IF(DQ17="","",IF(BP17="","",IF(BP17="NEMA",DG17,BP17)))</f>
        <v/>
      </c>
      <c r="DT17" s="74" t="str">
        <f t="shared" si="67"/>
        <v/>
      </c>
      <c r="DU17" s="74" t="str">
        <f>IF(DO17="","",MAX(DU$10:DU16)+1)</f>
        <v/>
      </c>
      <c r="DV17" s="181" t="str">
        <f>IF(DO17="","",INDEX(klub_id,MATCH(DO17,klub_naziv,0)))</f>
        <v/>
      </c>
      <c r="DW17" s="129" t="str">
        <f t="shared" si="68"/>
        <v/>
      </c>
      <c r="DX17" t="s">
        <v>1</v>
      </c>
      <c r="DY17" s="30" t="str">
        <f t="shared" si="69"/>
        <v/>
      </c>
      <c r="DZ17" t="s">
        <v>1</v>
      </c>
      <c r="EA17" s="170" t="str">
        <f>IF(BX17="","",IF(BY17&lt;&gt;"NEMA","ime-pre-klu"&amp;IF(BJ17="","","(ali)")&amp;"-kat",IF(CB17&lt;&gt;"NEMA","ime-pre-klu"&amp;IF(BJ17="","","(ali)"),IF(CE17&lt;&gt;"NEMA","ime-pre",IF(CW17&lt;&gt;"","novo",""))))&amp;IF(AND(BE17="0",BD17&gt;max_minuta*60),"-ot",""))</f>
        <v/>
      </c>
      <c r="EB17" t="s">
        <v>1</v>
      </c>
      <c r="EC17" s="112" t="str">
        <f>IF(BX17="","",MAX(EC$10:EC16)+1)</f>
        <v/>
      </c>
      <c r="ED17" s="138" t="str">
        <f>IF(CD17="","",BS17)</f>
        <v/>
      </c>
      <c r="EE17" s="138" t="str">
        <f>IF(CH17&lt;&gt;"",CH17,CW17)</f>
        <v/>
      </c>
      <c r="EF17" s="138" t="str">
        <f>IF(BD17="","",BD17)</f>
        <v/>
      </c>
      <c r="EG17" s="138" t="str">
        <f>IF(BG17="","",BG17)</f>
        <v/>
      </c>
      <c r="EH17" s="138" t="str">
        <f>IF(CD17="","",IF(OR(BY17="",BY17="NEMA"),0,1))</f>
        <v/>
      </c>
      <c r="EI17" s="138" t="str">
        <f>IF(EC17="","",INDEX(uparivanje_id,MATCH(EA17,uparivanje_oznaka,0)))</f>
        <v/>
      </c>
      <c r="EJ17" s="138"/>
      <c r="EK17" s="138"/>
      <c r="EL17" s="138"/>
      <c r="EM17" s="107" t="str">
        <f>IF(BF17="","",BF17)</f>
        <v/>
      </c>
      <c r="EN17" t="s">
        <v>1</v>
      </c>
    </row>
    <row r="18" spans="2:144" ht="15.75" thickBot="1" x14ac:dyDescent="0.3">
      <c r="B18" s="152" t="s">
        <v>1085</v>
      </c>
      <c r="C18" t="s">
        <v>1</v>
      </c>
      <c r="D18" s="163">
        <f t="shared" si="53"/>
        <v>0</v>
      </c>
      <c r="E18" s="164">
        <f t="shared" ref="E18:AW18" si="75">IF($B18="","",FIND(";",$B18,D18+1))</f>
        <v>1</v>
      </c>
      <c r="F18" s="164">
        <f t="shared" si="75"/>
        <v>9</v>
      </c>
      <c r="G18" s="164">
        <f t="shared" si="75"/>
        <v>15</v>
      </c>
      <c r="H18" s="164">
        <f t="shared" si="75"/>
        <v>25</v>
      </c>
      <c r="I18" s="164">
        <f t="shared" si="75"/>
        <v>31</v>
      </c>
      <c r="J18" s="164">
        <f t="shared" si="75"/>
        <v>32</v>
      </c>
      <c r="K18" s="164">
        <f t="shared" si="75"/>
        <v>34</v>
      </c>
      <c r="L18" s="164">
        <f t="shared" si="75"/>
        <v>35</v>
      </c>
      <c r="M18" s="164">
        <f t="shared" si="75"/>
        <v>37</v>
      </c>
      <c r="N18" s="164">
        <f t="shared" si="75"/>
        <v>43</v>
      </c>
      <c r="O18" s="164">
        <f t="shared" si="75"/>
        <v>49</v>
      </c>
      <c r="P18" s="164">
        <f t="shared" si="75"/>
        <v>55</v>
      </c>
      <c r="Q18" s="164">
        <f t="shared" si="75"/>
        <v>57</v>
      </c>
      <c r="R18" s="164">
        <f t="shared" si="75"/>
        <v>59</v>
      </c>
      <c r="S18" s="164">
        <f t="shared" si="75"/>
        <v>65</v>
      </c>
      <c r="T18" s="164">
        <f t="shared" si="75"/>
        <v>78</v>
      </c>
      <c r="U18" s="164">
        <f t="shared" si="75"/>
        <v>84</v>
      </c>
      <c r="V18" s="164">
        <f t="shared" si="75"/>
        <v>87</v>
      </c>
      <c r="W18" s="164">
        <f t="shared" si="75"/>
        <v>93</v>
      </c>
      <c r="X18" s="164">
        <f t="shared" si="75"/>
        <v>99</v>
      </c>
      <c r="Y18" s="164">
        <f t="shared" si="75"/>
        <v>100</v>
      </c>
      <c r="Z18" s="164">
        <f t="shared" si="75"/>
        <v>101</v>
      </c>
      <c r="AA18" s="164">
        <f t="shared" si="75"/>
        <v>102</v>
      </c>
      <c r="AB18" s="164">
        <f t="shared" si="75"/>
        <v>105</v>
      </c>
      <c r="AC18" s="164">
        <f t="shared" si="75"/>
        <v>108</v>
      </c>
      <c r="AD18" s="164">
        <f t="shared" si="75"/>
        <v>111</v>
      </c>
      <c r="AE18" s="164">
        <f t="shared" si="75"/>
        <v>114</v>
      </c>
      <c r="AF18" s="164">
        <f t="shared" si="75"/>
        <v>117</v>
      </c>
      <c r="AG18" s="164">
        <f t="shared" si="75"/>
        <v>120</v>
      </c>
      <c r="AH18" s="164">
        <f t="shared" si="75"/>
        <v>123</v>
      </c>
      <c r="AI18" s="164">
        <f t="shared" si="75"/>
        <v>126</v>
      </c>
      <c r="AJ18" s="164">
        <f t="shared" si="75"/>
        <v>129</v>
      </c>
      <c r="AK18" s="164">
        <f t="shared" si="75"/>
        <v>132</v>
      </c>
      <c r="AL18" s="164">
        <f t="shared" si="75"/>
        <v>135</v>
      </c>
      <c r="AM18" s="164">
        <f t="shared" si="75"/>
        <v>136</v>
      </c>
      <c r="AN18" s="164">
        <f t="shared" si="75"/>
        <v>138</v>
      </c>
      <c r="AO18" s="164">
        <f t="shared" si="75"/>
        <v>144</v>
      </c>
      <c r="AP18" s="164">
        <f t="shared" si="75"/>
        <v>146</v>
      </c>
      <c r="AQ18" s="164">
        <f t="shared" si="75"/>
        <v>148</v>
      </c>
      <c r="AR18" s="164">
        <f t="shared" si="75"/>
        <v>154</v>
      </c>
      <c r="AS18" s="164">
        <f t="shared" si="75"/>
        <v>161</v>
      </c>
      <c r="AT18" s="164">
        <f t="shared" si="75"/>
        <v>166</v>
      </c>
      <c r="AU18" s="164">
        <f t="shared" si="75"/>
        <v>168</v>
      </c>
      <c r="AV18" s="164">
        <f t="shared" si="75"/>
        <v>170</v>
      </c>
      <c r="AW18" s="165">
        <f t="shared" si="75"/>
        <v>171</v>
      </c>
      <c r="AX18" t="s">
        <v>1</v>
      </c>
      <c r="AY18" s="106" t="str">
        <f t="shared" si="55"/>
        <v>M14</v>
      </c>
      <c r="AZ18" s="138">
        <f t="shared" si="44"/>
        <v>111</v>
      </c>
      <c r="BA18" s="74" t="str">
        <f t="shared" si="56"/>
        <v>Teo</v>
      </c>
      <c r="BB18" s="223" t="s">
        <v>1502</v>
      </c>
      <c r="BC18" s="138" t="str">
        <f t="shared" si="58"/>
        <v>21:01</v>
      </c>
      <c r="BD18" s="138">
        <f t="shared" si="59"/>
        <v>1261</v>
      </c>
      <c r="BE18" s="179" t="str">
        <f t="shared" si="60"/>
        <v>0</v>
      </c>
      <c r="BF18" s="138" t="str">
        <f t="shared" si="45"/>
        <v>0</v>
      </c>
      <c r="BG18" s="138">
        <f>IF(CD18="","",IF(N(BD18)&gt;max_minuta*60,2,INDEX(statusRezultat_id,MATCH(VALUE(BE18),statusRezultat_oevent,0))))</f>
        <v>1</v>
      </c>
      <c r="BH18" s="180" t="str">
        <f>IF(B18="","",SUBSTITUTE(MID($B18,R18+1,S18-R18-1),"""",""))</f>
        <v>JAP</v>
      </c>
      <c r="BI18" s="223" t="s">
        <v>1492</v>
      </c>
      <c r="BJ18" s="138" t="str">
        <f t="shared" si="61"/>
        <v>NEMA</v>
      </c>
      <c r="BK18" s="74" t="str" cm="1">
        <f t="array" ref="BK18">IF(BJ18="",""&amp;BI18,IF(BJ18="NEMA",BI18,INDEX(klubAlias_klub,BJ18)))</f>
        <v>OK Makula</v>
      </c>
      <c r="BL18" s="74" t="str" cm="1">
        <f t="array" ref="BL18">IFERROR(INDEX(registarNatjecatelji,CE18,4),"")</f>
        <v/>
      </c>
      <c r="BM18" s="138"/>
      <c r="BN18" s="74" t="str">
        <f t="shared" si="62"/>
        <v>OK Makula</v>
      </c>
      <c r="BO18" s="74" t="str">
        <f>IF(B18="","",SUBSTITUTE(MID($B18,T18+1,U18-T18-1),"""",""))</f>
        <v>CRO</v>
      </c>
      <c r="BP18" s="138">
        <f>IF(BO18="","",IFERROR(INDEX(drzava_id,MATCH(BO18,drzava_oznaka,0)),"NEMA"))</f>
        <v>1</v>
      </c>
      <c r="BQ18" s="74" t="str">
        <f>IF(B18="","",SUBSTITUTE(MID($B18,AQ18+1,AR18-AQ18-1),"""",""))</f>
        <v>M14</v>
      </c>
      <c r="BR18" s="74" t="str">
        <f t="shared" si="47"/>
        <v>M14-Ž14</v>
      </c>
      <c r="BS18" s="138">
        <f t="shared" si="48"/>
        <v>1002</v>
      </c>
      <c r="BT18" s="75" t="str">
        <f>IF(B18="","",SUBSTITUTE(MID($B18,AR18+1,AS18-AR18-1),"""",""))</f>
        <v>2.33</v>
      </c>
      <c r="BU18" s="75" t="str">
        <f>IF(B18="","",SUBSTITUTE(MID($B18,AS18+1,AT18-AS18-1),"""",""))</f>
        <v>75</v>
      </c>
      <c r="BV18" s="76" t="str">
        <f>IF(B18="","",SUBSTITUTE(MID($B18,AT18+1,AU18-AT18-1),"""",""))</f>
        <v>9</v>
      </c>
      <c r="BW18" t="s">
        <v>1</v>
      </c>
      <c r="BX18" s="106" t="str">
        <f>IF(BA18="Vacant","",IF(BA18="","",BA18) &amp; IF(BB18="",""," – " &amp; BB18) &amp; IF(BN18="",""," – " &amp; BN18) &amp; IF(AY18="",""," – " &amp; AY18))</f>
        <v>Teo – Maštrović – OK Makula – M14</v>
      </c>
      <c r="BY18" s="107" t="str">
        <f t="shared" si="49"/>
        <v>NEMA</v>
      </c>
      <c r="BZ18" t="s">
        <v>1</v>
      </c>
      <c r="CA18" s="106" t="str">
        <f>IF(BA18="Vacant","",IF(BA18="","",BA18) &amp; IF(BB18="",""," – " &amp; BB18) &amp; IF(BN18="",""," – " &amp; BN18))</f>
        <v>Teo – Maštrović – OK Makula</v>
      </c>
      <c r="CB18" s="107" t="str">
        <f t="shared" si="50"/>
        <v>NEMA</v>
      </c>
      <c r="CC18" t="s">
        <v>1</v>
      </c>
      <c r="CD18" s="106" t="str">
        <f>IF(BA18="Vacant","",IF(BA18="","",BA18)&amp;IF(BB18="",""," – "&amp;BB18))</f>
        <v>Teo – Maštrović</v>
      </c>
      <c r="CE18" s="107" t="str">
        <f t="shared" si="63"/>
        <v>NEMA</v>
      </c>
      <c r="CF18" t="s">
        <v>1</v>
      </c>
      <c r="CG18" s="112" t="str">
        <f t="shared" si="64"/>
        <v/>
      </c>
      <c r="CH18" s="107" t="str" cm="1">
        <f t="array" ref="CH18">IF(CG18="","",INDEX(imePrezime_id,CG18,0))</f>
        <v/>
      </c>
      <c r="CI18" t="s">
        <v>1</v>
      </c>
      <c r="CJ18" s="30" t="str">
        <f>IF(CE18&lt;&gt;"NEMA","","SELECT '"&amp;CD18&amp;"', ime, prezime FROM imeprezime WHERE ime LIKE '%"&amp;MID(BA18,2,LEN(BA18)-2)&amp;"%' Or prezime LIKE '%"&amp;MID(BB18,2,LEN(BB18)-2)&amp;"%' Or ime LIKE '%"&amp;MID(BB18,2,LEN(BB18)-2)&amp;"%' Or prezime LIKE '%"&amp;MID(BA18,2,LEN(BA18)-2)&amp;"%' ORDER BY ime, prezime;")</f>
        <v>SELECT 'Teo – Maštrović', ime, prezime FROM imeprezime WHERE ime LIKE '%e%' Or prezime LIKE '%aštrovi%' Or ime LIKE '%aštrovi%' Or prezime LIKE '%e%' ORDER BY ime, prezime;</v>
      </c>
      <c r="CK18" t="s">
        <v>1</v>
      </c>
      <c r="CL18" s="91"/>
      <c r="CM18" t="s">
        <v>1</v>
      </c>
      <c r="CO18" t="s">
        <v>1</v>
      </c>
      <c r="CW18" s="116">
        <f>IF(CE18="NEMA",MAX(CW$10:CW17)+1,"")</f>
        <v>1003</v>
      </c>
      <c r="CX18" t="s">
        <v>1</v>
      </c>
      <c r="CY18" s="124" t="str">
        <f>LEFT(BQ18,1)</f>
        <v>M</v>
      </c>
      <c r="CZ18" t="s">
        <v>1</v>
      </c>
      <c r="DA18" s="106" t="str">
        <f>IF(CW18="","",IF(BO18&lt;&gt;"CRO","","INSERT INTO osoba (id,reg_broj,oib,spol_id,dat_rodjenja) VALUES ("&amp;CW18&amp;",(SELECT max(reg_broj)+1 FROM osoba),Null,'"&amp;CY18&amp;"',Null); INSERT INTO osoba_log (id,reg_broj,oib,spol_id,dat_rodjenja,dnevnik_id) SELECT id,reg_broj,oib,spol_id,dat_rodjenja,"&amp;CW$2&amp;" FROM osoba WHERE id = "&amp;CW18&amp;";"))</f>
        <v>INSERT INTO osoba (id,reg_broj,oib,spol_id,dat_rodjenja) VALUES (1003,(SELECT max(reg_broj)+1 FROM osoba),Null,'M',Null); INSERT INTO osoba_log (id,reg_broj,oib,spol_id,dat_rodjenja,dnevnik_id) SELECT id,reg_broj,oib,spol_id,dat_rodjenja,881 FROM osoba WHERE id = 1003;</v>
      </c>
      <c r="DB18" s="129" t="str">
        <f>IF(CW18="","","INSERT INTO imeprezime (id,osoba_id,rbr,ime,prezime,klub_id,identitet_id,sintaksa_id,info,aktivno,dnevnik_id) VALUES ("&amp;CW18&amp;","&amp;IF(DA18="","Null",CW18)&amp;",1,'"&amp;BA18&amp;"','"&amp;BB18&amp;"',(SELECT id FROM klub WHERE naziv = '"&amp;BI18&amp;"'),Null,1,'',1,"&amp;CW$2&amp;");")</f>
        <v>INSERT INTO imeprezime (id,osoba_id,rbr,ime,prezime,klub_id,identitet_id,sintaksa_id,info,aktivno,dnevnik_id) VALUES (1003,1003,1,'Teo','Maštrović',(SELECT id FROM klub WHERE naziv = 'OK Makula'),Null,1,'',1,881);</v>
      </c>
      <c r="DC18" t="s">
        <v>1</v>
      </c>
      <c r="DD18" s="30" t="str">
        <f t="shared" si="65"/>
        <v>INSERT INTO osoba (id,reg_broj,oib,spol_id,dat_rodjenja) VALUES (1003,(SELECT max(reg_broj)+1 FROM osoba),Null,'M',Null); INSERT INTO osoba_log (id,reg_broj,oib,spol_id,dat_rodjenja,dnevnik_id) SELECT id,reg_broj,oib,spol_id,dat_rodjenja,881 FROM osoba WHERE id = 1003; INSERT INTO imeprezime (id,osoba_id,rbr,ime,prezime,klub_id,identitet_id,sintaksa_id,info,aktivno,dnevnik_id) VALUES (1003,1003,1,'Teo','Maštrović',(SELECT id FROM klub WHERE naziv = 'OK Makula'),Null,1,'',1,881);</v>
      </c>
      <c r="DE18" t="s">
        <v>1</v>
      </c>
      <c r="DF18" s="106" t="str">
        <f>IF(OR(BP18="",BP18&lt;&gt;"NEMA"),"",BO18)</f>
        <v/>
      </c>
      <c r="DG18" s="129" t="str">
        <f>IF(DF18="","",MAX(DG$10:DG17)+1)</f>
        <v/>
      </c>
      <c r="DH18" t="s">
        <v>1</v>
      </c>
      <c r="DI18" s="91"/>
      <c r="DJ18" t="s">
        <v>1</v>
      </c>
      <c r="DK18" s="30" t="str">
        <f>IF(DF18="","","INSERT INTO drzava(id,naziv,oznaka) VALUES ("&amp;DG18&amp;",'"&amp;DI18&amp;"','"&amp;UPPER(LEFT(DF18,1))&amp;LOWER(RIGHT(DF18,2))&amp;"');")</f>
        <v/>
      </c>
      <c r="DL18" t="s">
        <v>1</v>
      </c>
      <c r="DM18" s="170" t="str">
        <f>IF(BJ18&lt;&gt;"NEMA","",IF(IFERROR(MATCH(BI18,BI$10:BI17,0),0)&lt;&gt;0,"",BI18))</f>
        <v/>
      </c>
      <c r="DN18" t="s">
        <v>1</v>
      </c>
      <c r="DO18" s="91"/>
      <c r="DP18" t="s">
        <v>1</v>
      </c>
      <c r="DQ18" s="106" t="str">
        <f t="shared" si="66"/>
        <v/>
      </c>
      <c r="DR18" s="74" t="str">
        <f>IF(DQ18="","",MAX(DR$10:DR17)+1)</f>
        <v/>
      </c>
      <c r="DS18" s="74" t="str">
        <f>IF(DQ18="","",IF(BP18="","",IF(BP18="NEMA",DG18,BP18)))</f>
        <v/>
      </c>
      <c r="DT18" s="74" t="str">
        <f t="shared" si="67"/>
        <v/>
      </c>
      <c r="DU18" s="74" t="str">
        <f>IF(DO18="","",MAX(DU$10:DU17)+1)</f>
        <v/>
      </c>
      <c r="DV18" s="181" t="str">
        <f>IF(DO18="","",INDEX(klub_id,MATCH(DO18,klub_naziv,0)))</f>
        <v/>
      </c>
      <c r="DW18" s="129" t="str">
        <f t="shared" si="68"/>
        <v/>
      </c>
      <c r="DX18" t="s">
        <v>1</v>
      </c>
      <c r="DY18" s="30" t="str">
        <f t="shared" si="69"/>
        <v/>
      </c>
      <c r="DZ18" t="s">
        <v>1</v>
      </c>
      <c r="EA18" s="170" t="str">
        <f>IF(BX18="","",IF(BY18&lt;&gt;"NEMA","ime-pre-klu"&amp;IF(BJ18="","","(ali)")&amp;"-kat",IF(CB18&lt;&gt;"NEMA","ime-pre-klu"&amp;IF(BJ18="","","(ali)"),IF(CE18&lt;&gt;"NEMA","ime-pre",IF(CW18&lt;&gt;"","novo",""))))&amp;IF(AND(BE18="0",BD18&gt;max_minuta*60),"-ot",""))</f>
        <v>novo</v>
      </c>
      <c r="EB18" t="s">
        <v>1</v>
      </c>
      <c r="EC18" s="112">
        <f>IF(BX18="","",MAX(EC$10:EC17)+1)</f>
        <v>1006</v>
      </c>
      <c r="ED18" s="138">
        <f>IF(CD18="","",BS18)</f>
        <v>1002</v>
      </c>
      <c r="EE18" s="138">
        <f>IF(CH18&lt;&gt;"",CH18,CW18)</f>
        <v>1003</v>
      </c>
      <c r="EF18" s="138">
        <f>IF(BD18="","",BD18)</f>
        <v>1261</v>
      </c>
      <c r="EG18" s="138">
        <f>IF(BG18="","",BG18)</f>
        <v>1</v>
      </c>
      <c r="EH18" s="138">
        <f>IF(CD18="","",IF(OR(BY18="",BY18="NEMA"),0,1))</f>
        <v>0</v>
      </c>
      <c r="EI18" s="138">
        <f>IF(EC18="","",INDEX(uparivanje_id,MATCH(EA18,uparivanje_oznaka,0)))</f>
        <v>13</v>
      </c>
      <c r="EJ18" s="138"/>
      <c r="EK18" s="138"/>
      <c r="EL18" s="138"/>
      <c r="EM18" s="107" t="str">
        <f>IF(BF18="","",BF18)</f>
        <v>0</v>
      </c>
      <c r="EN18" t="s">
        <v>1</v>
      </c>
    </row>
    <row r="19" spans="2:144" ht="15.75" thickBot="1" x14ac:dyDescent="0.3">
      <c r="B19" s="152" t="s">
        <v>1086</v>
      </c>
      <c r="C19" t="s">
        <v>1</v>
      </c>
      <c r="D19" s="163">
        <f t="shared" si="53"/>
        <v>0</v>
      </c>
      <c r="E19" s="164">
        <f t="shared" ref="E19:AW19" si="76">IF($B19="","",FIND(";",$B19,D19+1))</f>
        <v>1</v>
      </c>
      <c r="F19" s="164">
        <f t="shared" si="76"/>
        <v>9</v>
      </c>
      <c r="G19" s="164">
        <f t="shared" si="76"/>
        <v>15</v>
      </c>
      <c r="H19" s="164">
        <f t="shared" si="76"/>
        <v>27</v>
      </c>
      <c r="I19" s="164">
        <f t="shared" si="76"/>
        <v>36</v>
      </c>
      <c r="J19" s="164">
        <f t="shared" si="76"/>
        <v>37</v>
      </c>
      <c r="K19" s="164">
        <f t="shared" si="76"/>
        <v>39</v>
      </c>
      <c r="L19" s="164">
        <f t="shared" si="76"/>
        <v>40</v>
      </c>
      <c r="M19" s="164">
        <f t="shared" si="76"/>
        <v>42</v>
      </c>
      <c r="N19" s="164">
        <f t="shared" si="76"/>
        <v>48</v>
      </c>
      <c r="O19" s="164">
        <f t="shared" si="76"/>
        <v>54</v>
      </c>
      <c r="P19" s="164">
        <f t="shared" si="76"/>
        <v>60</v>
      </c>
      <c r="Q19" s="164">
        <f t="shared" si="76"/>
        <v>62</v>
      </c>
      <c r="R19" s="164">
        <f t="shared" si="76"/>
        <v>64</v>
      </c>
      <c r="S19" s="164">
        <f t="shared" si="76"/>
        <v>70</v>
      </c>
      <c r="T19" s="164">
        <f t="shared" si="76"/>
        <v>82</v>
      </c>
      <c r="U19" s="164">
        <f t="shared" si="76"/>
        <v>88</v>
      </c>
      <c r="V19" s="164">
        <f t="shared" si="76"/>
        <v>91</v>
      </c>
      <c r="W19" s="164">
        <f t="shared" si="76"/>
        <v>97</v>
      </c>
      <c r="X19" s="164">
        <f t="shared" si="76"/>
        <v>103</v>
      </c>
      <c r="Y19" s="164">
        <f t="shared" si="76"/>
        <v>104</v>
      </c>
      <c r="Z19" s="164">
        <f t="shared" si="76"/>
        <v>105</v>
      </c>
      <c r="AA19" s="164">
        <f t="shared" si="76"/>
        <v>106</v>
      </c>
      <c r="AB19" s="164">
        <f t="shared" si="76"/>
        <v>109</v>
      </c>
      <c r="AC19" s="164">
        <f t="shared" si="76"/>
        <v>112</v>
      </c>
      <c r="AD19" s="164">
        <f t="shared" si="76"/>
        <v>115</v>
      </c>
      <c r="AE19" s="164">
        <f t="shared" si="76"/>
        <v>118</v>
      </c>
      <c r="AF19" s="164">
        <f t="shared" si="76"/>
        <v>121</v>
      </c>
      <c r="AG19" s="164">
        <f t="shared" si="76"/>
        <v>124</v>
      </c>
      <c r="AH19" s="164">
        <f t="shared" si="76"/>
        <v>127</v>
      </c>
      <c r="AI19" s="164">
        <f t="shared" si="76"/>
        <v>130</v>
      </c>
      <c r="AJ19" s="164">
        <f t="shared" si="76"/>
        <v>133</v>
      </c>
      <c r="AK19" s="164">
        <f t="shared" si="76"/>
        <v>136</v>
      </c>
      <c r="AL19" s="164">
        <f t="shared" si="76"/>
        <v>139</v>
      </c>
      <c r="AM19" s="164">
        <f t="shared" si="76"/>
        <v>140</v>
      </c>
      <c r="AN19" s="164">
        <f t="shared" si="76"/>
        <v>142</v>
      </c>
      <c r="AO19" s="164">
        <f t="shared" si="76"/>
        <v>148</v>
      </c>
      <c r="AP19" s="164">
        <f t="shared" si="76"/>
        <v>150</v>
      </c>
      <c r="AQ19" s="164">
        <f t="shared" si="76"/>
        <v>152</v>
      </c>
      <c r="AR19" s="164">
        <f t="shared" si="76"/>
        <v>158</v>
      </c>
      <c r="AS19" s="164">
        <f t="shared" si="76"/>
        <v>165</v>
      </c>
      <c r="AT19" s="164">
        <f t="shared" si="76"/>
        <v>170</v>
      </c>
      <c r="AU19" s="164">
        <f t="shared" si="76"/>
        <v>172</v>
      </c>
      <c r="AV19" s="164">
        <f t="shared" si="76"/>
        <v>174</v>
      </c>
      <c r="AW19" s="165">
        <f t="shared" si="76"/>
        <v>175</v>
      </c>
      <c r="AX19" t="s">
        <v>1</v>
      </c>
      <c r="AY19" s="106" t="str">
        <f t="shared" si="55"/>
        <v>M14</v>
      </c>
      <c r="AZ19" s="138">
        <f t="shared" si="44"/>
        <v>111</v>
      </c>
      <c r="BA19" s="181" t="str">
        <f t="shared" si="56"/>
        <v>Martin</v>
      </c>
      <c r="BB19" s="223" t="s">
        <v>1502</v>
      </c>
      <c r="BC19" s="182" t="str">
        <f t="shared" si="58"/>
        <v>34:10</v>
      </c>
      <c r="BD19" s="138">
        <f t="shared" si="59"/>
        <v>2050</v>
      </c>
      <c r="BE19" s="179" t="str">
        <f t="shared" si="60"/>
        <v>0</v>
      </c>
      <c r="BF19" s="138" t="str">
        <f t="shared" si="45"/>
        <v>0</v>
      </c>
      <c r="BG19" s="138">
        <f>IF(CD19="","",IF(N(BD19)&gt;max_minuta*60,2,INDEX(statusRezultat_id,MATCH(VALUE(BE19),statusRezultat_oevent,0))))</f>
        <v>1</v>
      </c>
      <c r="BH19" s="220" t="str">
        <f>IF(B19="","",SUBSTITUTE(MID($B19,R19+1,S19-R19-1),"""",""))</f>
        <v>KAP</v>
      </c>
      <c r="BI19" s="223" t="s">
        <v>1501</v>
      </c>
      <c r="BJ19" s="182" t="str">
        <f t="shared" si="61"/>
        <v>NEMA</v>
      </c>
      <c r="BK19" s="74" t="str" cm="1">
        <f t="array" ref="BK19">IF(BJ19="",""&amp;BI19,IF(BJ19="NEMA",BI19,INDEX(klubAlias_klub,BJ19)))</f>
        <v>OK Kapula</v>
      </c>
      <c r="BL19" s="74" t="str" cm="1">
        <f t="array" ref="BL19">IFERROR(INDEX(registarNatjecatelji,CE19,4),"")</f>
        <v/>
      </c>
      <c r="BM19" s="138"/>
      <c r="BN19" s="74" t="str">
        <f t="shared" si="62"/>
        <v>OK Kapula</v>
      </c>
      <c r="BO19" s="74" t="str">
        <f>IF(B19="","",SUBSTITUTE(MID($B19,T19+1,U19-T19-1),"""",""))</f>
        <v>CRO</v>
      </c>
      <c r="BP19" s="182">
        <f>IF(BO19="","",IFERROR(INDEX(drzava_id,MATCH(BO19,drzava_oznaka,0)),"NEMA"))</f>
        <v>1</v>
      </c>
      <c r="BQ19" s="74" t="str">
        <f>IF(B19="","",SUBSTITUTE(MID($B19,AQ19+1,AR19-AQ19-1),"""",""))</f>
        <v>M14</v>
      </c>
      <c r="BR19" s="74" t="str">
        <f t="shared" si="47"/>
        <v>M14-Ž14</v>
      </c>
      <c r="BS19" s="138">
        <f t="shared" si="48"/>
        <v>1002</v>
      </c>
      <c r="BT19" s="75" t="str">
        <f>IF(B19="","",SUBSTITUTE(MID($B19,AR19+1,AS19-AR19-1),"""",""))</f>
        <v>2.33</v>
      </c>
      <c r="BU19" s="75" t="str">
        <f>IF(B19="","",SUBSTITUTE(MID($B19,AS19+1,AT19-AS19-1),"""",""))</f>
        <v>75</v>
      </c>
      <c r="BV19" s="76" t="str">
        <f>IF(B19="","",SUBSTITUTE(MID($B19,AT19+1,AU19-AT19-1),"""",""))</f>
        <v>9</v>
      </c>
      <c r="BW19" t="s">
        <v>1</v>
      </c>
      <c r="BX19" s="106" t="str">
        <f>IF(BA19="Vacant","",IF(BA19="","",BA19) &amp; IF(BB19="",""," – " &amp; BB19) &amp; IF(BN19="",""," – " &amp; BN19) &amp; IF(AY19="",""," – " &amp; AY19))</f>
        <v>Martin – Maštrović – OK Kapula – M14</v>
      </c>
      <c r="BY19" s="107" t="str">
        <f t="shared" si="49"/>
        <v>NEMA</v>
      </c>
      <c r="BZ19" t="s">
        <v>1</v>
      </c>
      <c r="CA19" s="106" t="str">
        <f>IF(BA19="Vacant","",IF(BA19="","",BA19) &amp; IF(BB19="",""," – " &amp; BB19) &amp; IF(BN19="",""," – " &amp; BN19))</f>
        <v>Martin – Maštrović – OK Kapula</v>
      </c>
      <c r="CB19" s="107" t="str">
        <f t="shared" si="50"/>
        <v>NEMA</v>
      </c>
      <c r="CC19" t="s">
        <v>1</v>
      </c>
      <c r="CD19" s="106" t="str">
        <f>IF(BA19="Vacant","",IF(BA19="","",BA19)&amp;IF(BB19="",""," – "&amp;BB19))</f>
        <v>Martin – Maštrović</v>
      </c>
      <c r="CE19" s="107" t="str">
        <f t="shared" si="63"/>
        <v>NEMA</v>
      </c>
      <c r="CF19" t="s">
        <v>1</v>
      </c>
      <c r="CG19" s="112" t="str">
        <f t="shared" si="64"/>
        <v/>
      </c>
      <c r="CH19" s="107" t="str" cm="1">
        <f t="array" ref="CH19">IF(CG19="","",INDEX(imePrezime_id,CG19,0))</f>
        <v/>
      </c>
      <c r="CI19" t="s">
        <v>1</v>
      </c>
      <c r="CJ19" s="30" t="str">
        <f>IF(CE19&lt;&gt;"NEMA","","SELECT '"&amp;CD19&amp;"', ime, prezime FROM imeprezime WHERE ime LIKE '%"&amp;MID(BA19,2,LEN(BA19)-2)&amp;"%' Or prezime LIKE '%"&amp;MID(BB19,2,LEN(BB19)-2)&amp;"%' Or ime LIKE '%"&amp;MID(BB19,2,LEN(BB19)-2)&amp;"%' Or prezime LIKE '%"&amp;MID(BA19,2,LEN(BA19)-2)&amp;"%' ORDER BY ime, prezime;")</f>
        <v>SELECT 'Martin – Maštrović', ime, prezime FROM imeprezime WHERE ime LIKE '%arti%' Or prezime LIKE '%aštrovi%' Or ime LIKE '%aštrovi%' Or prezime LIKE '%arti%' ORDER BY ime, prezime;</v>
      </c>
      <c r="CK19" t="s">
        <v>1</v>
      </c>
      <c r="CL19" s="91" t="s">
        <v>1538</v>
      </c>
      <c r="CM19" t="s">
        <v>1</v>
      </c>
      <c r="CO19" t="s">
        <v>1</v>
      </c>
      <c r="CW19" s="116">
        <f>IF(CE19="NEMA",MAX(CW$10:CW18)+1,"")</f>
        <v>1004</v>
      </c>
      <c r="CX19" t="s">
        <v>1</v>
      </c>
      <c r="CY19" s="124" t="str">
        <f>LEFT(BQ19,1)</f>
        <v>M</v>
      </c>
      <c r="CZ19" t="s">
        <v>1</v>
      </c>
      <c r="DA19" s="106" t="str">
        <f>IF(CW19="","",IF(BO19&lt;&gt;"CRO","","INSERT INTO osoba (id,reg_broj,oib,spol_id,dat_rodjenja) VALUES ("&amp;CW19&amp;",(SELECT max(reg_broj)+1 FROM osoba),Null,'"&amp;CY19&amp;"',Null); INSERT INTO osoba_log (id,reg_broj,oib,spol_id,dat_rodjenja,dnevnik_id) SELECT id,reg_broj,oib,spol_id,dat_rodjenja,"&amp;CW$2&amp;" FROM osoba WHERE id = "&amp;CW19&amp;";"))</f>
        <v>INSERT INTO osoba (id,reg_broj,oib,spol_id,dat_rodjenja) VALUES (1004,(SELECT max(reg_broj)+1 FROM osoba),Null,'M',Null); INSERT INTO osoba_log (id,reg_broj,oib,spol_id,dat_rodjenja,dnevnik_id) SELECT id,reg_broj,oib,spol_id,dat_rodjenja,881 FROM osoba WHERE id = 1004;</v>
      </c>
      <c r="DB19" s="129" t="str">
        <f>IF(CW19="","","INSERT INTO imeprezime (id,osoba_id,rbr,ime,prezime,klub_id,identitet_id,sintaksa_id,info,aktivno,dnevnik_id) VALUES ("&amp;CW19&amp;","&amp;IF(DA19="","Null",CW19)&amp;",1,'"&amp;BA19&amp;"','"&amp;BB19&amp;"',(SELECT id FROM klub WHERE naziv = '"&amp;BI19&amp;"'),Null,1,'',1,"&amp;CW$2&amp;");")</f>
        <v>INSERT INTO imeprezime (id,osoba_id,rbr,ime,prezime,klub_id,identitet_id,sintaksa_id,info,aktivno,dnevnik_id) VALUES (1004,1004,1,'Martin','Maštrović',(SELECT id FROM klub WHERE naziv = 'OK Kapula'),Null,1,'',1,881);</v>
      </c>
      <c r="DC19" t="s">
        <v>1</v>
      </c>
      <c r="DD19" s="30" t="str">
        <f t="shared" si="65"/>
        <v>INSERT INTO osoba (id,reg_broj,oib,spol_id,dat_rodjenja) VALUES (1004,(SELECT max(reg_broj)+1 FROM osoba),Null,'M',Null); INSERT INTO osoba_log (id,reg_broj,oib,spol_id,dat_rodjenja,dnevnik_id) SELECT id,reg_broj,oib,spol_id,dat_rodjenja,881 FROM osoba WHERE id = 1004; INSERT INTO imeprezime (id,osoba_id,rbr,ime,prezime,klub_id,identitet_id,sintaksa_id,info,aktivno,dnevnik_id) VALUES (1004,1004,1,'Martin','Maštrović',(SELECT id FROM klub WHERE naziv = 'OK Kapula'),Null,1,'',1,881);</v>
      </c>
      <c r="DE19" t="s">
        <v>1</v>
      </c>
      <c r="DF19" s="106" t="str">
        <f>IF(OR(BP19="",BP19&lt;&gt;"NEMA"),"",BO19)</f>
        <v/>
      </c>
      <c r="DG19" s="129" t="str">
        <f>IF(DF19="","",MAX(DG$10:DG18)+1)</f>
        <v/>
      </c>
      <c r="DH19" t="s">
        <v>1</v>
      </c>
      <c r="DI19" s="91"/>
      <c r="DJ19" t="s">
        <v>1</v>
      </c>
      <c r="DK19" s="30" t="str">
        <f>IF(DF19="","","INSERT INTO drzava(id,naziv,oznaka) VALUES ("&amp;DG19&amp;",'"&amp;DI19&amp;"','"&amp;UPPER(LEFT(DF19,1))&amp;LOWER(RIGHT(DF19,2))&amp;"');")</f>
        <v/>
      </c>
      <c r="DL19" t="s">
        <v>1</v>
      </c>
      <c r="DM19" s="170" t="str">
        <f>IF(BJ19&lt;&gt;"NEMA","",IF(IFERROR(MATCH(BI19,BI$10:BI18,0),0)&lt;&gt;0,"",BI19))</f>
        <v/>
      </c>
      <c r="DN19" t="s">
        <v>1</v>
      </c>
      <c r="DO19" s="91"/>
      <c r="DP19" t="s">
        <v>1</v>
      </c>
      <c r="DQ19" s="106" t="str">
        <f t="shared" si="66"/>
        <v/>
      </c>
      <c r="DR19" s="74" t="str">
        <f>IF(DQ19="","",MAX(DR$10:DR18)+1)</f>
        <v/>
      </c>
      <c r="DS19" s="74" t="str">
        <f>IF(DQ19="","",IF(BP19="","",IF(BP19="NEMA",DG19,BP19)))</f>
        <v/>
      </c>
      <c r="DT19" s="74" t="str">
        <f t="shared" si="67"/>
        <v/>
      </c>
      <c r="DU19" s="74" t="str">
        <f>IF(DO19="","",MAX(DU$10:DU18)+1)</f>
        <v/>
      </c>
      <c r="DV19" s="181" t="str">
        <f>IF(DO19="","",INDEX(klub_id,MATCH(DO19,klub_naziv,0)))</f>
        <v/>
      </c>
      <c r="DW19" s="129" t="str">
        <f t="shared" si="68"/>
        <v/>
      </c>
      <c r="DX19" t="s">
        <v>1</v>
      </c>
      <c r="DY19" s="30" t="str">
        <f t="shared" si="69"/>
        <v/>
      </c>
      <c r="DZ19" t="s">
        <v>1</v>
      </c>
      <c r="EA19" s="170" t="str">
        <f>IF(BX19="","",IF(BY19&lt;&gt;"NEMA","ime-pre-klu"&amp;IF(BJ19="","","(ali)")&amp;"-kat",IF(CB19&lt;&gt;"NEMA","ime-pre-klu"&amp;IF(BJ19="","","(ali)"),IF(CE19&lt;&gt;"NEMA","ime-pre",IF(CW19&lt;&gt;"","novo",""))))&amp;IF(AND(BE19="0",BD19&gt;max_minuta*60),"-ot",""))</f>
        <v>novo</v>
      </c>
      <c r="EB19" t="s">
        <v>1</v>
      </c>
      <c r="EC19" s="112">
        <f>IF(BX19="","",MAX(EC$10:EC18)+1)</f>
        <v>1007</v>
      </c>
      <c r="ED19" s="138">
        <f>IF(CD19="","",BS19)</f>
        <v>1002</v>
      </c>
      <c r="EE19" s="138">
        <f>IF(CH19&lt;&gt;"",CH19,CW19)</f>
        <v>1004</v>
      </c>
      <c r="EF19" s="138">
        <f>IF(BD19="","",BD19)</f>
        <v>2050</v>
      </c>
      <c r="EG19" s="138">
        <f>IF(BG19="","",BG19)</f>
        <v>1</v>
      </c>
      <c r="EH19" s="138">
        <f>IF(CD19="","",IF(OR(BY19="",BY19="NEMA"),0,1))</f>
        <v>0</v>
      </c>
      <c r="EI19" s="138">
        <f>IF(EC19="","",INDEX(uparivanje_id,MATCH(EA19,uparivanje_oznaka,0)))</f>
        <v>13</v>
      </c>
      <c r="EJ19" s="138"/>
      <c r="EK19" s="138"/>
      <c r="EL19" s="138"/>
      <c r="EM19" s="107" t="str">
        <f>IF(BF19="","",BF19)</f>
        <v>0</v>
      </c>
      <c r="EN19" t="s">
        <v>1</v>
      </c>
    </row>
    <row r="20" spans="2:144" x14ac:dyDescent="0.25">
      <c r="B20" s="152" t="s">
        <v>1087</v>
      </c>
      <c r="C20" t="s">
        <v>1</v>
      </c>
      <c r="D20" s="163">
        <f t="shared" si="53"/>
        <v>0</v>
      </c>
      <c r="E20" s="164">
        <f t="shared" ref="E20:AW20" si="77">IF($B20="","",FIND(";",$B20,D20+1))</f>
        <v>1</v>
      </c>
      <c r="F20" s="164">
        <f t="shared" si="77"/>
        <v>8</v>
      </c>
      <c r="G20" s="164">
        <f t="shared" si="77"/>
        <v>14</v>
      </c>
      <c r="H20" s="164">
        <f t="shared" si="77"/>
        <v>23</v>
      </c>
      <c r="I20" s="164">
        <f t="shared" si="77"/>
        <v>31</v>
      </c>
      <c r="J20" s="164">
        <f t="shared" si="77"/>
        <v>32</v>
      </c>
      <c r="K20" s="164">
        <f t="shared" si="77"/>
        <v>34</v>
      </c>
      <c r="L20" s="164">
        <f t="shared" si="77"/>
        <v>35</v>
      </c>
      <c r="M20" s="164">
        <f t="shared" si="77"/>
        <v>37</v>
      </c>
      <c r="N20" s="164">
        <f t="shared" si="77"/>
        <v>43</v>
      </c>
      <c r="O20" s="164">
        <f t="shared" si="77"/>
        <v>49</v>
      </c>
      <c r="P20" s="164">
        <f t="shared" si="77"/>
        <v>55</v>
      </c>
      <c r="Q20" s="164">
        <f t="shared" si="77"/>
        <v>57</v>
      </c>
      <c r="R20" s="164">
        <f t="shared" si="77"/>
        <v>59</v>
      </c>
      <c r="S20" s="164">
        <f t="shared" si="77"/>
        <v>65</v>
      </c>
      <c r="T20" s="164">
        <f t="shared" si="77"/>
        <v>78</v>
      </c>
      <c r="U20" s="164">
        <f t="shared" si="77"/>
        <v>84</v>
      </c>
      <c r="V20" s="164">
        <f t="shared" si="77"/>
        <v>87</v>
      </c>
      <c r="W20" s="164">
        <f t="shared" si="77"/>
        <v>93</v>
      </c>
      <c r="X20" s="164">
        <f t="shared" si="77"/>
        <v>99</v>
      </c>
      <c r="Y20" s="164">
        <f t="shared" si="77"/>
        <v>100</v>
      </c>
      <c r="Z20" s="164">
        <f t="shared" si="77"/>
        <v>101</v>
      </c>
      <c r="AA20" s="164">
        <f t="shared" si="77"/>
        <v>102</v>
      </c>
      <c r="AB20" s="164">
        <f t="shared" si="77"/>
        <v>105</v>
      </c>
      <c r="AC20" s="164">
        <f t="shared" si="77"/>
        <v>108</v>
      </c>
      <c r="AD20" s="164">
        <f t="shared" si="77"/>
        <v>111</v>
      </c>
      <c r="AE20" s="164">
        <f t="shared" si="77"/>
        <v>114</v>
      </c>
      <c r="AF20" s="164">
        <f t="shared" si="77"/>
        <v>117</v>
      </c>
      <c r="AG20" s="164">
        <f t="shared" si="77"/>
        <v>120</v>
      </c>
      <c r="AH20" s="164">
        <f t="shared" si="77"/>
        <v>123</v>
      </c>
      <c r="AI20" s="164">
        <f t="shared" si="77"/>
        <v>126</v>
      </c>
      <c r="AJ20" s="164">
        <f t="shared" si="77"/>
        <v>129</v>
      </c>
      <c r="AK20" s="164">
        <f t="shared" si="77"/>
        <v>132</v>
      </c>
      <c r="AL20" s="164">
        <f t="shared" si="77"/>
        <v>135</v>
      </c>
      <c r="AM20" s="164">
        <f t="shared" si="77"/>
        <v>136</v>
      </c>
      <c r="AN20" s="164">
        <f t="shared" si="77"/>
        <v>138</v>
      </c>
      <c r="AO20" s="164">
        <f t="shared" si="77"/>
        <v>144</v>
      </c>
      <c r="AP20" s="164">
        <f t="shared" si="77"/>
        <v>146</v>
      </c>
      <c r="AQ20" s="164">
        <f t="shared" si="77"/>
        <v>148</v>
      </c>
      <c r="AR20" s="164">
        <f t="shared" si="77"/>
        <v>154</v>
      </c>
      <c r="AS20" s="164">
        <f t="shared" si="77"/>
        <v>161</v>
      </c>
      <c r="AT20" s="164">
        <f t="shared" si="77"/>
        <v>166</v>
      </c>
      <c r="AU20" s="164">
        <f t="shared" si="77"/>
        <v>168</v>
      </c>
      <c r="AV20" s="164">
        <f t="shared" si="77"/>
        <v>170</v>
      </c>
      <c r="AW20" s="165">
        <f t="shared" si="77"/>
        <v>171</v>
      </c>
      <c r="AX20" t="s">
        <v>1</v>
      </c>
      <c r="AY20" s="106" t="str">
        <f t="shared" si="55"/>
        <v>M14</v>
      </c>
      <c r="AZ20" s="138">
        <f t="shared" si="44"/>
        <v>111</v>
      </c>
      <c r="BA20" s="74" t="str">
        <f t="shared" si="56"/>
        <v>Karlo</v>
      </c>
      <c r="BB20" s="222" t="str">
        <f t="shared" si="57"/>
        <v>Lesjak</v>
      </c>
      <c r="BC20" s="138" t="str">
        <f t="shared" si="58"/>
        <v>36:53</v>
      </c>
      <c r="BD20" s="138">
        <f t="shared" si="59"/>
        <v>2213</v>
      </c>
      <c r="BE20" s="179" t="str">
        <f t="shared" si="60"/>
        <v>0</v>
      </c>
      <c r="BF20" s="138" t="str">
        <f t="shared" si="45"/>
        <v>0</v>
      </c>
      <c r="BG20" s="138">
        <f>IF(CD20="","",IF(N(BD20)&gt;max_minuta*60,2,INDEX(statusRezultat_id,MATCH(VALUE(BE20),statusRezultat_oevent,0))))</f>
        <v>1</v>
      </c>
      <c r="BH20" s="180" t="str">
        <f>IF(B20="","",SUBSTITUTE(MID($B20,R20+1,S20-R20-1),"""",""))</f>
        <v>JAP</v>
      </c>
      <c r="BI20" s="222" t="str">
        <f>IF(B20="","",SUBSTITUTE(MID($B20,S20+1,T20-S20-1),"""",""))</f>
        <v>OK Japetic</v>
      </c>
      <c r="BJ20" s="138" t="str">
        <f t="shared" si="61"/>
        <v>NEMA</v>
      </c>
      <c r="BK20" s="74" t="str" cm="1">
        <f t="array" ref="BK20">IF(BJ20="",""&amp;BI20,IF(BJ20="NEMA",BI20,INDEX(klubAlias_klub,BJ20)))</f>
        <v>OK Japetic</v>
      </c>
      <c r="BL20" s="74" t="str" cm="1">
        <f t="array" ref="BL20">IFERROR(INDEX(registarNatjecatelji,CE20,4),"")</f>
        <v>OK Japetić</v>
      </c>
      <c r="BM20" s="138"/>
      <c r="BN20" s="74" t="str">
        <f t="shared" si="62"/>
        <v>OK Japetić</v>
      </c>
      <c r="BO20" s="74" t="str">
        <f>IF(B20="","",SUBSTITUTE(MID($B20,T20+1,U20-T20-1),"""",""))</f>
        <v>CRO</v>
      </c>
      <c r="BP20" s="138">
        <f>IF(BO20="","",IFERROR(INDEX(drzava_id,MATCH(BO20,drzava_oznaka,0)),"NEMA"))</f>
        <v>1</v>
      </c>
      <c r="BQ20" s="74" t="str">
        <f>IF(B20="","",SUBSTITUTE(MID($B20,AQ20+1,AR20-AQ20-1),"""",""))</f>
        <v>M14</v>
      </c>
      <c r="BR20" s="74" t="str">
        <f t="shared" si="47"/>
        <v>M14-Ž14</v>
      </c>
      <c r="BS20" s="138">
        <f t="shared" si="48"/>
        <v>1002</v>
      </c>
      <c r="BT20" s="75" t="str">
        <f>IF(B20="","",SUBSTITUTE(MID($B20,AR20+1,AS20-AR20-1),"""",""))</f>
        <v>2.33</v>
      </c>
      <c r="BU20" s="75" t="str">
        <f>IF(B20="","",SUBSTITUTE(MID($B20,AS20+1,AT20-AS20-1),"""",""))</f>
        <v>75</v>
      </c>
      <c r="BV20" s="76" t="str">
        <f>IF(B20="","",SUBSTITUTE(MID($B20,AT20+1,AU20-AT20-1),"""",""))</f>
        <v>9</v>
      </c>
      <c r="BW20" t="s">
        <v>1</v>
      </c>
      <c r="BX20" s="106" t="str">
        <f>IF(BA20="Vacant","",IF(BA20="","",BA20) &amp; IF(BB20="",""," – " &amp; BB20) &amp; IF(BN20="",""," – " &amp; BN20) &amp; IF(AY20="",""," – " &amp; AY20))</f>
        <v>Karlo – Lesjak – OK Japetić – M14</v>
      </c>
      <c r="BY20" s="107">
        <f t="shared" si="49"/>
        <v>103</v>
      </c>
      <c r="BZ20" t="s">
        <v>1</v>
      </c>
      <c r="CA20" s="106" t="str">
        <f>IF(BA20="Vacant","",IF(BA20="","",BA20) &amp; IF(BB20="",""," – " &amp; BB20) &amp; IF(BN20="",""," – " &amp; BN20))</f>
        <v>Karlo – Lesjak – OK Japetić</v>
      </c>
      <c r="CB20" s="107">
        <f t="shared" si="50"/>
        <v>103</v>
      </c>
      <c r="CC20" t="s">
        <v>1</v>
      </c>
      <c r="CD20" s="106" t="str">
        <f>IF(BA20="Vacant","",IF(BA20="","",BA20)&amp;IF(BB20="",""," – "&amp;BB20))</f>
        <v>Karlo – Lesjak</v>
      </c>
      <c r="CE20" s="107">
        <f t="shared" si="63"/>
        <v>103</v>
      </c>
      <c r="CF20" t="s">
        <v>1</v>
      </c>
      <c r="CG20" s="112">
        <f t="shared" si="64"/>
        <v>103</v>
      </c>
      <c r="CH20" s="107" cm="1">
        <f t="array" ref="CH20">IF(CG20="","",INDEX(imePrezime_id,CG20,0))</f>
        <v>1553</v>
      </c>
      <c r="CI20" t="s">
        <v>1</v>
      </c>
      <c r="CJ20" s="30" t="str">
        <f>IF(CE20&lt;&gt;"NEMA","","SELECT '"&amp;CD20&amp;"', ime, prezime FROM imeprezime WHERE ime LIKE '%"&amp;MID(BA20,2,LEN(BA20)-2)&amp;"%' Or prezime LIKE '%"&amp;MID(BB20,2,LEN(BB20)-2)&amp;"%' Or ime LIKE '%"&amp;MID(BB20,2,LEN(BB20)-2)&amp;"%' Or prezime LIKE '%"&amp;MID(BA20,2,LEN(BA20)-2)&amp;"%' ORDER BY ime, prezime;")</f>
        <v/>
      </c>
      <c r="CK20" t="s">
        <v>1</v>
      </c>
      <c r="CL20" s="91"/>
      <c r="CM20" t="s">
        <v>1</v>
      </c>
      <c r="CO20" t="s">
        <v>1</v>
      </c>
      <c r="CW20" s="116" t="str">
        <f>IF(CE20="NEMA",MAX(CW$10:CW19)+1,"")</f>
        <v/>
      </c>
      <c r="CX20" t="s">
        <v>1</v>
      </c>
      <c r="CY20" s="124" t="str">
        <f>LEFT(BQ20,1)</f>
        <v>M</v>
      </c>
      <c r="CZ20" t="s">
        <v>1</v>
      </c>
      <c r="DA20" s="106" t="str">
        <f>IF(CW20="","",IF(BO20&lt;&gt;"CRO","","INSERT INTO osoba (id,reg_broj,oib,spol_id,dat_rodjenja) VALUES ("&amp;CW20&amp;",(SELECT max(reg_broj)+1 FROM osoba),Null,'"&amp;CY20&amp;"',Null); INSERT INTO osoba_log (id,reg_broj,oib,spol_id,dat_rodjenja,dnevnik_id) SELECT id,reg_broj,oib,spol_id,dat_rodjenja,"&amp;CW$2&amp;" FROM osoba WHERE id = "&amp;CW20&amp;";"))</f>
        <v/>
      </c>
      <c r="DB20" s="129" t="str">
        <f>IF(CW20="","","INSERT INTO imeprezime (id,osoba_id,rbr,ime,prezime,klub_id,identitet_id,sintaksa_id,info,aktivno,dnevnik_id) VALUES ("&amp;CW20&amp;","&amp;IF(DA20="","Null",CW20)&amp;",1,'"&amp;BA20&amp;"','"&amp;BB20&amp;"',(SELECT id FROM klub WHERE naziv = '"&amp;BI20&amp;"'),Null,1,'',1,"&amp;CW$2&amp;");")</f>
        <v/>
      </c>
      <c r="DC20" t="s">
        <v>1</v>
      </c>
      <c r="DD20" s="30" t="str">
        <f t="shared" si="65"/>
        <v/>
      </c>
      <c r="DE20" t="s">
        <v>1</v>
      </c>
      <c r="DF20" s="106" t="str">
        <f>IF(OR(BP20="",BP20&lt;&gt;"NEMA"),"",BO20)</f>
        <v/>
      </c>
      <c r="DG20" s="129" t="str">
        <f>IF(DF20="","",MAX(DG$10:DG19)+1)</f>
        <v/>
      </c>
      <c r="DH20" t="s">
        <v>1</v>
      </c>
      <c r="DI20" s="91"/>
      <c r="DJ20" t="s">
        <v>1</v>
      </c>
      <c r="DK20" s="30" t="str">
        <f>IF(DF20="","","INSERT INTO drzava(id,naziv,oznaka) VALUES ("&amp;DG20&amp;",'"&amp;DI20&amp;"','"&amp;UPPER(LEFT(DF20,1))&amp;LOWER(RIGHT(DF20,2))&amp;"');")</f>
        <v/>
      </c>
      <c r="DL20" t="s">
        <v>1</v>
      </c>
      <c r="DM20" s="170" t="str">
        <f>IF(BJ20&lt;&gt;"NEMA","",IF(IFERROR(MATCH(BI20,BI$10:BI19,0),0)&lt;&gt;0,"",BI20))</f>
        <v/>
      </c>
      <c r="DN20" t="s">
        <v>1</v>
      </c>
      <c r="DO20" s="91"/>
      <c r="DP20" t="s">
        <v>1</v>
      </c>
      <c r="DQ20" s="106" t="str">
        <f t="shared" si="66"/>
        <v/>
      </c>
      <c r="DR20" s="74" t="str">
        <f>IF(DQ20="","",MAX(DR$10:DR19)+1)</f>
        <v/>
      </c>
      <c r="DS20" s="74" t="str">
        <f>IF(DQ20="","",IF(BP20="","",IF(BP20="NEMA",DG20,BP20)))</f>
        <v/>
      </c>
      <c r="DT20" s="74" t="str">
        <f t="shared" si="67"/>
        <v/>
      </c>
      <c r="DU20" s="74" t="str">
        <f>IF(DO20="","",MAX(DU$10:DU19)+1)</f>
        <v/>
      </c>
      <c r="DV20" s="181" t="str">
        <f>IF(DO20="","",INDEX(klub_id,MATCH(DO20,klub_naziv,0)))</f>
        <v/>
      </c>
      <c r="DW20" s="129" t="str">
        <f t="shared" si="68"/>
        <v/>
      </c>
      <c r="DX20" t="s">
        <v>1</v>
      </c>
      <c r="DY20" s="30" t="str">
        <f t="shared" si="69"/>
        <v/>
      </c>
      <c r="DZ20" t="s">
        <v>1</v>
      </c>
      <c r="EA20" s="170" t="str">
        <f>IF(BX20="","",IF(BY20&lt;&gt;"NEMA","ime-pre-klu"&amp;IF(BJ20="","","(ali)")&amp;"-kat",IF(CB20&lt;&gt;"NEMA","ime-pre-klu"&amp;IF(BJ20="","","(ali)"),IF(CE20&lt;&gt;"NEMA","ime-pre",IF(CW20&lt;&gt;"","novo",""))))&amp;IF(AND(BE20="0",BD20&gt;max_minuta*60),"-ot",""))</f>
        <v>ime-pre-klu(ali)-kat</v>
      </c>
      <c r="EB20" t="s">
        <v>1</v>
      </c>
      <c r="EC20" s="112">
        <f>IF(BX20="","",MAX(EC$10:EC19)+1)</f>
        <v>1008</v>
      </c>
      <c r="ED20" s="138">
        <f>IF(CD20="","",BS20)</f>
        <v>1002</v>
      </c>
      <c r="EE20" s="138">
        <f>IF(CH20&lt;&gt;"",CH20,CW20)</f>
        <v>1553</v>
      </c>
      <c r="EF20" s="138">
        <f>IF(BD20="","",BD20)</f>
        <v>2213</v>
      </c>
      <c r="EG20" s="138">
        <f>IF(BG20="","",BG20)</f>
        <v>1</v>
      </c>
      <c r="EH20" s="138">
        <f>IF(CD20="","",IF(OR(BY20="",BY20="NEMA"),0,1))</f>
        <v>1</v>
      </c>
      <c r="EI20" s="138">
        <f>IF(EC20="","",INDEX(uparivanje_id,MATCH(EA20,uparivanje_oznaka,0)))</f>
        <v>3</v>
      </c>
      <c r="EJ20" s="138"/>
      <c r="EK20" s="138"/>
      <c r="EL20" s="138"/>
      <c r="EM20" s="107" t="str">
        <f>IF(BF20="","",BF20)</f>
        <v>0</v>
      </c>
      <c r="EN20" t="s">
        <v>1</v>
      </c>
    </row>
    <row r="21" spans="2:144" x14ac:dyDescent="0.25">
      <c r="B21" s="152" t="s">
        <v>1088</v>
      </c>
      <c r="C21" t="s">
        <v>1</v>
      </c>
      <c r="D21" s="163">
        <f t="shared" si="53"/>
        <v>0</v>
      </c>
      <c r="E21" s="164">
        <f t="shared" ref="E21:AW21" si="78">IF($B21="","",FIND(";",$B21,D21+1))</f>
        <v>1</v>
      </c>
      <c r="F21" s="164">
        <f t="shared" si="78"/>
        <v>2</v>
      </c>
      <c r="G21" s="164">
        <f t="shared" si="78"/>
        <v>8</v>
      </c>
      <c r="H21" s="164">
        <f t="shared" si="78"/>
        <v>11</v>
      </c>
      <c r="I21" s="164">
        <f t="shared" si="78"/>
        <v>20</v>
      </c>
      <c r="J21" s="164">
        <f t="shared" si="78"/>
        <v>21</v>
      </c>
      <c r="K21" s="164">
        <f t="shared" si="78"/>
        <v>23</v>
      </c>
      <c r="L21" s="164">
        <f t="shared" si="78"/>
        <v>24</v>
      </c>
      <c r="M21" s="164">
        <f t="shared" si="78"/>
        <v>26</v>
      </c>
      <c r="N21" s="164">
        <f t="shared" si="78"/>
        <v>32</v>
      </c>
      <c r="O21" s="164">
        <f t="shared" si="78"/>
        <v>33</v>
      </c>
      <c r="P21" s="164">
        <f t="shared" si="78"/>
        <v>34</v>
      </c>
      <c r="Q21" s="164">
        <f t="shared" si="78"/>
        <v>36</v>
      </c>
      <c r="R21" s="164">
        <f t="shared" si="78"/>
        <v>37</v>
      </c>
      <c r="S21" s="164">
        <f t="shared" si="78"/>
        <v>40</v>
      </c>
      <c r="T21" s="164">
        <f t="shared" si="78"/>
        <v>43</v>
      </c>
      <c r="U21" s="164">
        <f t="shared" si="78"/>
        <v>46</v>
      </c>
      <c r="V21" s="164">
        <f t="shared" si="78"/>
        <v>49</v>
      </c>
      <c r="W21" s="164">
        <f t="shared" si="78"/>
        <v>55</v>
      </c>
      <c r="X21" s="164">
        <f t="shared" si="78"/>
        <v>61</v>
      </c>
      <c r="Y21" s="164">
        <f t="shared" si="78"/>
        <v>62</v>
      </c>
      <c r="Z21" s="164">
        <f t="shared" si="78"/>
        <v>63</v>
      </c>
      <c r="AA21" s="164">
        <f t="shared" si="78"/>
        <v>64</v>
      </c>
      <c r="AB21" s="164">
        <f t="shared" si="78"/>
        <v>67</v>
      </c>
      <c r="AC21" s="164">
        <f t="shared" si="78"/>
        <v>70</v>
      </c>
      <c r="AD21" s="164">
        <f t="shared" si="78"/>
        <v>73</v>
      </c>
      <c r="AE21" s="164">
        <f t="shared" si="78"/>
        <v>76</v>
      </c>
      <c r="AF21" s="164">
        <f t="shared" si="78"/>
        <v>79</v>
      </c>
      <c r="AG21" s="164">
        <f t="shared" si="78"/>
        <v>82</v>
      </c>
      <c r="AH21" s="164">
        <f t="shared" si="78"/>
        <v>85</v>
      </c>
      <c r="AI21" s="164">
        <f t="shared" si="78"/>
        <v>88</v>
      </c>
      <c r="AJ21" s="164">
        <f t="shared" si="78"/>
        <v>91</v>
      </c>
      <c r="AK21" s="164">
        <f t="shared" si="78"/>
        <v>94</v>
      </c>
      <c r="AL21" s="164">
        <f t="shared" si="78"/>
        <v>97</v>
      </c>
      <c r="AM21" s="164">
        <f t="shared" si="78"/>
        <v>98</v>
      </c>
      <c r="AN21" s="164">
        <f t="shared" si="78"/>
        <v>100</v>
      </c>
      <c r="AO21" s="164">
        <f t="shared" si="78"/>
        <v>106</v>
      </c>
      <c r="AP21" s="164">
        <f t="shared" si="78"/>
        <v>108</v>
      </c>
      <c r="AQ21" s="164">
        <f t="shared" si="78"/>
        <v>110</v>
      </c>
      <c r="AR21" s="164">
        <f t="shared" si="78"/>
        <v>116</v>
      </c>
      <c r="AS21" s="164">
        <f t="shared" si="78"/>
        <v>123</v>
      </c>
      <c r="AT21" s="164">
        <f t="shared" si="78"/>
        <v>128</v>
      </c>
      <c r="AU21" s="164">
        <f t="shared" si="78"/>
        <v>130</v>
      </c>
      <c r="AV21" s="164">
        <f t="shared" si="78"/>
        <v>131</v>
      </c>
      <c r="AW21" s="165">
        <f t="shared" si="78"/>
        <v>132</v>
      </c>
      <c r="AX21" t="s">
        <v>1</v>
      </c>
      <c r="AY21" s="106" t="str">
        <f t="shared" si="55"/>
        <v>M14</v>
      </c>
      <c r="AZ21" s="138">
        <f t="shared" si="44"/>
        <v>111</v>
      </c>
      <c r="BA21" s="74" t="str">
        <f t="shared" si="56"/>
        <v>Vacant</v>
      </c>
      <c r="BB21" s="74" t="str">
        <f t="shared" si="57"/>
        <v/>
      </c>
      <c r="BC21" s="138" t="str">
        <f t="shared" si="58"/>
        <v/>
      </c>
      <c r="BD21" s="138" t="str">
        <f t="shared" si="59"/>
        <v/>
      </c>
      <c r="BE21" s="138" t="str">
        <f t="shared" si="60"/>
        <v>0</v>
      </c>
      <c r="BF21" s="138" t="str">
        <f t="shared" si="45"/>
        <v/>
      </c>
      <c r="BG21" s="138" t="str">
        <f>IF(CD21="","",IF(N(BD21)&gt;max_minuta*60,2,INDEX(statusRezultat_id,MATCH(VALUE(BE21),statusRezultat_oevent,0))))</f>
        <v/>
      </c>
      <c r="BH21" s="74" t="str">
        <f>IF(B21="","",SUBSTITUTE(MID($B21,R21+1,S21-R21-1),"""",""))</f>
        <v/>
      </c>
      <c r="BI21" s="74" t="str">
        <f>IF(B21="","",SUBSTITUTE(MID($B21,S21+1,T21-S21-1),"""",""))</f>
        <v/>
      </c>
      <c r="BJ21" s="138" t="str">
        <f t="shared" si="61"/>
        <v/>
      </c>
      <c r="BK21" s="74" t="str" cm="1">
        <f t="array" ref="BK21">IF(BJ21="",""&amp;BI21,IF(BJ21="NEMA",BI21,INDEX(klubAlias_klub,BJ21)))</f>
        <v/>
      </c>
      <c r="BL21" s="74" t="str" cm="1">
        <f t="array" ref="BL21">IFERROR(INDEX(registarNatjecatelji,CE21,4),"")</f>
        <v/>
      </c>
      <c r="BM21" s="138"/>
      <c r="BN21" s="74" t="str">
        <f t="shared" si="62"/>
        <v/>
      </c>
      <c r="BO21" s="74" t="str">
        <f>IF(B21="","",SUBSTITUTE(MID($B21,T21+1,U21-T21-1),"""",""))</f>
        <v/>
      </c>
      <c r="BP21" s="138" t="str">
        <f>IF(BO21="","",IFERROR(INDEX(drzava_id,MATCH(BO21,drzava_oznaka,0)),"NEMA"))</f>
        <v/>
      </c>
      <c r="BQ21" s="74" t="str">
        <f>IF(B21="","",SUBSTITUTE(MID($B21,AQ21+1,AR21-AQ21-1),"""",""))</f>
        <v>M14</v>
      </c>
      <c r="BR21" s="74" t="str">
        <f t="shared" si="47"/>
        <v>M14-Ž14</v>
      </c>
      <c r="BS21" s="138">
        <f t="shared" si="48"/>
        <v>1002</v>
      </c>
      <c r="BT21" s="75" t="str">
        <f>IF(B21="","",SUBSTITUTE(MID($B21,AR21+1,AS21-AR21-1),"""",""))</f>
        <v>2.33</v>
      </c>
      <c r="BU21" s="75" t="str">
        <f>IF(B21="","",SUBSTITUTE(MID($B21,AS21+1,AT21-AS21-1),"""",""))</f>
        <v>75</v>
      </c>
      <c r="BV21" s="76" t="str">
        <f>IF(B21="","",SUBSTITUTE(MID($B21,AT21+1,AU21-AT21-1),"""",""))</f>
        <v>9</v>
      </c>
      <c r="BW21" t="s">
        <v>1</v>
      </c>
      <c r="BX21" s="106" t="str">
        <f>IF(BA21="Vacant","",IF(BA21="","",BA21) &amp; IF(BB21="",""," – " &amp; BB21) &amp; IF(BN21="",""," – " &amp; BN21) &amp; IF(AY21="",""," – " &amp; AY21))</f>
        <v/>
      </c>
      <c r="BY21" s="107" t="str">
        <f t="shared" si="49"/>
        <v/>
      </c>
      <c r="BZ21" t="s">
        <v>1</v>
      </c>
      <c r="CA21" s="106" t="str">
        <f>IF(BA21="Vacant","",IF(BA21="","",BA21) &amp; IF(BB21="",""," – " &amp; BB21) &amp; IF(BN21="",""," – " &amp; BN21))</f>
        <v/>
      </c>
      <c r="CB21" s="107" t="str">
        <f t="shared" si="50"/>
        <v/>
      </c>
      <c r="CC21" t="s">
        <v>1</v>
      </c>
      <c r="CD21" s="106" t="str">
        <f>IF(BA21="Vacant","",IF(BA21="","",BA21)&amp;IF(BB21="",""," – "&amp;BB21))</f>
        <v/>
      </c>
      <c r="CE21" s="107" t="str">
        <f t="shared" si="63"/>
        <v/>
      </c>
      <c r="CF21" t="s">
        <v>1</v>
      </c>
      <c r="CG21" s="112" t="str">
        <f t="shared" si="64"/>
        <v/>
      </c>
      <c r="CH21" s="107" t="str" cm="1">
        <f t="array" ref="CH21">IF(CG21="","",INDEX(imePrezime_id,CG21,0))</f>
        <v/>
      </c>
      <c r="CI21" t="s">
        <v>1</v>
      </c>
      <c r="CJ21" s="30" t="str">
        <f>IF(CE21&lt;&gt;"NEMA","","SELECT '"&amp;CD21&amp;"', ime, prezime FROM imeprezime WHERE ime LIKE '%"&amp;MID(BA21,2,LEN(BA21)-2)&amp;"%' Or prezime LIKE '%"&amp;MID(BB21,2,LEN(BB21)-2)&amp;"%' Or ime LIKE '%"&amp;MID(BB21,2,LEN(BB21)-2)&amp;"%' Or prezime LIKE '%"&amp;MID(BA21,2,LEN(BA21)-2)&amp;"%' ORDER BY ime, prezime;")</f>
        <v/>
      </c>
      <c r="CK21" t="s">
        <v>1</v>
      </c>
      <c r="CL21" s="91"/>
      <c r="CM21" t="s">
        <v>1</v>
      </c>
      <c r="CO21" t="s">
        <v>1</v>
      </c>
      <c r="CW21" s="116" t="str">
        <f>IF(CE21="NEMA",MAX(CW$10:CW20)+1,"")</f>
        <v/>
      </c>
      <c r="CX21" t="s">
        <v>1</v>
      </c>
      <c r="CY21" s="124" t="str">
        <f>LEFT(BQ21,1)</f>
        <v>M</v>
      </c>
      <c r="CZ21" t="s">
        <v>1</v>
      </c>
      <c r="DA21" s="106" t="str">
        <f>IF(CW21="","",IF(BO21&lt;&gt;"CRO","","INSERT INTO osoba (id,reg_broj,oib,spol_id,dat_rodjenja) VALUES ("&amp;CW21&amp;",(SELECT max(reg_broj)+1 FROM osoba),Null,'"&amp;CY21&amp;"',Null); INSERT INTO osoba_log (id,reg_broj,oib,spol_id,dat_rodjenja,dnevnik_id) SELECT id,reg_broj,oib,spol_id,dat_rodjenja,"&amp;CW$2&amp;" FROM osoba WHERE id = "&amp;CW21&amp;";"))</f>
        <v/>
      </c>
      <c r="DB21" s="129" t="str">
        <f>IF(CW21="","","INSERT INTO imeprezime (id,osoba_id,rbr,ime,prezime,klub_id,identitet_id,sintaksa_id,info,aktivno,dnevnik_id) VALUES ("&amp;CW21&amp;","&amp;IF(DA21="","Null",CW21)&amp;",1,'"&amp;BA21&amp;"','"&amp;BB21&amp;"',(SELECT id FROM klub WHERE naziv = '"&amp;BI21&amp;"'),Null,1,'',1,"&amp;CW$2&amp;");")</f>
        <v/>
      </c>
      <c r="DC21" t="s">
        <v>1</v>
      </c>
      <c r="DD21" s="30" t="str">
        <f t="shared" si="65"/>
        <v/>
      </c>
      <c r="DE21" t="s">
        <v>1</v>
      </c>
      <c r="DF21" s="106" t="str">
        <f>IF(OR(BP21="",BP21&lt;&gt;"NEMA"),"",BO21)</f>
        <v/>
      </c>
      <c r="DG21" s="129" t="str">
        <f>IF(DF21="","",MAX(DG$10:DG20)+1)</f>
        <v/>
      </c>
      <c r="DH21" t="s">
        <v>1</v>
      </c>
      <c r="DI21" s="91"/>
      <c r="DJ21" t="s">
        <v>1</v>
      </c>
      <c r="DK21" s="30" t="str">
        <f>IF(DF21="","","INSERT INTO drzava(id,naziv,oznaka) VALUES ("&amp;DG21&amp;",'"&amp;DI21&amp;"','"&amp;UPPER(LEFT(DF21,1))&amp;LOWER(RIGHT(DF21,2))&amp;"');")</f>
        <v/>
      </c>
      <c r="DL21" t="s">
        <v>1</v>
      </c>
      <c r="DM21" s="170" t="str">
        <f>IF(BJ21&lt;&gt;"NEMA","",IF(IFERROR(MATCH(BI21,BI$10:BI20,0),0)&lt;&gt;0,"",BI21))</f>
        <v/>
      </c>
      <c r="DN21" t="s">
        <v>1</v>
      </c>
      <c r="DO21" s="91"/>
      <c r="DP21" t="s">
        <v>1</v>
      </c>
      <c r="DQ21" s="106" t="str">
        <f t="shared" si="66"/>
        <v/>
      </c>
      <c r="DR21" s="74" t="str">
        <f>IF(DQ21="","",MAX(DR$10:DR20)+1)</f>
        <v/>
      </c>
      <c r="DS21" s="74" t="str">
        <f>IF(DQ21="","",IF(BP21="","",IF(BP21="NEMA",DG21,BP21)))</f>
        <v/>
      </c>
      <c r="DT21" s="74" t="str">
        <f t="shared" si="67"/>
        <v/>
      </c>
      <c r="DU21" s="74" t="str">
        <f>IF(DO21="","",MAX(DU$10:DU20)+1)</f>
        <v/>
      </c>
      <c r="DV21" s="181" t="str">
        <f>IF(DO21="","",INDEX(klub_id,MATCH(DO21,klub_naziv,0)))</f>
        <v/>
      </c>
      <c r="DW21" s="129" t="str">
        <f t="shared" si="68"/>
        <v/>
      </c>
      <c r="DX21" t="s">
        <v>1</v>
      </c>
      <c r="DY21" s="30" t="str">
        <f t="shared" si="69"/>
        <v/>
      </c>
      <c r="DZ21" t="s">
        <v>1</v>
      </c>
      <c r="EA21" s="170" t="str">
        <f>IF(BX21="","",IF(BY21&lt;&gt;"NEMA","ime-pre-klu"&amp;IF(BJ21="","","(ali)")&amp;"-kat",IF(CB21&lt;&gt;"NEMA","ime-pre-klu"&amp;IF(BJ21="","","(ali)"),IF(CE21&lt;&gt;"NEMA","ime-pre",IF(CW21&lt;&gt;"","novo",""))))&amp;IF(AND(BE21="0",BD21&gt;max_minuta*60),"-ot",""))</f>
        <v/>
      </c>
      <c r="EB21" t="s">
        <v>1</v>
      </c>
      <c r="EC21" s="112" t="str">
        <f>IF(BX21="","",MAX(EC$10:EC20)+1)</f>
        <v/>
      </c>
      <c r="ED21" s="138" t="str">
        <f>IF(CD21="","",BS21)</f>
        <v/>
      </c>
      <c r="EE21" s="138" t="str">
        <f>IF(CH21&lt;&gt;"",CH21,CW21)</f>
        <v/>
      </c>
      <c r="EF21" s="138" t="str">
        <f>IF(BD21="","",BD21)</f>
        <v/>
      </c>
      <c r="EG21" s="138" t="str">
        <f>IF(BG21="","",BG21)</f>
        <v/>
      </c>
      <c r="EH21" s="138" t="str">
        <f>IF(CD21="","",IF(OR(BY21="",BY21="NEMA"),0,1))</f>
        <v/>
      </c>
      <c r="EI21" s="138" t="str">
        <f>IF(EC21="","",INDEX(uparivanje_id,MATCH(EA21,uparivanje_oznaka,0)))</f>
        <v/>
      </c>
      <c r="EJ21" s="138"/>
      <c r="EK21" s="138"/>
      <c r="EL21" s="138"/>
      <c r="EM21" s="107" t="str">
        <f>IF(BF21="","",BF21)</f>
        <v/>
      </c>
      <c r="EN21" t="s">
        <v>1</v>
      </c>
    </row>
    <row r="22" spans="2:144" x14ac:dyDescent="0.25">
      <c r="B22" s="152" t="s">
        <v>1089</v>
      </c>
      <c r="C22" t="s">
        <v>1</v>
      </c>
      <c r="D22" s="163">
        <f t="shared" si="53"/>
        <v>0</v>
      </c>
      <c r="E22" s="164">
        <f t="shared" ref="E22:AW22" si="79">IF($B22="","",FIND(";",$B22,D22+1))</f>
        <v>1</v>
      </c>
      <c r="F22" s="164">
        <f t="shared" si="79"/>
        <v>9</v>
      </c>
      <c r="G22" s="164">
        <f t="shared" si="79"/>
        <v>15</v>
      </c>
      <c r="H22" s="164">
        <f t="shared" si="79"/>
        <v>26</v>
      </c>
      <c r="I22" s="164">
        <f t="shared" si="79"/>
        <v>33</v>
      </c>
      <c r="J22" s="164">
        <f t="shared" si="79"/>
        <v>34</v>
      </c>
      <c r="K22" s="164">
        <f t="shared" si="79"/>
        <v>36</v>
      </c>
      <c r="L22" s="164">
        <f t="shared" si="79"/>
        <v>37</v>
      </c>
      <c r="M22" s="164">
        <f t="shared" si="79"/>
        <v>39</v>
      </c>
      <c r="N22" s="164">
        <f t="shared" si="79"/>
        <v>45</v>
      </c>
      <c r="O22" s="164">
        <f t="shared" si="79"/>
        <v>46</v>
      </c>
      <c r="P22" s="164">
        <f t="shared" si="79"/>
        <v>47</v>
      </c>
      <c r="Q22" s="164">
        <f t="shared" si="79"/>
        <v>49</v>
      </c>
      <c r="R22" s="164">
        <f t="shared" si="79"/>
        <v>51</v>
      </c>
      <c r="S22" s="164">
        <f t="shared" si="79"/>
        <v>65</v>
      </c>
      <c r="T22" s="164">
        <f t="shared" si="79"/>
        <v>79</v>
      </c>
      <c r="U22" s="164">
        <f t="shared" si="79"/>
        <v>85</v>
      </c>
      <c r="V22" s="164">
        <f t="shared" si="79"/>
        <v>88</v>
      </c>
      <c r="W22" s="164">
        <f t="shared" si="79"/>
        <v>94</v>
      </c>
      <c r="X22" s="164">
        <f t="shared" si="79"/>
        <v>100</v>
      </c>
      <c r="Y22" s="164">
        <f t="shared" si="79"/>
        <v>101</v>
      </c>
      <c r="Z22" s="164">
        <f t="shared" si="79"/>
        <v>102</v>
      </c>
      <c r="AA22" s="164">
        <f t="shared" si="79"/>
        <v>103</v>
      </c>
      <c r="AB22" s="164">
        <f t="shared" si="79"/>
        <v>106</v>
      </c>
      <c r="AC22" s="164">
        <f t="shared" si="79"/>
        <v>109</v>
      </c>
      <c r="AD22" s="164">
        <f t="shared" si="79"/>
        <v>112</v>
      </c>
      <c r="AE22" s="164">
        <f t="shared" si="79"/>
        <v>115</v>
      </c>
      <c r="AF22" s="164">
        <f t="shared" si="79"/>
        <v>118</v>
      </c>
      <c r="AG22" s="164">
        <f t="shared" si="79"/>
        <v>121</v>
      </c>
      <c r="AH22" s="164">
        <f t="shared" si="79"/>
        <v>124</v>
      </c>
      <c r="AI22" s="164">
        <f t="shared" si="79"/>
        <v>127</v>
      </c>
      <c r="AJ22" s="164">
        <f t="shared" si="79"/>
        <v>130</v>
      </c>
      <c r="AK22" s="164">
        <f t="shared" si="79"/>
        <v>133</v>
      </c>
      <c r="AL22" s="164">
        <f t="shared" si="79"/>
        <v>136</v>
      </c>
      <c r="AM22" s="164">
        <f t="shared" si="79"/>
        <v>137</v>
      </c>
      <c r="AN22" s="164">
        <f t="shared" si="79"/>
        <v>139</v>
      </c>
      <c r="AO22" s="164">
        <f t="shared" si="79"/>
        <v>145</v>
      </c>
      <c r="AP22" s="164">
        <f t="shared" si="79"/>
        <v>147</v>
      </c>
      <c r="AQ22" s="164">
        <f t="shared" si="79"/>
        <v>149</v>
      </c>
      <c r="AR22" s="164">
        <f t="shared" si="79"/>
        <v>155</v>
      </c>
      <c r="AS22" s="164">
        <f t="shared" si="79"/>
        <v>162</v>
      </c>
      <c r="AT22" s="164">
        <f t="shared" si="79"/>
        <v>167</v>
      </c>
      <c r="AU22" s="164">
        <f t="shared" si="79"/>
        <v>169</v>
      </c>
      <c r="AV22" s="164">
        <f t="shared" si="79"/>
        <v>170</v>
      </c>
      <c r="AW22" s="165">
        <f t="shared" si="79"/>
        <v>171</v>
      </c>
      <c r="AX22" t="s">
        <v>1</v>
      </c>
      <c r="AY22" s="106" t="str">
        <f t="shared" si="55"/>
        <v>M14</v>
      </c>
      <c r="AZ22" s="138">
        <f t="shared" si="44"/>
        <v>111</v>
      </c>
      <c r="BA22" s="74" t="str">
        <f t="shared" si="56"/>
        <v>Adam</v>
      </c>
      <c r="BB22" s="74" t="str">
        <f t="shared" si="57"/>
        <v>Anadolac</v>
      </c>
      <c r="BC22" s="138" t="str">
        <f t="shared" si="58"/>
        <v/>
      </c>
      <c r="BD22" s="138" t="str">
        <f t="shared" si="59"/>
        <v/>
      </c>
      <c r="BE22" s="138" t="str">
        <f t="shared" si="60"/>
        <v>2</v>
      </c>
      <c r="BF22" s="138" t="str">
        <f>IF(CD22="","",BE22)</f>
        <v>2</v>
      </c>
      <c r="BG22" s="138">
        <f>IF(CD22="","",IF(N(BD22)&gt;max_minuta*60,2,INDEX(statusRezultat_id,MATCH(VALUE(BE22),statusRezultat_oevent,0))))</f>
        <v>4</v>
      </c>
      <c r="BH22" s="74" t="str">
        <f>IF(B22="","",SUBSTITUTE(MID($B22,R22+1,S22-R22-1),"""",""))</f>
        <v>OK Varaždin</v>
      </c>
      <c r="BI22" s="74" t="str">
        <f>IF(B22="","",SUBSTITUTE(MID($B22,S22+1,T22-S22-1),"""",""))</f>
        <v>OK Varaždin</v>
      </c>
      <c r="BJ22" s="138" t="str">
        <f t="shared" si="61"/>
        <v/>
      </c>
      <c r="BK22" s="74" t="str" cm="1">
        <f t="array" ref="BK22">IF(BJ22="",""&amp;BI22,IF(BJ22="NEMA",BI22,INDEX(klubAlias_klub,BJ22)))</f>
        <v>OK Varaždin</v>
      </c>
      <c r="BL22" s="74" t="str" cm="1">
        <f t="array" ref="BL22">IFERROR(INDEX(registarNatjecatelji,CE22,4),"")</f>
        <v>OK Varaždin</v>
      </c>
      <c r="BM22" s="138"/>
      <c r="BN22" s="74" t="str">
        <f t="shared" si="62"/>
        <v>OK Varaždin</v>
      </c>
      <c r="BO22" s="74" t="str">
        <f>IF(B22="","",SUBSTITUTE(MID($B22,T22+1,U22-T22-1),"""",""))</f>
        <v>CRO</v>
      </c>
      <c r="BP22" s="138">
        <f>IF(BO22="","",IFERROR(INDEX(drzava_id,MATCH(BO22,drzava_oznaka,0)),"NEMA"))</f>
        <v>1</v>
      </c>
      <c r="BQ22" s="74" t="str">
        <f>IF(B22="","",SUBSTITUTE(MID($B22,AQ22+1,AR22-AQ22-1),"""",""))</f>
        <v>M14</v>
      </c>
      <c r="BR22" s="74" t="str">
        <f t="shared" si="47"/>
        <v>M14-Ž14</v>
      </c>
      <c r="BS22" s="138">
        <f t="shared" si="48"/>
        <v>1002</v>
      </c>
      <c r="BT22" s="75" t="str">
        <f>IF(B22="","",SUBSTITUTE(MID($B22,AR22+1,AS22-AR22-1),"""",""))</f>
        <v>2.33</v>
      </c>
      <c r="BU22" s="75" t="str">
        <f>IF(B22="","",SUBSTITUTE(MID($B22,AS22+1,AT22-AS22-1),"""",""))</f>
        <v>75</v>
      </c>
      <c r="BV22" s="76" t="str">
        <f>IF(B22="","",SUBSTITUTE(MID($B22,AT22+1,AU22-AT22-1),"""",""))</f>
        <v>9</v>
      </c>
      <c r="BW22" t="s">
        <v>1</v>
      </c>
      <c r="BX22" s="106" t="str">
        <f>IF(BA22="Vacant","",IF(BA22="","",BA22) &amp; IF(BB22="",""," – " &amp; BB22) &amp; IF(BN22="",""," – " &amp; BN22) &amp; IF(AY22="",""," – " &amp; AY22))</f>
        <v>Adam – Anadolac – OK Varaždin – M14</v>
      </c>
      <c r="BY22" s="107">
        <f t="shared" si="49"/>
        <v>504</v>
      </c>
      <c r="BZ22" t="s">
        <v>1</v>
      </c>
      <c r="CA22" s="106" t="str">
        <f>IF(BA22="Vacant","",IF(BA22="","",BA22) &amp; IF(BB22="",""," – " &amp; BB22) &amp; IF(BN22="",""," – " &amp; BN22))</f>
        <v>Adam – Anadolac – OK Varaždin</v>
      </c>
      <c r="CB22" s="107">
        <f t="shared" si="50"/>
        <v>504</v>
      </c>
      <c r="CC22" t="s">
        <v>1</v>
      </c>
      <c r="CD22" s="106" t="str">
        <f>IF(BA22="Vacant","",IF(BA22="","",BA22)&amp;IF(BB22="",""," – "&amp;BB22))</f>
        <v>Adam – Anadolac</v>
      </c>
      <c r="CE22" s="107">
        <f t="shared" si="63"/>
        <v>504</v>
      </c>
      <c r="CF22" t="s">
        <v>1</v>
      </c>
      <c r="CG22" s="112">
        <f t="shared" si="64"/>
        <v>504</v>
      </c>
      <c r="CH22" s="107" cm="1">
        <f t="array" ref="CH22">IF(CG22="","",INDEX(imePrezime_id,CG22,0))</f>
        <v>1050</v>
      </c>
      <c r="CI22" t="s">
        <v>1</v>
      </c>
      <c r="CJ22" s="30" t="str">
        <f>IF(CE22&lt;&gt;"NEMA","","SELECT '"&amp;CD22&amp;"', ime, prezime FROM imeprezime WHERE ime LIKE '%"&amp;MID(BA22,2,LEN(BA22)-2)&amp;"%' Or prezime LIKE '%"&amp;MID(BB22,2,LEN(BB22)-2)&amp;"%' Or ime LIKE '%"&amp;MID(BB22,2,LEN(BB22)-2)&amp;"%' Or prezime LIKE '%"&amp;MID(BA22,2,LEN(BA22)-2)&amp;"%' ORDER BY ime, prezime;")</f>
        <v/>
      </c>
      <c r="CK22" t="s">
        <v>1</v>
      </c>
      <c r="CL22" s="91"/>
      <c r="CM22" t="s">
        <v>1</v>
      </c>
      <c r="CO22" t="s">
        <v>1</v>
      </c>
      <c r="CW22" s="116" t="str">
        <f>IF(CE22="NEMA",MAX(CW$10:CW21)+1,"")</f>
        <v/>
      </c>
      <c r="CX22" t="s">
        <v>1</v>
      </c>
      <c r="CY22" s="124" t="str">
        <f>LEFT(BQ22,1)</f>
        <v>M</v>
      </c>
      <c r="CZ22" t="s">
        <v>1</v>
      </c>
      <c r="DA22" s="106" t="str">
        <f>IF(CW22="","",IF(BO22&lt;&gt;"CRO","","INSERT INTO osoba (id,reg_broj,oib,spol_id,dat_rodjenja) VALUES ("&amp;CW22&amp;",(SELECT max(reg_broj)+1 FROM osoba),Null,'"&amp;CY22&amp;"',Null); INSERT INTO osoba_log (id,reg_broj,oib,spol_id,dat_rodjenja,dnevnik_id) SELECT id,reg_broj,oib,spol_id,dat_rodjenja,"&amp;CW$2&amp;" FROM osoba WHERE id = "&amp;CW22&amp;";"))</f>
        <v/>
      </c>
      <c r="DB22" s="129" t="str">
        <f>IF(CW22="","","INSERT INTO imeprezime (id,osoba_id,rbr,ime,prezime,klub_id,identitet_id,sintaksa_id,info,aktivno,dnevnik_id) VALUES ("&amp;CW22&amp;","&amp;IF(DA22="","Null",CW22)&amp;",1,'"&amp;BA22&amp;"','"&amp;BB22&amp;"',(SELECT id FROM klub WHERE naziv = '"&amp;BI22&amp;"'),Null,1,'',1,"&amp;CW$2&amp;");")</f>
        <v/>
      </c>
      <c r="DC22" t="s">
        <v>1</v>
      </c>
      <c r="DD22" s="30" t="str">
        <f t="shared" si="65"/>
        <v/>
      </c>
      <c r="DE22" t="s">
        <v>1</v>
      </c>
      <c r="DF22" s="106" t="str">
        <f>IF(OR(BP22="",BP22&lt;&gt;"NEMA"),"",BO22)</f>
        <v/>
      </c>
      <c r="DG22" s="129" t="str">
        <f>IF(DF22="","",MAX(DG$10:DG21)+1)</f>
        <v/>
      </c>
      <c r="DH22" t="s">
        <v>1</v>
      </c>
      <c r="DI22" s="91"/>
      <c r="DJ22" t="s">
        <v>1</v>
      </c>
      <c r="DK22" s="30" t="str">
        <f>IF(DF22="","","INSERT INTO drzava(id,naziv,oznaka) VALUES ("&amp;DG22&amp;",'"&amp;DI22&amp;"','"&amp;UPPER(LEFT(DF22,1))&amp;LOWER(RIGHT(DF22,2))&amp;"');")</f>
        <v/>
      </c>
      <c r="DL22" t="s">
        <v>1</v>
      </c>
      <c r="DM22" s="170" t="str">
        <f>IF(BJ22&lt;&gt;"NEMA","",IF(IFERROR(MATCH(BI22,BI$10:BI21,0),0)&lt;&gt;0,"",BI22))</f>
        <v/>
      </c>
      <c r="DN22" t="s">
        <v>1</v>
      </c>
      <c r="DO22" s="91"/>
      <c r="DP22" t="s">
        <v>1</v>
      </c>
      <c r="DQ22" s="106" t="str">
        <f t="shared" si="66"/>
        <v/>
      </c>
      <c r="DR22" s="74" t="str">
        <f>IF(DQ22="","",MAX(DR$10:DR21)+1)</f>
        <v/>
      </c>
      <c r="DS22" s="74" t="str">
        <f>IF(DQ22="","",IF(BP22="","",IF(BP22="NEMA",DG22,BP22)))</f>
        <v/>
      </c>
      <c r="DT22" s="74" t="str">
        <f t="shared" si="67"/>
        <v/>
      </c>
      <c r="DU22" s="74" t="str">
        <f>IF(DO22="","",MAX(DU$10:DU21)+1)</f>
        <v/>
      </c>
      <c r="DV22" s="181" t="str">
        <f>IF(DO22="","",INDEX(klub_id,MATCH(DO22,klub_naziv,0)))</f>
        <v/>
      </c>
      <c r="DW22" s="129" t="str">
        <f t="shared" si="68"/>
        <v/>
      </c>
      <c r="DX22" t="s">
        <v>1</v>
      </c>
      <c r="DY22" s="30" t="str">
        <f t="shared" si="69"/>
        <v/>
      </c>
      <c r="DZ22" t="s">
        <v>1</v>
      </c>
      <c r="EA22" s="170" t="str">
        <f>IF(BX22="","",IF(BY22&lt;&gt;"NEMA","ime-pre-klu"&amp;IF(BJ22="","","(ali)")&amp;"-kat",IF(CB22&lt;&gt;"NEMA","ime-pre-klu"&amp;IF(BJ22="","","(ali)"),IF(CE22&lt;&gt;"NEMA","ime-pre",IF(CW22&lt;&gt;"","novo",""))))&amp;IF(AND(BE22="0",BD22&gt;max_minuta*60),"-ot",""))</f>
        <v>ime-pre-klu-kat</v>
      </c>
      <c r="EB22" t="s">
        <v>1</v>
      </c>
      <c r="EC22" s="112">
        <f>IF(BX22="","",MAX(EC$10:EC21)+1)</f>
        <v>1009</v>
      </c>
      <c r="ED22" s="138">
        <f>IF(CD22="","",BS22)</f>
        <v>1002</v>
      </c>
      <c r="EE22" s="138">
        <f>IF(CH22&lt;&gt;"",CH22,CW22)</f>
        <v>1050</v>
      </c>
      <c r="EF22" s="138" t="str">
        <f>IF(BD22="","",BD22)</f>
        <v/>
      </c>
      <c r="EG22" s="138">
        <f>IF(BG22="","",BG22)</f>
        <v>4</v>
      </c>
      <c r="EH22" s="138">
        <f>IF(CD22="","",IF(OR(BY22="",BY22="NEMA"),0,1))</f>
        <v>1</v>
      </c>
      <c r="EI22" s="138">
        <f>IF(EC22="","",INDEX(uparivanje_id,MATCH(EA22,uparivanje_oznaka,0)))</f>
        <v>1</v>
      </c>
      <c r="EJ22" s="138"/>
      <c r="EK22" s="138"/>
      <c r="EL22" s="138"/>
      <c r="EM22" s="107" t="str">
        <f>IF(BF22="","",BF22)</f>
        <v>2</v>
      </c>
      <c r="EN22" t="s">
        <v>1</v>
      </c>
    </row>
    <row r="23" spans="2:144" x14ac:dyDescent="0.25">
      <c r="B23" s="152" t="s">
        <v>1090</v>
      </c>
      <c r="C23" t="s">
        <v>1</v>
      </c>
      <c r="D23" s="163">
        <f t="shared" si="53"/>
        <v>0</v>
      </c>
      <c r="E23" s="164">
        <f t="shared" ref="E23:AW23" si="80">IF($B23="","",FIND(";",$B23,D23+1))</f>
        <v>1</v>
      </c>
      <c r="F23" s="164">
        <f t="shared" si="80"/>
        <v>2</v>
      </c>
      <c r="G23" s="164">
        <f t="shared" si="80"/>
        <v>8</v>
      </c>
      <c r="H23" s="164">
        <f t="shared" si="80"/>
        <v>11</v>
      </c>
      <c r="I23" s="164">
        <f t="shared" si="80"/>
        <v>20</v>
      </c>
      <c r="J23" s="164">
        <f t="shared" si="80"/>
        <v>21</v>
      </c>
      <c r="K23" s="164">
        <f t="shared" si="80"/>
        <v>23</v>
      </c>
      <c r="L23" s="164">
        <f t="shared" si="80"/>
        <v>24</v>
      </c>
      <c r="M23" s="164">
        <f t="shared" si="80"/>
        <v>26</v>
      </c>
      <c r="N23" s="164">
        <f t="shared" si="80"/>
        <v>32</v>
      </c>
      <c r="O23" s="164">
        <f t="shared" si="80"/>
        <v>33</v>
      </c>
      <c r="P23" s="164">
        <f t="shared" si="80"/>
        <v>34</v>
      </c>
      <c r="Q23" s="164">
        <f t="shared" si="80"/>
        <v>36</v>
      </c>
      <c r="R23" s="164">
        <f t="shared" si="80"/>
        <v>37</v>
      </c>
      <c r="S23" s="164">
        <f t="shared" si="80"/>
        <v>40</v>
      </c>
      <c r="T23" s="164">
        <f t="shared" si="80"/>
        <v>43</v>
      </c>
      <c r="U23" s="164">
        <f t="shared" si="80"/>
        <v>46</v>
      </c>
      <c r="V23" s="164">
        <f t="shared" si="80"/>
        <v>49</v>
      </c>
      <c r="W23" s="164">
        <f t="shared" si="80"/>
        <v>55</v>
      </c>
      <c r="X23" s="164">
        <f t="shared" si="80"/>
        <v>61</v>
      </c>
      <c r="Y23" s="164">
        <f t="shared" si="80"/>
        <v>62</v>
      </c>
      <c r="Z23" s="164">
        <f t="shared" si="80"/>
        <v>63</v>
      </c>
      <c r="AA23" s="164">
        <f t="shared" si="80"/>
        <v>64</v>
      </c>
      <c r="AB23" s="164">
        <f t="shared" si="80"/>
        <v>67</v>
      </c>
      <c r="AC23" s="164">
        <f t="shared" si="80"/>
        <v>70</v>
      </c>
      <c r="AD23" s="164">
        <f t="shared" si="80"/>
        <v>73</v>
      </c>
      <c r="AE23" s="164">
        <f t="shared" si="80"/>
        <v>76</v>
      </c>
      <c r="AF23" s="164">
        <f t="shared" si="80"/>
        <v>79</v>
      </c>
      <c r="AG23" s="164">
        <f t="shared" si="80"/>
        <v>82</v>
      </c>
      <c r="AH23" s="164">
        <f t="shared" si="80"/>
        <v>85</v>
      </c>
      <c r="AI23" s="164">
        <f t="shared" si="80"/>
        <v>88</v>
      </c>
      <c r="AJ23" s="164">
        <f t="shared" si="80"/>
        <v>91</v>
      </c>
      <c r="AK23" s="164">
        <f t="shared" si="80"/>
        <v>94</v>
      </c>
      <c r="AL23" s="164">
        <f t="shared" si="80"/>
        <v>97</v>
      </c>
      <c r="AM23" s="164">
        <f t="shared" si="80"/>
        <v>98</v>
      </c>
      <c r="AN23" s="164">
        <f t="shared" si="80"/>
        <v>100</v>
      </c>
      <c r="AO23" s="164">
        <f t="shared" si="80"/>
        <v>106</v>
      </c>
      <c r="AP23" s="164">
        <f t="shared" si="80"/>
        <v>108</v>
      </c>
      <c r="AQ23" s="164">
        <f t="shared" si="80"/>
        <v>110</v>
      </c>
      <c r="AR23" s="164">
        <f t="shared" si="80"/>
        <v>116</v>
      </c>
      <c r="AS23" s="164">
        <f t="shared" si="80"/>
        <v>123</v>
      </c>
      <c r="AT23" s="164">
        <f t="shared" si="80"/>
        <v>128</v>
      </c>
      <c r="AU23" s="164">
        <f t="shared" si="80"/>
        <v>130</v>
      </c>
      <c r="AV23" s="164">
        <f t="shared" si="80"/>
        <v>131</v>
      </c>
      <c r="AW23" s="165">
        <f t="shared" si="80"/>
        <v>132</v>
      </c>
      <c r="AX23" t="s">
        <v>1</v>
      </c>
      <c r="AY23" s="106" t="str">
        <f t="shared" si="55"/>
        <v>M14</v>
      </c>
      <c r="AZ23" s="138">
        <f t="shared" si="44"/>
        <v>111</v>
      </c>
      <c r="BA23" s="74" t="str">
        <f t="shared" si="56"/>
        <v>Vacant</v>
      </c>
      <c r="BB23" s="74" t="str">
        <f t="shared" si="57"/>
        <v/>
      </c>
      <c r="BC23" s="138" t="str">
        <f t="shared" si="58"/>
        <v/>
      </c>
      <c r="BD23" s="138" t="str">
        <f t="shared" si="59"/>
        <v/>
      </c>
      <c r="BE23" s="138" t="str">
        <f t="shared" si="60"/>
        <v>0</v>
      </c>
      <c r="BF23" s="138" t="str">
        <f t="shared" ref="BF23:BF86" si="81">IF(CD23="","",BE23)</f>
        <v/>
      </c>
      <c r="BG23" s="138" t="str">
        <f>IF(CD23="","",IF(N(BD23)&gt;max_minuta*60,2,INDEX(statusRezultat_id,MATCH(VALUE(BE23),statusRezultat_oevent,0))))</f>
        <v/>
      </c>
      <c r="BH23" s="74" t="str">
        <f>IF(B23="","",SUBSTITUTE(MID($B23,R23+1,S23-R23-1),"""",""))</f>
        <v/>
      </c>
      <c r="BI23" s="74" t="str">
        <f>IF(B23="","",SUBSTITUTE(MID($B23,S23+1,T23-S23-1),"""",""))</f>
        <v/>
      </c>
      <c r="BJ23" s="138" t="str">
        <f t="shared" si="61"/>
        <v/>
      </c>
      <c r="BK23" s="74" t="str" cm="1">
        <f t="array" ref="BK23">IF(BJ23="",""&amp;BI23,IF(BJ23="NEMA",BI23,INDEX(klubAlias_klub,BJ23)))</f>
        <v/>
      </c>
      <c r="BL23" s="74" t="str" cm="1">
        <f t="array" ref="BL23">IFERROR(INDEX(registarNatjecatelji,CE23,4),"")</f>
        <v/>
      </c>
      <c r="BM23" s="138"/>
      <c r="BN23" s="74" t="str">
        <f t="shared" si="62"/>
        <v/>
      </c>
      <c r="BO23" s="74" t="str">
        <f>IF(B23="","",SUBSTITUTE(MID($B23,T23+1,U23-T23-1),"""",""))</f>
        <v/>
      </c>
      <c r="BP23" s="138" t="str">
        <f>IF(BO23="","",IFERROR(INDEX(drzava_id,MATCH(BO23,drzava_oznaka,0)),"NEMA"))</f>
        <v/>
      </c>
      <c r="BQ23" s="74" t="str">
        <f>IF(B23="","",SUBSTITUTE(MID($B23,AQ23+1,AR23-AQ23-1),"""",""))</f>
        <v>M14</v>
      </c>
      <c r="BR23" s="74" t="str">
        <f t="shared" si="47"/>
        <v>M14-Ž14</v>
      </c>
      <c r="BS23" s="138">
        <f t="shared" si="48"/>
        <v>1002</v>
      </c>
      <c r="BT23" s="75" t="str">
        <f>IF(B23="","",SUBSTITUTE(MID($B23,AR23+1,AS23-AR23-1),"""",""))</f>
        <v>2.33</v>
      </c>
      <c r="BU23" s="75" t="str">
        <f>IF(B23="","",SUBSTITUTE(MID($B23,AS23+1,AT23-AS23-1),"""",""))</f>
        <v>75</v>
      </c>
      <c r="BV23" s="76" t="str">
        <f>IF(B23="","",SUBSTITUTE(MID($B23,AT23+1,AU23-AT23-1),"""",""))</f>
        <v>9</v>
      </c>
      <c r="BW23" t="s">
        <v>1</v>
      </c>
      <c r="BX23" s="106" t="str">
        <f>IF(BA23="Vacant","",IF(BA23="","",BA23) &amp; IF(BB23="",""," – " &amp; BB23) &amp; IF(BN23="",""," – " &amp; BN23) &amp; IF(AY23="",""," – " &amp; AY23))</f>
        <v/>
      </c>
      <c r="BY23" s="107" t="str">
        <f t="shared" si="49"/>
        <v/>
      </c>
      <c r="BZ23" t="s">
        <v>1</v>
      </c>
      <c r="CA23" s="106" t="str">
        <f>IF(BA23="Vacant","",IF(BA23="","",BA23) &amp; IF(BB23="",""," – " &amp; BB23) &amp; IF(BN23="",""," – " &amp; BN23))</f>
        <v/>
      </c>
      <c r="CB23" s="107" t="str">
        <f t="shared" si="50"/>
        <v/>
      </c>
      <c r="CC23" t="s">
        <v>1</v>
      </c>
      <c r="CD23" s="106" t="str">
        <f>IF(BA23="Vacant","",IF(BA23="","",BA23)&amp;IF(BB23="",""," – "&amp;BB23))</f>
        <v/>
      </c>
      <c r="CE23" s="107" t="str">
        <f t="shared" si="63"/>
        <v/>
      </c>
      <c r="CF23" t="s">
        <v>1</v>
      </c>
      <c r="CG23" s="112" t="str">
        <f t="shared" si="64"/>
        <v/>
      </c>
      <c r="CH23" s="107" t="str" cm="1">
        <f t="array" ref="CH23">IF(CG23="","",INDEX(imePrezime_id,CG23,0))</f>
        <v/>
      </c>
      <c r="CI23" t="s">
        <v>1</v>
      </c>
      <c r="CJ23" s="30" t="str">
        <f>IF(CE23&lt;&gt;"NEMA","","SELECT '"&amp;CD23&amp;"', ime, prezime FROM imeprezime WHERE ime LIKE '%"&amp;MID(BA23,2,LEN(BA23)-2)&amp;"%' Or prezime LIKE '%"&amp;MID(BB23,2,LEN(BB23)-2)&amp;"%' Or ime LIKE '%"&amp;MID(BB23,2,LEN(BB23)-2)&amp;"%' Or prezime LIKE '%"&amp;MID(BA23,2,LEN(BA23)-2)&amp;"%' ORDER BY ime, prezime;")</f>
        <v/>
      </c>
      <c r="CK23" t="s">
        <v>1</v>
      </c>
      <c r="CL23" s="91"/>
      <c r="CM23" t="s">
        <v>1</v>
      </c>
      <c r="CO23" t="s">
        <v>1</v>
      </c>
      <c r="CW23" s="116" t="str">
        <f>IF(CE23="NEMA",MAX(CW$10:CW22)+1,"")</f>
        <v/>
      </c>
      <c r="CX23" t="s">
        <v>1</v>
      </c>
      <c r="CY23" s="124" t="str">
        <f>LEFT(BQ23,1)</f>
        <v>M</v>
      </c>
      <c r="CZ23" t="s">
        <v>1</v>
      </c>
      <c r="DA23" s="106" t="str">
        <f>IF(CW23="","",IF(BO23&lt;&gt;"CRO","","INSERT INTO osoba (id,reg_broj,oib,spol_id,dat_rodjenja) VALUES ("&amp;CW23&amp;",(SELECT max(reg_broj)+1 FROM osoba),Null,'"&amp;CY23&amp;"',Null); INSERT INTO osoba_log (id,reg_broj,oib,spol_id,dat_rodjenja,dnevnik_id) SELECT id,reg_broj,oib,spol_id,dat_rodjenja,"&amp;CW$2&amp;" FROM osoba WHERE id = "&amp;CW23&amp;";"))</f>
        <v/>
      </c>
      <c r="DB23" s="129" t="str">
        <f>IF(CW23="","","INSERT INTO imeprezime (id,osoba_id,rbr,ime,prezime,klub_id,identitet_id,sintaksa_id,info,aktivno,dnevnik_id) VALUES ("&amp;CW23&amp;","&amp;IF(DA23="","Null",CW23)&amp;",1,'"&amp;BA23&amp;"','"&amp;BB23&amp;"',(SELECT id FROM klub WHERE naziv = '"&amp;BI23&amp;"'),Null,1,'',1,"&amp;CW$2&amp;");")</f>
        <v/>
      </c>
      <c r="DC23" t="s">
        <v>1</v>
      </c>
      <c r="DD23" s="30" t="str">
        <f t="shared" si="65"/>
        <v/>
      </c>
      <c r="DE23" t="s">
        <v>1</v>
      </c>
      <c r="DF23" s="106" t="str">
        <f>IF(OR(BP23="",BP23&lt;&gt;"NEMA"),"",BO23)</f>
        <v/>
      </c>
      <c r="DG23" s="129" t="str">
        <f>IF(DF23="","",MAX(DG$10:DG22)+1)</f>
        <v/>
      </c>
      <c r="DH23" t="s">
        <v>1</v>
      </c>
      <c r="DI23" s="91"/>
      <c r="DJ23" t="s">
        <v>1</v>
      </c>
      <c r="DK23" s="30" t="str">
        <f>IF(DF23="","","INSERT INTO drzava(id,naziv,oznaka) VALUES ("&amp;DG23&amp;",'"&amp;DI23&amp;"','"&amp;UPPER(LEFT(DF23,1))&amp;LOWER(RIGHT(DF23,2))&amp;"');")</f>
        <v/>
      </c>
      <c r="DL23" t="s">
        <v>1</v>
      </c>
      <c r="DM23" s="170" t="str">
        <f>IF(BJ23&lt;&gt;"NEMA","",IF(IFERROR(MATCH(BI23,BI$10:BI22,0),0)&lt;&gt;0,"",BI23))</f>
        <v/>
      </c>
      <c r="DN23" t="s">
        <v>1</v>
      </c>
      <c r="DO23" s="91"/>
      <c r="DP23" t="s">
        <v>1</v>
      </c>
      <c r="DQ23" s="106" t="str">
        <f t="shared" si="66"/>
        <v/>
      </c>
      <c r="DR23" s="74" t="str">
        <f>IF(DQ23="","",MAX(DR$10:DR22)+1)</f>
        <v/>
      </c>
      <c r="DS23" s="74" t="str">
        <f>IF(DQ23="","",IF(BP23="","",IF(BP23="NEMA",DG23,BP23)))</f>
        <v/>
      </c>
      <c r="DT23" s="74" t="str">
        <f t="shared" si="67"/>
        <v/>
      </c>
      <c r="DU23" s="74" t="str">
        <f>IF(DO23="","",MAX(DU$10:DU22)+1)</f>
        <v/>
      </c>
      <c r="DV23" s="181" t="str">
        <f>IF(DO23="","",INDEX(klub_id,MATCH(DO23,klub_naziv,0)))</f>
        <v/>
      </c>
      <c r="DW23" s="129" t="str">
        <f t="shared" si="68"/>
        <v/>
      </c>
      <c r="DX23" t="s">
        <v>1</v>
      </c>
      <c r="DY23" s="30" t="str">
        <f t="shared" si="69"/>
        <v/>
      </c>
      <c r="DZ23" t="s">
        <v>1</v>
      </c>
      <c r="EA23" s="170" t="str">
        <f>IF(BX23="","",IF(BY23&lt;&gt;"NEMA","ime-pre-klu"&amp;IF(BJ23="","","(ali)")&amp;"-kat",IF(CB23&lt;&gt;"NEMA","ime-pre-klu"&amp;IF(BJ23="","","(ali)"),IF(CE23&lt;&gt;"NEMA","ime-pre",IF(CW23&lt;&gt;"","novo",""))))&amp;IF(AND(BE23="0",BD23&gt;max_minuta*60),"-ot",""))</f>
        <v/>
      </c>
      <c r="EB23" t="s">
        <v>1</v>
      </c>
      <c r="EC23" s="112" t="str">
        <f>IF(BX23="","",MAX(EC$10:EC22)+1)</f>
        <v/>
      </c>
      <c r="ED23" s="138" t="str">
        <f>IF(CD23="","",BS23)</f>
        <v/>
      </c>
      <c r="EE23" s="138" t="str">
        <f>IF(CH23&lt;&gt;"",CH23,CW23)</f>
        <v/>
      </c>
      <c r="EF23" s="138" t="str">
        <f>IF(BD23="","",BD23)</f>
        <v/>
      </c>
      <c r="EG23" s="138" t="str">
        <f>IF(BG23="","",BG23)</f>
        <v/>
      </c>
      <c r="EH23" s="138" t="str">
        <f>IF(CD23="","",IF(OR(BY23="",BY23="NEMA"),0,1))</f>
        <v/>
      </c>
      <c r="EI23" s="138" t="str">
        <f>IF(EC23="","",INDEX(uparivanje_id,MATCH(EA23,uparivanje_oznaka,0)))</f>
        <v/>
      </c>
      <c r="EJ23" s="138"/>
      <c r="EK23" s="138"/>
      <c r="EL23" s="138"/>
      <c r="EM23" s="107" t="str">
        <f>IF(BF23="","",BF23)</f>
        <v/>
      </c>
      <c r="EN23" t="s">
        <v>1</v>
      </c>
    </row>
    <row r="24" spans="2:144" x14ac:dyDescent="0.25">
      <c r="B24" s="152" t="s">
        <v>1091</v>
      </c>
      <c r="C24" t="s">
        <v>1</v>
      </c>
      <c r="D24" s="163">
        <f t="shared" si="53"/>
        <v>0</v>
      </c>
      <c r="E24" s="164">
        <f t="shared" ref="E24:AW24" si="82">IF($B24="","",FIND(";",$B24,D24+1))</f>
        <v>1</v>
      </c>
      <c r="F24" s="164">
        <f t="shared" si="82"/>
        <v>8</v>
      </c>
      <c r="G24" s="164">
        <f t="shared" si="82"/>
        <v>14</v>
      </c>
      <c r="H24" s="164">
        <f t="shared" si="82"/>
        <v>23</v>
      </c>
      <c r="I24" s="164">
        <f t="shared" si="82"/>
        <v>31</v>
      </c>
      <c r="J24" s="164">
        <f t="shared" si="82"/>
        <v>32</v>
      </c>
      <c r="K24" s="164">
        <f t="shared" si="82"/>
        <v>34</v>
      </c>
      <c r="L24" s="164">
        <f t="shared" si="82"/>
        <v>35</v>
      </c>
      <c r="M24" s="164">
        <f t="shared" si="82"/>
        <v>37</v>
      </c>
      <c r="N24" s="164">
        <f t="shared" si="82"/>
        <v>43</v>
      </c>
      <c r="O24" s="164">
        <f t="shared" si="82"/>
        <v>49</v>
      </c>
      <c r="P24" s="164">
        <f t="shared" si="82"/>
        <v>55</v>
      </c>
      <c r="Q24" s="164">
        <f t="shared" si="82"/>
        <v>57</v>
      </c>
      <c r="R24" s="164">
        <f t="shared" si="82"/>
        <v>59</v>
      </c>
      <c r="S24" s="164">
        <f t="shared" si="82"/>
        <v>65</v>
      </c>
      <c r="T24" s="164">
        <f t="shared" si="82"/>
        <v>78</v>
      </c>
      <c r="U24" s="164">
        <f t="shared" si="82"/>
        <v>84</v>
      </c>
      <c r="V24" s="164">
        <f t="shared" si="82"/>
        <v>86</v>
      </c>
      <c r="W24" s="164">
        <f t="shared" si="82"/>
        <v>92</v>
      </c>
      <c r="X24" s="164">
        <f t="shared" si="82"/>
        <v>98</v>
      </c>
      <c r="Y24" s="164">
        <f t="shared" si="82"/>
        <v>99</v>
      </c>
      <c r="Z24" s="164">
        <f t="shared" si="82"/>
        <v>100</v>
      </c>
      <c r="AA24" s="164">
        <f t="shared" si="82"/>
        <v>101</v>
      </c>
      <c r="AB24" s="164">
        <f t="shared" si="82"/>
        <v>104</v>
      </c>
      <c r="AC24" s="164">
        <f t="shared" si="82"/>
        <v>107</v>
      </c>
      <c r="AD24" s="164">
        <f t="shared" si="82"/>
        <v>110</v>
      </c>
      <c r="AE24" s="164">
        <f t="shared" si="82"/>
        <v>113</v>
      </c>
      <c r="AF24" s="164">
        <f t="shared" si="82"/>
        <v>116</v>
      </c>
      <c r="AG24" s="164">
        <f t="shared" si="82"/>
        <v>119</v>
      </c>
      <c r="AH24" s="164">
        <f t="shared" si="82"/>
        <v>122</v>
      </c>
      <c r="AI24" s="164">
        <f t="shared" si="82"/>
        <v>125</v>
      </c>
      <c r="AJ24" s="164">
        <f t="shared" si="82"/>
        <v>128</v>
      </c>
      <c r="AK24" s="164">
        <f t="shared" si="82"/>
        <v>131</v>
      </c>
      <c r="AL24" s="164">
        <f t="shared" si="82"/>
        <v>134</v>
      </c>
      <c r="AM24" s="164">
        <f t="shared" si="82"/>
        <v>135</v>
      </c>
      <c r="AN24" s="164">
        <f t="shared" si="82"/>
        <v>137</v>
      </c>
      <c r="AO24" s="164">
        <f t="shared" si="82"/>
        <v>143</v>
      </c>
      <c r="AP24" s="164">
        <f t="shared" si="82"/>
        <v>145</v>
      </c>
      <c r="AQ24" s="164">
        <f t="shared" si="82"/>
        <v>147</v>
      </c>
      <c r="AR24" s="164">
        <f t="shared" si="82"/>
        <v>153</v>
      </c>
      <c r="AS24" s="164">
        <f t="shared" si="82"/>
        <v>160</v>
      </c>
      <c r="AT24" s="164">
        <f t="shared" si="82"/>
        <v>166</v>
      </c>
      <c r="AU24" s="164">
        <f t="shared" si="82"/>
        <v>169</v>
      </c>
      <c r="AV24" s="164">
        <f t="shared" si="82"/>
        <v>171</v>
      </c>
      <c r="AW24" s="165">
        <f t="shared" si="82"/>
        <v>172</v>
      </c>
      <c r="AX24" t="s">
        <v>1</v>
      </c>
      <c r="AY24" s="106" t="str">
        <f t="shared" si="55"/>
        <v>M16</v>
      </c>
      <c r="AZ24" s="138">
        <f t="shared" si="44"/>
        <v>110</v>
      </c>
      <c r="BA24" s="74" t="str">
        <f t="shared" si="56"/>
        <v>Jakov</v>
      </c>
      <c r="BB24" s="74" t="str">
        <f t="shared" si="57"/>
        <v>Lesjak</v>
      </c>
      <c r="BC24" s="138" t="str">
        <f t="shared" si="58"/>
        <v>31:22</v>
      </c>
      <c r="BD24" s="138">
        <f t="shared" si="59"/>
        <v>1882</v>
      </c>
      <c r="BE24" s="138" t="str">
        <f t="shared" si="60"/>
        <v>0</v>
      </c>
      <c r="BF24" s="138" t="str">
        <f t="shared" si="81"/>
        <v>0</v>
      </c>
      <c r="BG24" s="138">
        <f>IF(CD24="","",IF(N(BD24)&gt;max_minuta*60,2,INDEX(statusRezultat_id,MATCH(VALUE(BE24),statusRezultat_oevent,0))))</f>
        <v>1</v>
      </c>
      <c r="BH24" s="74" t="str">
        <f>IF(B24="","",SUBSTITUTE(MID($B24,R24+1,S24-R24-1),"""",""))</f>
        <v>JAP</v>
      </c>
      <c r="BI24" s="74" t="str">
        <f>IF(B24="","",SUBSTITUTE(MID($B24,S24+1,T24-S24-1),"""",""))</f>
        <v>OK Japetic</v>
      </c>
      <c r="BJ24" s="138" t="str">
        <f t="shared" si="61"/>
        <v>NEMA</v>
      </c>
      <c r="BK24" s="74" t="str" cm="1">
        <f t="array" ref="BK24">IF(BJ24="",""&amp;BI24,IF(BJ24="NEMA",BI24,INDEX(klubAlias_klub,BJ24)))</f>
        <v>OK Japetic</v>
      </c>
      <c r="BL24" s="74" t="str" cm="1">
        <f t="array" ref="BL24">IFERROR(INDEX(registarNatjecatelji,CE24,4),"")</f>
        <v>OK Japetić</v>
      </c>
      <c r="BM24" s="138"/>
      <c r="BN24" s="74" t="str">
        <f t="shared" si="62"/>
        <v>OK Japetić</v>
      </c>
      <c r="BO24" s="74" t="str">
        <f>IF(B24="","",SUBSTITUTE(MID($B24,T24+1,U24-T24-1),"""",""))</f>
        <v>CRO</v>
      </c>
      <c r="BP24" s="138">
        <f>IF(BO24="","",IFERROR(INDEX(drzava_id,MATCH(BO24,drzava_oznaka,0)),"NEMA"))</f>
        <v>1</v>
      </c>
      <c r="BQ24" s="74" t="str">
        <f>IF(B24="","",SUBSTITUTE(MID($B24,AQ24+1,AR24-AQ24-1),"""",""))</f>
        <v>M16</v>
      </c>
      <c r="BR24" s="74" t="str">
        <f t="shared" si="47"/>
        <v>M16-M21B</v>
      </c>
      <c r="BS24" s="138">
        <f t="shared" si="48"/>
        <v>1003</v>
      </c>
      <c r="BT24" s="75" t="str">
        <f>IF(B24="","",SUBSTITUTE(MID($B24,AR24+1,AS24-AR24-1),"""",""))</f>
        <v>2.94</v>
      </c>
      <c r="BU24" s="75" t="str">
        <f>IF(B24="","",SUBSTITUTE(MID($B24,AS24+1,AT24-AS24-1),"""",""))</f>
        <v>110</v>
      </c>
      <c r="BV24" s="76" t="str">
        <f>IF(B24="","",SUBSTITUTE(MID($B24,AT24+1,AU24-AT24-1),"""",""))</f>
        <v>12</v>
      </c>
      <c r="BW24" t="s">
        <v>1</v>
      </c>
      <c r="BX24" s="106" t="str">
        <f>IF(BA24="Vacant","",IF(BA24="","",BA24) &amp; IF(BB24="",""," – " &amp; BB24) &amp; IF(BN24="",""," – " &amp; BN24) &amp; IF(AY24="",""," – " &amp; AY24))</f>
        <v>Jakov – Lesjak – OK Japetić – M16</v>
      </c>
      <c r="BY24" s="107">
        <f t="shared" si="49"/>
        <v>101</v>
      </c>
      <c r="BZ24" t="s">
        <v>1</v>
      </c>
      <c r="CA24" s="106" t="str">
        <f>IF(BA24="Vacant","",IF(BA24="","",BA24) &amp; IF(BB24="",""," – " &amp; BB24) &amp; IF(BN24="",""," – " &amp; BN24))</f>
        <v>Jakov – Lesjak – OK Japetić</v>
      </c>
      <c r="CB24" s="107">
        <f t="shared" si="50"/>
        <v>101</v>
      </c>
      <c r="CC24" t="s">
        <v>1</v>
      </c>
      <c r="CD24" s="106" t="str">
        <f>IF(BA24="Vacant","",IF(BA24="","",BA24)&amp;IF(BB24="",""," – "&amp;BB24))</f>
        <v>Jakov – Lesjak</v>
      </c>
      <c r="CE24" s="107">
        <f t="shared" si="63"/>
        <v>101</v>
      </c>
      <c r="CF24" t="s">
        <v>1</v>
      </c>
      <c r="CG24" s="112">
        <f t="shared" si="64"/>
        <v>101</v>
      </c>
      <c r="CH24" s="107" cm="1">
        <f t="array" ref="CH24">IF(CG24="","",INDEX(imePrezime_id,CG24,0))</f>
        <v>1434</v>
      </c>
      <c r="CI24" t="s">
        <v>1</v>
      </c>
      <c r="CJ24" s="30" t="str">
        <f>IF(CE24&lt;&gt;"NEMA","","SELECT '"&amp;CD24&amp;"', ime, prezime FROM imeprezime WHERE ime LIKE '%"&amp;MID(BA24,2,LEN(BA24)-2)&amp;"%' Or prezime LIKE '%"&amp;MID(BB24,2,LEN(BB24)-2)&amp;"%' Or ime LIKE '%"&amp;MID(BB24,2,LEN(BB24)-2)&amp;"%' Or prezime LIKE '%"&amp;MID(BA24,2,LEN(BA24)-2)&amp;"%' ORDER BY ime, prezime;")</f>
        <v/>
      </c>
      <c r="CK24" t="s">
        <v>1</v>
      </c>
      <c r="CL24" s="91"/>
      <c r="CM24" t="s">
        <v>1</v>
      </c>
      <c r="CO24" t="s">
        <v>1</v>
      </c>
      <c r="CW24" s="116" t="str">
        <f>IF(CE24="NEMA",MAX(CW$10:CW23)+1,"")</f>
        <v/>
      </c>
      <c r="CX24" t="s">
        <v>1</v>
      </c>
      <c r="CY24" s="124" t="str">
        <f>LEFT(BQ24,1)</f>
        <v>M</v>
      </c>
      <c r="CZ24" t="s">
        <v>1</v>
      </c>
      <c r="DA24" s="106" t="str">
        <f>IF(CW24="","",IF(BO24&lt;&gt;"CRO","","INSERT INTO osoba (id,reg_broj,oib,spol_id,dat_rodjenja) VALUES ("&amp;CW24&amp;",(SELECT max(reg_broj)+1 FROM osoba),Null,'"&amp;CY24&amp;"',Null); INSERT INTO osoba_log (id,reg_broj,oib,spol_id,dat_rodjenja,dnevnik_id) SELECT id,reg_broj,oib,spol_id,dat_rodjenja,"&amp;CW$2&amp;" FROM osoba WHERE id = "&amp;CW24&amp;";"))</f>
        <v/>
      </c>
      <c r="DB24" s="129" t="str">
        <f>IF(CW24="","","INSERT INTO imeprezime (id,osoba_id,rbr,ime,prezime,klub_id,identitet_id,sintaksa_id,info,aktivno,dnevnik_id) VALUES ("&amp;CW24&amp;","&amp;IF(DA24="","Null",CW24)&amp;",1,'"&amp;BA24&amp;"','"&amp;BB24&amp;"',(SELECT id FROM klub WHERE naziv = '"&amp;BI24&amp;"'),Null,1,'',1,"&amp;CW$2&amp;");")</f>
        <v/>
      </c>
      <c r="DC24" t="s">
        <v>1</v>
      </c>
      <c r="DD24" s="30" t="str">
        <f t="shared" si="65"/>
        <v/>
      </c>
      <c r="DE24" t="s">
        <v>1</v>
      </c>
      <c r="DF24" s="106" t="str">
        <f>IF(OR(BP24="",BP24&lt;&gt;"NEMA"),"",BO24)</f>
        <v/>
      </c>
      <c r="DG24" s="129" t="str">
        <f>IF(DF24="","",MAX(DG$10:DG23)+1)</f>
        <v/>
      </c>
      <c r="DH24" t="s">
        <v>1</v>
      </c>
      <c r="DI24" s="91"/>
      <c r="DJ24" t="s">
        <v>1</v>
      </c>
      <c r="DK24" s="30" t="str">
        <f>IF(DF24="","","INSERT INTO drzava(id,naziv,oznaka) VALUES ("&amp;DG24&amp;",'"&amp;DI24&amp;"','"&amp;UPPER(LEFT(DF24,1))&amp;LOWER(RIGHT(DF24,2))&amp;"');")</f>
        <v/>
      </c>
      <c r="DL24" t="s">
        <v>1</v>
      </c>
      <c r="DM24" s="170" t="str">
        <f>IF(BJ24&lt;&gt;"NEMA","",IF(IFERROR(MATCH(BI24,BI$10:BI23,0),0)&lt;&gt;0,"",BI24))</f>
        <v/>
      </c>
      <c r="DN24" t="s">
        <v>1</v>
      </c>
      <c r="DO24" s="91"/>
      <c r="DP24" t="s">
        <v>1</v>
      </c>
      <c r="DQ24" s="106" t="str">
        <f t="shared" si="66"/>
        <v/>
      </c>
      <c r="DR24" s="74" t="str">
        <f>IF(DQ24="","",MAX(DR$10:DR23)+1)</f>
        <v/>
      </c>
      <c r="DS24" s="74" t="str">
        <f>IF(DQ24="","",IF(BP24="","",IF(BP24="NEMA",DG24,BP24)))</f>
        <v/>
      </c>
      <c r="DT24" s="74" t="str">
        <f t="shared" si="67"/>
        <v/>
      </c>
      <c r="DU24" s="74" t="str">
        <f>IF(DO24="","",MAX(DU$10:DU23)+1)</f>
        <v/>
      </c>
      <c r="DV24" s="181" t="str">
        <f>IF(DO24="","",INDEX(klub_id,MATCH(DO24,klub_naziv,0)))</f>
        <v/>
      </c>
      <c r="DW24" s="129" t="str">
        <f t="shared" si="68"/>
        <v/>
      </c>
      <c r="DX24" t="s">
        <v>1</v>
      </c>
      <c r="DY24" s="30" t="str">
        <f t="shared" si="69"/>
        <v/>
      </c>
      <c r="DZ24" t="s">
        <v>1</v>
      </c>
      <c r="EA24" s="170" t="str">
        <f>IF(BX24="","",IF(BY24&lt;&gt;"NEMA","ime-pre-klu"&amp;IF(BJ24="","","(ali)")&amp;"-kat",IF(CB24&lt;&gt;"NEMA","ime-pre-klu"&amp;IF(BJ24="","","(ali)"),IF(CE24&lt;&gt;"NEMA","ime-pre",IF(CW24&lt;&gt;"","novo",""))))&amp;IF(AND(BE24="0",BD24&gt;max_minuta*60),"-ot",""))</f>
        <v>ime-pre-klu(ali)-kat</v>
      </c>
      <c r="EB24" t="s">
        <v>1</v>
      </c>
      <c r="EC24" s="112">
        <f>IF(BX24="","",MAX(EC$10:EC23)+1)</f>
        <v>1010</v>
      </c>
      <c r="ED24" s="138">
        <f>IF(CD24="","",BS24)</f>
        <v>1003</v>
      </c>
      <c r="EE24" s="138">
        <f>IF(CH24&lt;&gt;"",CH24,CW24)</f>
        <v>1434</v>
      </c>
      <c r="EF24" s="138">
        <f>IF(BD24="","",BD24)</f>
        <v>1882</v>
      </c>
      <c r="EG24" s="138">
        <f>IF(BG24="","",BG24)</f>
        <v>1</v>
      </c>
      <c r="EH24" s="138">
        <f>IF(CD24="","",IF(OR(BY24="",BY24="NEMA"),0,1))</f>
        <v>1</v>
      </c>
      <c r="EI24" s="138">
        <f>IF(EC24="","",INDEX(uparivanje_id,MATCH(EA24,uparivanje_oznaka,0)))</f>
        <v>3</v>
      </c>
      <c r="EJ24" s="138"/>
      <c r="EK24" s="138"/>
      <c r="EL24" s="138"/>
      <c r="EM24" s="107" t="str">
        <f>IF(BF24="","",BF24)</f>
        <v>0</v>
      </c>
      <c r="EN24" t="s">
        <v>1</v>
      </c>
    </row>
    <row r="25" spans="2:144" x14ac:dyDescent="0.25">
      <c r="B25" s="152" t="s">
        <v>1092</v>
      </c>
      <c r="C25" t="s">
        <v>1</v>
      </c>
      <c r="D25" s="163">
        <f t="shared" si="53"/>
        <v>0</v>
      </c>
      <c r="E25" s="164">
        <f t="shared" ref="E25:AW25" si="83">IF($B25="","",FIND(";",$B25,D25+1))</f>
        <v>1</v>
      </c>
      <c r="F25" s="164">
        <f t="shared" si="83"/>
        <v>9</v>
      </c>
      <c r="G25" s="164">
        <f t="shared" si="83"/>
        <v>15</v>
      </c>
      <c r="H25" s="164">
        <f t="shared" si="83"/>
        <v>26</v>
      </c>
      <c r="I25" s="164">
        <f t="shared" si="83"/>
        <v>34</v>
      </c>
      <c r="J25" s="164">
        <f t="shared" si="83"/>
        <v>35</v>
      </c>
      <c r="K25" s="164">
        <f t="shared" si="83"/>
        <v>37</v>
      </c>
      <c r="L25" s="164">
        <f t="shared" si="83"/>
        <v>38</v>
      </c>
      <c r="M25" s="164">
        <f t="shared" si="83"/>
        <v>40</v>
      </c>
      <c r="N25" s="164">
        <f t="shared" si="83"/>
        <v>46</v>
      </c>
      <c r="O25" s="164">
        <f t="shared" si="83"/>
        <v>52</v>
      </c>
      <c r="P25" s="164">
        <f t="shared" si="83"/>
        <v>58</v>
      </c>
      <c r="Q25" s="164">
        <f t="shared" si="83"/>
        <v>60</v>
      </c>
      <c r="R25" s="164">
        <f t="shared" si="83"/>
        <v>62</v>
      </c>
      <c r="S25" s="164">
        <f t="shared" si="83"/>
        <v>73</v>
      </c>
      <c r="T25" s="164">
        <f t="shared" si="83"/>
        <v>87</v>
      </c>
      <c r="U25" s="164">
        <f t="shared" si="83"/>
        <v>93</v>
      </c>
      <c r="V25" s="164">
        <f t="shared" si="83"/>
        <v>95</v>
      </c>
      <c r="W25" s="164">
        <f t="shared" si="83"/>
        <v>101</v>
      </c>
      <c r="X25" s="164">
        <f t="shared" si="83"/>
        <v>107</v>
      </c>
      <c r="Y25" s="164">
        <f t="shared" si="83"/>
        <v>108</v>
      </c>
      <c r="Z25" s="164">
        <f t="shared" si="83"/>
        <v>109</v>
      </c>
      <c r="AA25" s="164">
        <f t="shared" si="83"/>
        <v>110</v>
      </c>
      <c r="AB25" s="164">
        <f t="shared" si="83"/>
        <v>113</v>
      </c>
      <c r="AC25" s="164">
        <f t="shared" si="83"/>
        <v>116</v>
      </c>
      <c r="AD25" s="164">
        <f t="shared" si="83"/>
        <v>119</v>
      </c>
      <c r="AE25" s="164">
        <f t="shared" si="83"/>
        <v>122</v>
      </c>
      <c r="AF25" s="164">
        <f t="shared" si="83"/>
        <v>125</v>
      </c>
      <c r="AG25" s="164">
        <f t="shared" si="83"/>
        <v>128</v>
      </c>
      <c r="AH25" s="164">
        <f t="shared" si="83"/>
        <v>131</v>
      </c>
      <c r="AI25" s="164">
        <f t="shared" si="83"/>
        <v>134</v>
      </c>
      <c r="AJ25" s="164">
        <f t="shared" si="83"/>
        <v>137</v>
      </c>
      <c r="AK25" s="164">
        <f t="shared" si="83"/>
        <v>140</v>
      </c>
      <c r="AL25" s="164">
        <f t="shared" si="83"/>
        <v>143</v>
      </c>
      <c r="AM25" s="164">
        <f t="shared" si="83"/>
        <v>144</v>
      </c>
      <c r="AN25" s="164">
        <f t="shared" si="83"/>
        <v>146</v>
      </c>
      <c r="AO25" s="164">
        <f t="shared" si="83"/>
        <v>152</v>
      </c>
      <c r="AP25" s="164">
        <f t="shared" si="83"/>
        <v>154</v>
      </c>
      <c r="AQ25" s="164">
        <f t="shared" si="83"/>
        <v>156</v>
      </c>
      <c r="AR25" s="164">
        <f t="shared" si="83"/>
        <v>162</v>
      </c>
      <c r="AS25" s="164">
        <f t="shared" si="83"/>
        <v>169</v>
      </c>
      <c r="AT25" s="164">
        <f t="shared" si="83"/>
        <v>175</v>
      </c>
      <c r="AU25" s="164">
        <f t="shared" si="83"/>
        <v>178</v>
      </c>
      <c r="AV25" s="164">
        <f t="shared" si="83"/>
        <v>180</v>
      </c>
      <c r="AW25" s="165">
        <f t="shared" si="83"/>
        <v>181</v>
      </c>
      <c r="AX25" t="s">
        <v>1</v>
      </c>
      <c r="AY25" s="106" t="str">
        <f t="shared" si="55"/>
        <v>M16</v>
      </c>
      <c r="AZ25" s="138">
        <f t="shared" si="44"/>
        <v>110</v>
      </c>
      <c r="BA25" s="74" t="str">
        <f t="shared" si="56"/>
        <v>Vibor</v>
      </c>
      <c r="BB25" s="74" t="str">
        <f t="shared" si="57"/>
        <v>Strmečki</v>
      </c>
      <c r="BC25" s="138" t="str">
        <f t="shared" si="58"/>
        <v>33:30</v>
      </c>
      <c r="BD25" s="138">
        <f t="shared" si="59"/>
        <v>2010</v>
      </c>
      <c r="BE25" s="138" t="str">
        <f t="shared" si="60"/>
        <v>0</v>
      </c>
      <c r="BF25" s="138" t="str">
        <f t="shared" si="81"/>
        <v>0</v>
      </c>
      <c r="BG25" s="138">
        <f>IF(CD25="","",IF(N(BD25)&gt;max_minuta*60,2,INDEX(statusRezultat_id,MATCH(VALUE(BE25),statusRezultat_oevent,0))))</f>
        <v>1</v>
      </c>
      <c r="BH25" s="74" t="str">
        <f>IF(B25="","",SUBSTITUTE(MID($B25,R25+1,S25-R25-1),"""",""))</f>
        <v>Maksimir</v>
      </c>
      <c r="BI25" s="74" t="str">
        <f>IF(B25="","",SUBSTITUTE(MID($B25,S25+1,T25-S25-1),"""",""))</f>
        <v>OK Maksimir</v>
      </c>
      <c r="BJ25" s="138" t="str">
        <f t="shared" si="61"/>
        <v/>
      </c>
      <c r="BK25" s="74" t="str" cm="1">
        <f t="array" ref="BK25">IF(BJ25="",""&amp;BI25,IF(BJ25="NEMA",BI25,INDEX(klubAlias_klub,BJ25)))</f>
        <v>OK Maksimir</v>
      </c>
      <c r="BL25" s="74" t="str" cm="1">
        <f t="array" ref="BL25">IFERROR(INDEX(registarNatjecatelji,CE25,4),"")</f>
        <v>OK Maksimir</v>
      </c>
      <c r="BM25" s="138"/>
      <c r="BN25" s="74" t="str">
        <f t="shared" si="62"/>
        <v>OK Maksimir</v>
      </c>
      <c r="BO25" s="74" t="str">
        <f>IF(B25="","",SUBSTITUTE(MID($B25,T25+1,U25-T25-1),"""",""))</f>
        <v>CRO</v>
      </c>
      <c r="BP25" s="138">
        <f>IF(BO25="","",IFERROR(INDEX(drzava_id,MATCH(BO25,drzava_oznaka,0)),"NEMA"))</f>
        <v>1</v>
      </c>
      <c r="BQ25" s="74" t="str">
        <f>IF(B25="","",SUBSTITUTE(MID($B25,AQ25+1,AR25-AQ25-1),"""",""))</f>
        <v>M16</v>
      </c>
      <c r="BR25" s="74" t="str">
        <f t="shared" si="47"/>
        <v>M16-M21B</v>
      </c>
      <c r="BS25" s="138">
        <f t="shared" si="48"/>
        <v>1003</v>
      </c>
      <c r="BT25" s="75" t="str">
        <f>IF(B25="","",SUBSTITUTE(MID($B25,AR25+1,AS25-AR25-1),"""",""))</f>
        <v>2.94</v>
      </c>
      <c r="BU25" s="75" t="str">
        <f>IF(B25="","",SUBSTITUTE(MID($B25,AS25+1,AT25-AS25-1),"""",""))</f>
        <v>110</v>
      </c>
      <c r="BV25" s="76" t="str">
        <f>IF(B25="","",SUBSTITUTE(MID($B25,AT25+1,AU25-AT25-1),"""",""))</f>
        <v>12</v>
      </c>
      <c r="BW25" t="s">
        <v>1</v>
      </c>
      <c r="BX25" s="106" t="str">
        <f>IF(BA25="Vacant","",IF(BA25="","",BA25) &amp; IF(BB25="",""," – " &amp; BB25) &amp; IF(BN25="",""," – " &amp; BN25) &amp; IF(AY25="",""," – " &amp; AY25))</f>
        <v>Vibor – Strmečki – OK Maksimir – M16</v>
      </c>
      <c r="BY25" s="107">
        <f t="shared" si="49"/>
        <v>372</v>
      </c>
      <c r="BZ25" t="s">
        <v>1</v>
      </c>
      <c r="CA25" s="106" t="str">
        <f>IF(BA25="Vacant","",IF(BA25="","",BA25) &amp; IF(BB25="",""," – " &amp; BB25) &amp; IF(BN25="",""," – " &amp; BN25))</f>
        <v>Vibor – Strmečki – OK Maksimir</v>
      </c>
      <c r="CB25" s="107">
        <f t="shared" si="50"/>
        <v>372</v>
      </c>
      <c r="CC25" t="s">
        <v>1</v>
      </c>
      <c r="CD25" s="106" t="str">
        <f>IF(BA25="Vacant","",IF(BA25="","",BA25)&amp;IF(BB25="",""," – "&amp;BB25))</f>
        <v>Vibor – Strmečki</v>
      </c>
      <c r="CE25" s="107">
        <f t="shared" si="63"/>
        <v>372</v>
      </c>
      <c r="CF25" t="s">
        <v>1</v>
      </c>
      <c r="CG25" s="112">
        <f t="shared" si="64"/>
        <v>372</v>
      </c>
      <c r="CH25" s="107" cm="1">
        <f t="array" ref="CH25">IF(CG25="","",INDEX(imePrezime_id,CG25,0))</f>
        <v>1165</v>
      </c>
      <c r="CI25" t="s">
        <v>1</v>
      </c>
      <c r="CJ25" s="30" t="str">
        <f>IF(CE25&lt;&gt;"NEMA","","SELECT '"&amp;CD25&amp;"', ime, prezime FROM imeprezime WHERE ime LIKE '%"&amp;MID(BA25,2,LEN(BA25)-2)&amp;"%' Or prezime LIKE '%"&amp;MID(BB25,2,LEN(BB25)-2)&amp;"%' Or ime LIKE '%"&amp;MID(BB25,2,LEN(BB25)-2)&amp;"%' Or prezime LIKE '%"&amp;MID(BA25,2,LEN(BA25)-2)&amp;"%' ORDER BY ime, prezime;")</f>
        <v/>
      </c>
      <c r="CK25" t="s">
        <v>1</v>
      </c>
      <c r="CL25" s="91"/>
      <c r="CM25" t="s">
        <v>1</v>
      </c>
      <c r="CO25" t="s">
        <v>1</v>
      </c>
      <c r="CW25" s="116" t="str">
        <f>IF(CE25="NEMA",MAX(CW$10:CW24)+1,"")</f>
        <v/>
      </c>
      <c r="CX25" t="s">
        <v>1</v>
      </c>
      <c r="CY25" s="124" t="str">
        <f>LEFT(BQ25,1)</f>
        <v>M</v>
      </c>
      <c r="CZ25" t="s">
        <v>1</v>
      </c>
      <c r="DA25" s="106" t="str">
        <f>IF(CW25="","",IF(BO25&lt;&gt;"CRO","","INSERT INTO osoba (id,reg_broj,oib,spol_id,dat_rodjenja) VALUES ("&amp;CW25&amp;",(SELECT max(reg_broj)+1 FROM osoba),Null,'"&amp;CY25&amp;"',Null); INSERT INTO osoba_log (id,reg_broj,oib,spol_id,dat_rodjenja,dnevnik_id) SELECT id,reg_broj,oib,spol_id,dat_rodjenja,"&amp;CW$2&amp;" FROM osoba WHERE id = "&amp;CW25&amp;";"))</f>
        <v/>
      </c>
      <c r="DB25" s="129" t="str">
        <f>IF(CW25="","","INSERT INTO imeprezime (id,osoba_id,rbr,ime,prezime,klub_id,identitet_id,sintaksa_id,info,aktivno,dnevnik_id) VALUES ("&amp;CW25&amp;","&amp;IF(DA25="","Null",CW25)&amp;",1,'"&amp;BA25&amp;"','"&amp;BB25&amp;"',(SELECT id FROM klub WHERE naziv = '"&amp;BI25&amp;"'),Null,1,'',1,"&amp;CW$2&amp;");")</f>
        <v/>
      </c>
      <c r="DC25" t="s">
        <v>1</v>
      </c>
      <c r="DD25" s="30" t="str">
        <f t="shared" si="65"/>
        <v/>
      </c>
      <c r="DE25" t="s">
        <v>1</v>
      </c>
      <c r="DF25" s="106" t="str">
        <f>IF(OR(BP25="",BP25&lt;&gt;"NEMA"),"",BO25)</f>
        <v/>
      </c>
      <c r="DG25" s="129" t="str">
        <f>IF(DF25="","",MAX(DG$10:DG24)+1)</f>
        <v/>
      </c>
      <c r="DH25" t="s">
        <v>1</v>
      </c>
      <c r="DI25" s="91"/>
      <c r="DJ25" t="s">
        <v>1</v>
      </c>
      <c r="DK25" s="30" t="str">
        <f>IF(DF25="","","INSERT INTO drzava(id,naziv,oznaka) VALUES ("&amp;DG25&amp;",'"&amp;DI25&amp;"','"&amp;UPPER(LEFT(DF25,1))&amp;LOWER(RIGHT(DF25,2))&amp;"');")</f>
        <v/>
      </c>
      <c r="DL25" t="s">
        <v>1</v>
      </c>
      <c r="DM25" s="170" t="str">
        <f>IF(BJ25&lt;&gt;"NEMA","",IF(IFERROR(MATCH(BI25,BI$10:BI24,0),0)&lt;&gt;0,"",BI25))</f>
        <v/>
      </c>
      <c r="DN25" t="s">
        <v>1</v>
      </c>
      <c r="DO25" s="91"/>
      <c r="DP25" t="s">
        <v>1</v>
      </c>
      <c r="DQ25" s="106" t="str">
        <f t="shared" si="66"/>
        <v/>
      </c>
      <c r="DR25" s="74" t="str">
        <f>IF(DQ25="","",MAX(DR$10:DR24)+1)</f>
        <v/>
      </c>
      <c r="DS25" s="74" t="str">
        <f>IF(DQ25="","",IF(BP25="","",IF(BP25="NEMA",DG25,BP25)))</f>
        <v/>
      </c>
      <c r="DT25" s="74" t="str">
        <f t="shared" si="67"/>
        <v/>
      </c>
      <c r="DU25" s="74" t="str">
        <f>IF(DO25="","",MAX(DU$10:DU24)+1)</f>
        <v/>
      </c>
      <c r="DV25" s="181" t="str">
        <f>IF(DO25="","",INDEX(klub_id,MATCH(DO25,klub_naziv,0)))</f>
        <v/>
      </c>
      <c r="DW25" s="129" t="str">
        <f t="shared" si="68"/>
        <v/>
      </c>
      <c r="DX25" t="s">
        <v>1</v>
      </c>
      <c r="DY25" s="30" t="str">
        <f t="shared" si="69"/>
        <v/>
      </c>
      <c r="DZ25" t="s">
        <v>1</v>
      </c>
      <c r="EA25" s="170" t="str">
        <f>IF(BX25="","",IF(BY25&lt;&gt;"NEMA","ime-pre-klu"&amp;IF(BJ25="","","(ali)")&amp;"-kat",IF(CB25&lt;&gt;"NEMA","ime-pre-klu"&amp;IF(BJ25="","","(ali)"),IF(CE25&lt;&gt;"NEMA","ime-pre",IF(CW25&lt;&gt;"","novo",""))))&amp;IF(AND(BE25="0",BD25&gt;max_minuta*60),"-ot",""))</f>
        <v>ime-pre-klu-kat</v>
      </c>
      <c r="EB25" t="s">
        <v>1</v>
      </c>
      <c r="EC25" s="112">
        <f>IF(BX25="","",MAX(EC$10:EC24)+1)</f>
        <v>1011</v>
      </c>
      <c r="ED25" s="138">
        <f>IF(CD25="","",BS25)</f>
        <v>1003</v>
      </c>
      <c r="EE25" s="138">
        <f>IF(CH25&lt;&gt;"",CH25,CW25)</f>
        <v>1165</v>
      </c>
      <c r="EF25" s="138">
        <f>IF(BD25="","",BD25)</f>
        <v>2010</v>
      </c>
      <c r="EG25" s="138">
        <f>IF(BG25="","",BG25)</f>
        <v>1</v>
      </c>
      <c r="EH25" s="138">
        <f>IF(CD25="","",IF(OR(BY25="",BY25="NEMA"),0,1))</f>
        <v>1</v>
      </c>
      <c r="EI25" s="138">
        <f>IF(EC25="","",INDEX(uparivanje_id,MATCH(EA25,uparivanje_oznaka,0)))</f>
        <v>1</v>
      </c>
      <c r="EJ25" s="138"/>
      <c r="EK25" s="138"/>
      <c r="EL25" s="138"/>
      <c r="EM25" s="107" t="str">
        <f>IF(BF25="","",BF25)</f>
        <v>0</v>
      </c>
      <c r="EN25" t="s">
        <v>1</v>
      </c>
    </row>
    <row r="26" spans="2:144" x14ac:dyDescent="0.25">
      <c r="B26" s="152" t="s">
        <v>1093</v>
      </c>
      <c r="C26" t="s">
        <v>1</v>
      </c>
      <c r="D26" s="163">
        <f t="shared" si="53"/>
        <v>0</v>
      </c>
      <c r="E26" s="164">
        <f t="shared" ref="E26:AW26" si="84">IF($B26="","",FIND(";",$B26,D26+1))</f>
        <v>1</v>
      </c>
      <c r="F26" s="164">
        <f t="shared" si="84"/>
        <v>8</v>
      </c>
      <c r="G26" s="164">
        <f t="shared" si="84"/>
        <v>14</v>
      </c>
      <c r="H26" s="164">
        <f t="shared" si="84"/>
        <v>25</v>
      </c>
      <c r="I26" s="164">
        <f t="shared" si="84"/>
        <v>33</v>
      </c>
      <c r="J26" s="164">
        <f t="shared" si="84"/>
        <v>34</v>
      </c>
      <c r="K26" s="164">
        <f t="shared" si="84"/>
        <v>36</v>
      </c>
      <c r="L26" s="164">
        <f t="shared" si="84"/>
        <v>37</v>
      </c>
      <c r="M26" s="164">
        <f t="shared" si="84"/>
        <v>39</v>
      </c>
      <c r="N26" s="164">
        <f t="shared" si="84"/>
        <v>45</v>
      </c>
      <c r="O26" s="164">
        <f t="shared" si="84"/>
        <v>51</v>
      </c>
      <c r="P26" s="164">
        <f t="shared" si="84"/>
        <v>57</v>
      </c>
      <c r="Q26" s="164">
        <f t="shared" si="84"/>
        <v>59</v>
      </c>
      <c r="R26" s="164">
        <f t="shared" si="84"/>
        <v>61</v>
      </c>
      <c r="S26" s="164">
        <f t="shared" si="84"/>
        <v>67</v>
      </c>
      <c r="T26" s="164">
        <f t="shared" si="84"/>
        <v>80</v>
      </c>
      <c r="U26" s="164">
        <f t="shared" si="84"/>
        <v>86</v>
      </c>
      <c r="V26" s="164">
        <f t="shared" si="84"/>
        <v>88</v>
      </c>
      <c r="W26" s="164">
        <f t="shared" si="84"/>
        <v>94</v>
      </c>
      <c r="X26" s="164">
        <f t="shared" si="84"/>
        <v>100</v>
      </c>
      <c r="Y26" s="164">
        <f t="shared" si="84"/>
        <v>101</v>
      </c>
      <c r="Z26" s="164">
        <f t="shared" si="84"/>
        <v>102</v>
      </c>
      <c r="AA26" s="164">
        <f t="shared" si="84"/>
        <v>103</v>
      </c>
      <c r="AB26" s="164">
        <f t="shared" si="84"/>
        <v>106</v>
      </c>
      <c r="AC26" s="164">
        <f t="shared" si="84"/>
        <v>109</v>
      </c>
      <c r="AD26" s="164">
        <f t="shared" si="84"/>
        <v>112</v>
      </c>
      <c r="AE26" s="164">
        <f t="shared" si="84"/>
        <v>115</v>
      </c>
      <c r="AF26" s="164">
        <f t="shared" si="84"/>
        <v>118</v>
      </c>
      <c r="AG26" s="164">
        <f t="shared" si="84"/>
        <v>121</v>
      </c>
      <c r="AH26" s="164">
        <f t="shared" si="84"/>
        <v>124</v>
      </c>
      <c r="AI26" s="164">
        <f t="shared" si="84"/>
        <v>127</v>
      </c>
      <c r="AJ26" s="164">
        <f t="shared" si="84"/>
        <v>130</v>
      </c>
      <c r="AK26" s="164">
        <f t="shared" si="84"/>
        <v>133</v>
      </c>
      <c r="AL26" s="164">
        <f t="shared" si="84"/>
        <v>136</v>
      </c>
      <c r="AM26" s="164">
        <f t="shared" si="84"/>
        <v>137</v>
      </c>
      <c r="AN26" s="164">
        <f t="shared" si="84"/>
        <v>139</v>
      </c>
      <c r="AO26" s="164">
        <f t="shared" si="84"/>
        <v>145</v>
      </c>
      <c r="AP26" s="164">
        <f t="shared" si="84"/>
        <v>147</v>
      </c>
      <c r="AQ26" s="164">
        <f t="shared" si="84"/>
        <v>149</v>
      </c>
      <c r="AR26" s="164">
        <f t="shared" si="84"/>
        <v>155</v>
      </c>
      <c r="AS26" s="164">
        <f t="shared" si="84"/>
        <v>162</v>
      </c>
      <c r="AT26" s="164">
        <f t="shared" si="84"/>
        <v>168</v>
      </c>
      <c r="AU26" s="164">
        <f t="shared" si="84"/>
        <v>171</v>
      </c>
      <c r="AV26" s="164">
        <f t="shared" si="84"/>
        <v>173</v>
      </c>
      <c r="AW26" s="165">
        <f t="shared" si="84"/>
        <v>174</v>
      </c>
      <c r="AX26" t="s">
        <v>1</v>
      </c>
      <c r="AY26" s="106" t="str">
        <f t="shared" si="55"/>
        <v>M16</v>
      </c>
      <c r="AZ26" s="138">
        <f t="shared" si="44"/>
        <v>110</v>
      </c>
      <c r="BA26" s="74" t="str">
        <f t="shared" si="56"/>
        <v>Borna</v>
      </c>
      <c r="BB26" s="74" t="str">
        <f t="shared" si="57"/>
        <v>Kuzmanić</v>
      </c>
      <c r="BC26" s="138" t="str">
        <f t="shared" si="58"/>
        <v>40:20</v>
      </c>
      <c r="BD26" s="138">
        <f t="shared" si="59"/>
        <v>2420</v>
      </c>
      <c r="BE26" s="138" t="str">
        <f t="shared" si="60"/>
        <v>0</v>
      </c>
      <c r="BF26" s="138" t="str">
        <f t="shared" si="81"/>
        <v>0</v>
      </c>
      <c r="BG26" s="138">
        <f>IF(CD26="","",IF(N(BD26)&gt;max_minuta*60,2,INDEX(statusRezultat_id,MATCH(VALUE(BE26),statusRezultat_oevent,0))))</f>
        <v>1</v>
      </c>
      <c r="BH26" s="74" t="str">
        <f>IF(B26="","",SUBSTITUTE(MID($B26,R26+1,S26-R26-1),"""",""))</f>
        <v>JAP</v>
      </c>
      <c r="BI26" s="74" t="str">
        <f>IF(B26="","",SUBSTITUTE(MID($B26,S26+1,T26-S26-1),"""",""))</f>
        <v>OK Japetic</v>
      </c>
      <c r="BJ26" s="138" t="str">
        <f t="shared" si="61"/>
        <v>NEMA</v>
      </c>
      <c r="BK26" s="74" t="str" cm="1">
        <f t="array" ref="BK26">IF(BJ26="",""&amp;BI26,IF(BJ26="NEMA",BI26,INDEX(klubAlias_klub,BJ26)))</f>
        <v>OK Japetic</v>
      </c>
      <c r="BL26" s="74" t="str" cm="1">
        <f t="array" ref="BL26">IFERROR(INDEX(registarNatjecatelji,CE26,4),"")</f>
        <v>OK Japetić</v>
      </c>
      <c r="BM26" s="138"/>
      <c r="BN26" s="74" t="str">
        <f t="shared" si="62"/>
        <v>OK Japetić</v>
      </c>
      <c r="BO26" s="74" t="str">
        <f>IF(B26="","",SUBSTITUTE(MID($B26,T26+1,U26-T26-1),"""",""))</f>
        <v>CRO</v>
      </c>
      <c r="BP26" s="138">
        <f>IF(BO26="","",IFERROR(INDEX(drzava_id,MATCH(BO26,drzava_oznaka,0)),"NEMA"))</f>
        <v>1</v>
      </c>
      <c r="BQ26" s="74" t="str">
        <f>IF(B26="","",SUBSTITUTE(MID($B26,AQ26+1,AR26-AQ26-1),"""",""))</f>
        <v>M16</v>
      </c>
      <c r="BR26" s="74" t="str">
        <f t="shared" si="47"/>
        <v>M16-M21B</v>
      </c>
      <c r="BS26" s="138">
        <f t="shared" si="48"/>
        <v>1003</v>
      </c>
      <c r="BT26" s="75" t="str">
        <f>IF(B26="","",SUBSTITUTE(MID($B26,AR26+1,AS26-AR26-1),"""",""))</f>
        <v>2.94</v>
      </c>
      <c r="BU26" s="75" t="str">
        <f>IF(B26="","",SUBSTITUTE(MID($B26,AS26+1,AT26-AS26-1),"""",""))</f>
        <v>110</v>
      </c>
      <c r="BV26" s="76" t="str">
        <f>IF(B26="","",SUBSTITUTE(MID($B26,AT26+1,AU26-AT26-1),"""",""))</f>
        <v>12</v>
      </c>
      <c r="BW26" t="s">
        <v>1</v>
      </c>
      <c r="BX26" s="106" t="str">
        <f>IF(BA26="Vacant","",IF(BA26="","",BA26) &amp; IF(BB26="",""," – " &amp; BB26) &amp; IF(BN26="",""," – " &amp; BN26) &amp; IF(AY26="",""," – " &amp; AY26))</f>
        <v>Borna – Kuzmanić – OK Japetić – M16</v>
      </c>
      <c r="BY26" s="107">
        <f t="shared" si="49"/>
        <v>97</v>
      </c>
      <c r="BZ26" t="s">
        <v>1</v>
      </c>
      <c r="CA26" s="106" t="str">
        <f>IF(BA26="Vacant","",IF(BA26="","",BA26) &amp; IF(BB26="",""," – " &amp; BB26) &amp; IF(BN26="",""," – " &amp; BN26))</f>
        <v>Borna – Kuzmanić – OK Japetić</v>
      </c>
      <c r="CB26" s="107">
        <f t="shared" si="50"/>
        <v>97</v>
      </c>
      <c r="CC26" t="s">
        <v>1</v>
      </c>
      <c r="CD26" s="106" t="str">
        <f>IF(BA26="Vacant","",IF(BA26="","",BA26)&amp;IF(BB26="",""," – "&amp;BB26))</f>
        <v>Borna – Kuzmanić</v>
      </c>
      <c r="CE26" s="107">
        <f t="shared" si="63"/>
        <v>97</v>
      </c>
      <c r="CF26" t="s">
        <v>1</v>
      </c>
      <c r="CG26" s="112">
        <f t="shared" si="64"/>
        <v>97</v>
      </c>
      <c r="CH26" s="107" cm="1">
        <f t="array" ref="CH26">IF(CG26="","",INDEX(imePrezime_id,CG26,0))</f>
        <v>1451</v>
      </c>
      <c r="CI26" t="s">
        <v>1</v>
      </c>
      <c r="CJ26" s="30" t="str">
        <f>IF(CE26&lt;&gt;"NEMA","","SELECT '"&amp;CD26&amp;"', ime, prezime FROM imeprezime WHERE ime LIKE '%"&amp;MID(BA26,2,LEN(BA26)-2)&amp;"%' Or prezime LIKE '%"&amp;MID(BB26,2,LEN(BB26)-2)&amp;"%' Or ime LIKE '%"&amp;MID(BB26,2,LEN(BB26)-2)&amp;"%' Or prezime LIKE '%"&amp;MID(BA26,2,LEN(BA26)-2)&amp;"%' ORDER BY ime, prezime;")</f>
        <v/>
      </c>
      <c r="CK26" t="s">
        <v>1</v>
      </c>
      <c r="CL26" s="91"/>
      <c r="CM26" t="s">
        <v>1</v>
      </c>
      <c r="CO26" t="s">
        <v>1</v>
      </c>
      <c r="CW26" s="116" t="str">
        <f>IF(CE26="NEMA",MAX(CW$10:CW25)+1,"")</f>
        <v/>
      </c>
      <c r="CX26" t="s">
        <v>1</v>
      </c>
      <c r="CY26" s="124" t="str">
        <f>LEFT(BQ26,1)</f>
        <v>M</v>
      </c>
      <c r="CZ26" t="s">
        <v>1</v>
      </c>
      <c r="DA26" s="106" t="str">
        <f>IF(CW26="","",IF(BO26&lt;&gt;"CRO","","INSERT INTO osoba (id,reg_broj,oib,spol_id,dat_rodjenja) VALUES ("&amp;CW26&amp;",(SELECT max(reg_broj)+1 FROM osoba),Null,'"&amp;CY26&amp;"',Null); INSERT INTO osoba_log (id,reg_broj,oib,spol_id,dat_rodjenja,dnevnik_id) SELECT id,reg_broj,oib,spol_id,dat_rodjenja,"&amp;CW$2&amp;" FROM osoba WHERE id = "&amp;CW26&amp;";"))</f>
        <v/>
      </c>
      <c r="DB26" s="129" t="str">
        <f>IF(CW26="","","INSERT INTO imeprezime (id,osoba_id,rbr,ime,prezime,klub_id,identitet_id,sintaksa_id,info,aktivno,dnevnik_id) VALUES ("&amp;CW26&amp;","&amp;IF(DA26="","Null",CW26)&amp;",1,'"&amp;BA26&amp;"','"&amp;BB26&amp;"',(SELECT id FROM klub WHERE naziv = '"&amp;BI26&amp;"'),Null,1,'',1,"&amp;CW$2&amp;");")</f>
        <v/>
      </c>
      <c r="DC26" t="s">
        <v>1</v>
      </c>
      <c r="DD26" s="30" t="str">
        <f t="shared" si="65"/>
        <v/>
      </c>
      <c r="DE26" t="s">
        <v>1</v>
      </c>
      <c r="DF26" s="106" t="str">
        <f>IF(OR(BP26="",BP26&lt;&gt;"NEMA"),"",BO26)</f>
        <v/>
      </c>
      <c r="DG26" s="129" t="str">
        <f>IF(DF26="","",MAX(DG$10:DG25)+1)</f>
        <v/>
      </c>
      <c r="DH26" t="s">
        <v>1</v>
      </c>
      <c r="DI26" s="91"/>
      <c r="DJ26" t="s">
        <v>1</v>
      </c>
      <c r="DK26" s="30" t="str">
        <f>IF(DF26="","","INSERT INTO drzava(id,naziv,oznaka) VALUES ("&amp;DG26&amp;",'"&amp;DI26&amp;"','"&amp;UPPER(LEFT(DF26,1))&amp;LOWER(RIGHT(DF26,2))&amp;"');")</f>
        <v/>
      </c>
      <c r="DL26" t="s">
        <v>1</v>
      </c>
      <c r="DM26" s="170" t="str">
        <f>IF(BJ26&lt;&gt;"NEMA","",IF(IFERROR(MATCH(BI26,BI$10:BI25,0),0)&lt;&gt;0,"",BI26))</f>
        <v/>
      </c>
      <c r="DN26" t="s">
        <v>1</v>
      </c>
      <c r="DO26" s="91"/>
      <c r="DP26" t="s">
        <v>1</v>
      </c>
      <c r="DQ26" s="106" t="str">
        <f t="shared" si="66"/>
        <v/>
      </c>
      <c r="DR26" s="74" t="str">
        <f>IF(DQ26="","",MAX(DR$10:DR25)+1)</f>
        <v/>
      </c>
      <c r="DS26" s="74" t="str">
        <f>IF(DQ26="","",IF(BP26="","",IF(BP26="NEMA",DG26,BP26)))</f>
        <v/>
      </c>
      <c r="DT26" s="74" t="str">
        <f t="shared" si="67"/>
        <v/>
      </c>
      <c r="DU26" s="74" t="str">
        <f>IF(DO26="","",MAX(DU$10:DU25)+1)</f>
        <v/>
      </c>
      <c r="DV26" s="181" t="str">
        <f>IF(DO26="","",INDEX(klub_id,MATCH(DO26,klub_naziv,0)))</f>
        <v/>
      </c>
      <c r="DW26" s="129" t="str">
        <f t="shared" si="68"/>
        <v/>
      </c>
      <c r="DX26" t="s">
        <v>1</v>
      </c>
      <c r="DY26" s="30" t="str">
        <f t="shared" si="69"/>
        <v/>
      </c>
      <c r="DZ26" t="s">
        <v>1</v>
      </c>
      <c r="EA26" s="170" t="str">
        <f>IF(BX26="","",IF(BY26&lt;&gt;"NEMA","ime-pre-klu"&amp;IF(BJ26="","","(ali)")&amp;"-kat",IF(CB26&lt;&gt;"NEMA","ime-pre-klu"&amp;IF(BJ26="","","(ali)"),IF(CE26&lt;&gt;"NEMA","ime-pre",IF(CW26&lt;&gt;"","novo",""))))&amp;IF(AND(BE26="0",BD26&gt;max_minuta*60),"-ot",""))</f>
        <v>ime-pre-klu(ali)-kat</v>
      </c>
      <c r="EB26" t="s">
        <v>1</v>
      </c>
      <c r="EC26" s="112">
        <f>IF(BX26="","",MAX(EC$10:EC25)+1)</f>
        <v>1012</v>
      </c>
      <c r="ED26" s="138">
        <f>IF(CD26="","",BS26)</f>
        <v>1003</v>
      </c>
      <c r="EE26" s="138">
        <f>IF(CH26&lt;&gt;"",CH26,CW26)</f>
        <v>1451</v>
      </c>
      <c r="EF26" s="138">
        <f>IF(BD26="","",BD26)</f>
        <v>2420</v>
      </c>
      <c r="EG26" s="138">
        <f>IF(BG26="","",BG26)</f>
        <v>1</v>
      </c>
      <c r="EH26" s="138">
        <f>IF(CD26="","",IF(OR(BY26="",BY26="NEMA"),0,1))</f>
        <v>1</v>
      </c>
      <c r="EI26" s="138">
        <f>IF(EC26="","",INDEX(uparivanje_id,MATCH(EA26,uparivanje_oznaka,0)))</f>
        <v>3</v>
      </c>
      <c r="EJ26" s="138"/>
      <c r="EK26" s="138"/>
      <c r="EL26" s="138"/>
      <c r="EM26" s="107" t="str">
        <f>IF(BF26="","",BF26)</f>
        <v>0</v>
      </c>
      <c r="EN26" t="s">
        <v>1</v>
      </c>
    </row>
    <row r="27" spans="2:144" x14ac:dyDescent="0.25">
      <c r="B27" s="152" t="s">
        <v>1094</v>
      </c>
      <c r="C27" t="s">
        <v>1</v>
      </c>
      <c r="D27" s="163">
        <f t="shared" si="53"/>
        <v>0</v>
      </c>
      <c r="E27" s="164">
        <f t="shared" ref="E27:AW27" si="85">IF($B27="","",FIND(";",$B27,D27+1))</f>
        <v>1</v>
      </c>
      <c r="F27" s="164">
        <f t="shared" si="85"/>
        <v>9</v>
      </c>
      <c r="G27" s="164">
        <f t="shared" si="85"/>
        <v>15</v>
      </c>
      <c r="H27" s="164">
        <f t="shared" si="85"/>
        <v>26</v>
      </c>
      <c r="I27" s="164">
        <f t="shared" si="85"/>
        <v>36</v>
      </c>
      <c r="J27" s="164">
        <f t="shared" si="85"/>
        <v>37</v>
      </c>
      <c r="K27" s="164">
        <f t="shared" si="85"/>
        <v>39</v>
      </c>
      <c r="L27" s="164">
        <f t="shared" si="85"/>
        <v>40</v>
      </c>
      <c r="M27" s="164">
        <f t="shared" si="85"/>
        <v>42</v>
      </c>
      <c r="N27" s="164">
        <f t="shared" si="85"/>
        <v>48</v>
      </c>
      <c r="O27" s="164">
        <f t="shared" si="85"/>
        <v>54</v>
      </c>
      <c r="P27" s="164">
        <f t="shared" si="85"/>
        <v>60</v>
      </c>
      <c r="Q27" s="164">
        <f t="shared" si="85"/>
        <v>62</v>
      </c>
      <c r="R27" s="164">
        <f t="shared" si="85"/>
        <v>64</v>
      </c>
      <c r="S27" s="164">
        <f t="shared" si="85"/>
        <v>70</v>
      </c>
      <c r="T27" s="164">
        <f t="shared" si="85"/>
        <v>83</v>
      </c>
      <c r="U27" s="164">
        <f t="shared" si="85"/>
        <v>89</v>
      </c>
      <c r="V27" s="164">
        <f t="shared" si="85"/>
        <v>91</v>
      </c>
      <c r="W27" s="164">
        <f t="shared" si="85"/>
        <v>97</v>
      </c>
      <c r="X27" s="164">
        <f t="shared" si="85"/>
        <v>103</v>
      </c>
      <c r="Y27" s="164">
        <f t="shared" si="85"/>
        <v>104</v>
      </c>
      <c r="Z27" s="164">
        <f t="shared" si="85"/>
        <v>105</v>
      </c>
      <c r="AA27" s="164">
        <f t="shared" si="85"/>
        <v>106</v>
      </c>
      <c r="AB27" s="164">
        <f t="shared" si="85"/>
        <v>109</v>
      </c>
      <c r="AC27" s="164">
        <f t="shared" si="85"/>
        <v>112</v>
      </c>
      <c r="AD27" s="164">
        <f t="shared" si="85"/>
        <v>115</v>
      </c>
      <c r="AE27" s="164">
        <f t="shared" si="85"/>
        <v>118</v>
      </c>
      <c r="AF27" s="164">
        <f t="shared" si="85"/>
        <v>121</v>
      </c>
      <c r="AG27" s="164">
        <f t="shared" si="85"/>
        <v>124</v>
      </c>
      <c r="AH27" s="164">
        <f t="shared" si="85"/>
        <v>127</v>
      </c>
      <c r="AI27" s="164">
        <f t="shared" si="85"/>
        <v>130</v>
      </c>
      <c r="AJ27" s="164">
        <f t="shared" si="85"/>
        <v>133</v>
      </c>
      <c r="AK27" s="164">
        <f t="shared" si="85"/>
        <v>136</v>
      </c>
      <c r="AL27" s="164">
        <f t="shared" si="85"/>
        <v>139</v>
      </c>
      <c r="AM27" s="164">
        <f t="shared" si="85"/>
        <v>140</v>
      </c>
      <c r="AN27" s="164">
        <f t="shared" si="85"/>
        <v>142</v>
      </c>
      <c r="AO27" s="164">
        <f t="shared" si="85"/>
        <v>148</v>
      </c>
      <c r="AP27" s="164">
        <f t="shared" si="85"/>
        <v>150</v>
      </c>
      <c r="AQ27" s="164">
        <f t="shared" si="85"/>
        <v>152</v>
      </c>
      <c r="AR27" s="164">
        <f t="shared" si="85"/>
        <v>158</v>
      </c>
      <c r="AS27" s="164">
        <f t="shared" si="85"/>
        <v>165</v>
      </c>
      <c r="AT27" s="164">
        <f t="shared" si="85"/>
        <v>171</v>
      </c>
      <c r="AU27" s="164">
        <f t="shared" si="85"/>
        <v>174</v>
      </c>
      <c r="AV27" s="164">
        <f t="shared" si="85"/>
        <v>176</v>
      </c>
      <c r="AW27" s="165">
        <f t="shared" si="85"/>
        <v>177</v>
      </c>
      <c r="AX27" t="s">
        <v>1</v>
      </c>
      <c r="AY27" s="106" t="str">
        <f t="shared" si="55"/>
        <v>M16</v>
      </c>
      <c r="AZ27" s="138">
        <f t="shared" si="44"/>
        <v>110</v>
      </c>
      <c r="BA27" s="74" t="str">
        <f t="shared" si="56"/>
        <v>Patrick</v>
      </c>
      <c r="BB27" s="74" t="str">
        <f t="shared" si="57"/>
        <v>Milković</v>
      </c>
      <c r="BC27" s="138" t="str">
        <f t="shared" si="58"/>
        <v>54:04</v>
      </c>
      <c r="BD27" s="138">
        <f t="shared" si="59"/>
        <v>3244</v>
      </c>
      <c r="BE27" s="138" t="str">
        <f t="shared" si="60"/>
        <v>0</v>
      </c>
      <c r="BF27" s="138" t="str">
        <f t="shared" si="81"/>
        <v>0</v>
      </c>
      <c r="BG27" s="138">
        <f>IF(CD27="","",IF(N(BD27)&gt;max_minuta*60,2,INDEX(statusRezultat_id,MATCH(VALUE(BE27),statusRezultat_oevent,0))))</f>
        <v>1</v>
      </c>
      <c r="BH27" s="74" t="str">
        <f>IF(B27="","",SUBSTITUTE(MID($B27,R27+1,S27-R27-1),"""",""))</f>
        <v>JAP</v>
      </c>
      <c r="BI27" s="74" t="str">
        <f>IF(B27="","",SUBSTITUTE(MID($B27,S27+1,T27-S27-1),"""",""))</f>
        <v>OK Japetic</v>
      </c>
      <c r="BJ27" s="138" t="str">
        <f t="shared" si="61"/>
        <v>NEMA</v>
      </c>
      <c r="BK27" s="74" t="str" cm="1">
        <f t="array" ref="BK27">IF(BJ27="",""&amp;BI27,IF(BJ27="NEMA",BI27,INDEX(klubAlias_klub,BJ27)))</f>
        <v>OK Japetic</v>
      </c>
      <c r="BL27" s="74" t="str" cm="1">
        <f t="array" ref="BL27">IFERROR(INDEX(registarNatjecatelji,CE27,4),"")</f>
        <v>OK Japetić</v>
      </c>
      <c r="BM27" s="138"/>
      <c r="BN27" s="74" t="str">
        <f t="shared" si="62"/>
        <v>OK Japetić</v>
      </c>
      <c r="BO27" s="74" t="str">
        <f>IF(B27="","",SUBSTITUTE(MID($B27,T27+1,U27-T27-1),"""",""))</f>
        <v>CRO</v>
      </c>
      <c r="BP27" s="138">
        <f>IF(BO27="","",IFERROR(INDEX(drzava_id,MATCH(BO27,drzava_oznaka,0)),"NEMA"))</f>
        <v>1</v>
      </c>
      <c r="BQ27" s="74" t="str">
        <f>IF(B27="","",SUBSTITUTE(MID($B27,AQ27+1,AR27-AQ27-1),"""",""))</f>
        <v>M16</v>
      </c>
      <c r="BR27" s="74" t="str">
        <f t="shared" si="47"/>
        <v>M16-M21B</v>
      </c>
      <c r="BS27" s="138">
        <f t="shared" si="48"/>
        <v>1003</v>
      </c>
      <c r="BT27" s="75" t="str">
        <f>IF(B27="","",SUBSTITUTE(MID($B27,AR27+1,AS27-AR27-1),"""",""))</f>
        <v>2.94</v>
      </c>
      <c r="BU27" s="75" t="str">
        <f>IF(B27="","",SUBSTITUTE(MID($B27,AS27+1,AT27-AS27-1),"""",""))</f>
        <v>110</v>
      </c>
      <c r="BV27" s="76" t="str">
        <f>IF(B27="","",SUBSTITUTE(MID($B27,AT27+1,AU27-AT27-1),"""",""))</f>
        <v>12</v>
      </c>
      <c r="BW27" t="s">
        <v>1</v>
      </c>
      <c r="BX27" s="106" t="str">
        <f>IF(BA27="Vacant","",IF(BA27="","",BA27) &amp; IF(BB27="",""," – " &amp; BB27) &amp; IF(BN27="",""," – " &amp; BN27) &amp; IF(AY27="",""," – " &amp; AY27))</f>
        <v>Patrick – Milković – OK Japetić – M16</v>
      </c>
      <c r="BY27" s="107">
        <f t="shared" si="49"/>
        <v>112</v>
      </c>
      <c r="BZ27" t="s">
        <v>1</v>
      </c>
      <c r="CA27" s="106" t="str">
        <f>IF(BA27="Vacant","",IF(BA27="","",BA27) &amp; IF(BB27="",""," – " &amp; BB27) &amp; IF(BN27="",""," – " &amp; BN27))</f>
        <v>Patrick – Milković – OK Japetić</v>
      </c>
      <c r="CB27" s="107">
        <f t="shared" si="50"/>
        <v>112</v>
      </c>
      <c r="CC27" t="s">
        <v>1</v>
      </c>
      <c r="CD27" s="106" t="str">
        <f>IF(BA27="Vacant","",IF(BA27="","",BA27)&amp;IF(BB27="",""," – "&amp;BB27))</f>
        <v>Patrick – Milković</v>
      </c>
      <c r="CE27" s="107">
        <f t="shared" si="63"/>
        <v>112</v>
      </c>
      <c r="CF27" t="s">
        <v>1</v>
      </c>
      <c r="CG27" s="112">
        <f t="shared" si="64"/>
        <v>112</v>
      </c>
      <c r="CH27" s="107" cm="1">
        <f t="array" ref="CH27">IF(CG27="","",INDEX(imePrezime_id,CG27,0))</f>
        <v>1169</v>
      </c>
      <c r="CI27" t="s">
        <v>1</v>
      </c>
      <c r="CJ27" s="30" t="str">
        <f>IF(CE27&lt;&gt;"NEMA","","SELECT '"&amp;CD27&amp;"', ime, prezime FROM imeprezime WHERE ime LIKE '%"&amp;MID(BA27,2,LEN(BA27)-2)&amp;"%' Or prezime LIKE '%"&amp;MID(BB27,2,LEN(BB27)-2)&amp;"%' Or ime LIKE '%"&amp;MID(BB27,2,LEN(BB27)-2)&amp;"%' Or prezime LIKE '%"&amp;MID(BA27,2,LEN(BA27)-2)&amp;"%' ORDER BY ime, prezime;")</f>
        <v/>
      </c>
      <c r="CK27" t="s">
        <v>1</v>
      </c>
      <c r="CL27" s="91"/>
      <c r="CM27" t="s">
        <v>1</v>
      </c>
      <c r="CO27" t="s">
        <v>1</v>
      </c>
      <c r="CW27" s="116" t="str">
        <f>IF(CE27="NEMA",MAX(CW$10:CW26)+1,"")</f>
        <v/>
      </c>
      <c r="CX27" t="s">
        <v>1</v>
      </c>
      <c r="CY27" s="124" t="str">
        <f>LEFT(BQ27,1)</f>
        <v>M</v>
      </c>
      <c r="CZ27" t="s">
        <v>1</v>
      </c>
      <c r="DA27" s="106" t="str">
        <f>IF(CW27="","",IF(BO27&lt;&gt;"CRO","","INSERT INTO osoba (id,reg_broj,oib,spol_id,dat_rodjenja) VALUES ("&amp;CW27&amp;",(SELECT max(reg_broj)+1 FROM osoba),Null,'"&amp;CY27&amp;"',Null); INSERT INTO osoba_log (id,reg_broj,oib,spol_id,dat_rodjenja,dnevnik_id) SELECT id,reg_broj,oib,spol_id,dat_rodjenja,"&amp;CW$2&amp;" FROM osoba WHERE id = "&amp;CW27&amp;";"))</f>
        <v/>
      </c>
      <c r="DB27" s="129" t="str">
        <f>IF(CW27="","","INSERT INTO imeprezime (id,osoba_id,rbr,ime,prezime,klub_id,identitet_id,sintaksa_id,info,aktivno,dnevnik_id) VALUES ("&amp;CW27&amp;","&amp;IF(DA27="","Null",CW27)&amp;",1,'"&amp;BA27&amp;"','"&amp;BB27&amp;"',(SELECT id FROM klub WHERE naziv = '"&amp;BI27&amp;"'),Null,1,'',1,"&amp;CW$2&amp;");")</f>
        <v/>
      </c>
      <c r="DC27" t="s">
        <v>1</v>
      </c>
      <c r="DD27" s="30" t="str">
        <f t="shared" si="65"/>
        <v/>
      </c>
      <c r="DE27" t="s">
        <v>1</v>
      </c>
      <c r="DF27" s="106" t="str">
        <f>IF(OR(BP27="",BP27&lt;&gt;"NEMA"),"",BO27)</f>
        <v/>
      </c>
      <c r="DG27" s="129" t="str">
        <f>IF(DF27="","",MAX(DG$10:DG26)+1)</f>
        <v/>
      </c>
      <c r="DH27" t="s">
        <v>1</v>
      </c>
      <c r="DI27" s="91"/>
      <c r="DJ27" t="s">
        <v>1</v>
      </c>
      <c r="DK27" s="30" t="str">
        <f>IF(DF27="","","INSERT INTO drzava(id,naziv,oznaka) VALUES ("&amp;DG27&amp;",'"&amp;DI27&amp;"','"&amp;UPPER(LEFT(DF27,1))&amp;LOWER(RIGHT(DF27,2))&amp;"');")</f>
        <v/>
      </c>
      <c r="DL27" t="s">
        <v>1</v>
      </c>
      <c r="DM27" s="170" t="str">
        <f>IF(BJ27&lt;&gt;"NEMA","",IF(IFERROR(MATCH(BI27,BI$10:BI26,0),0)&lt;&gt;0,"",BI27))</f>
        <v/>
      </c>
      <c r="DN27" t="s">
        <v>1</v>
      </c>
      <c r="DO27" s="91"/>
      <c r="DP27" t="s">
        <v>1</v>
      </c>
      <c r="DQ27" s="106" t="str">
        <f t="shared" si="66"/>
        <v/>
      </c>
      <c r="DR27" s="74" t="str">
        <f>IF(DQ27="","",MAX(DR$10:DR26)+1)</f>
        <v/>
      </c>
      <c r="DS27" s="74" t="str">
        <f>IF(DQ27="","",IF(BP27="","",IF(BP27="NEMA",DG27,BP27)))</f>
        <v/>
      </c>
      <c r="DT27" s="74" t="str">
        <f t="shared" si="67"/>
        <v/>
      </c>
      <c r="DU27" s="74" t="str">
        <f>IF(DO27="","",MAX(DU$10:DU26)+1)</f>
        <v/>
      </c>
      <c r="DV27" s="181" t="str">
        <f>IF(DO27="","",INDEX(klub_id,MATCH(DO27,klub_naziv,0)))</f>
        <v/>
      </c>
      <c r="DW27" s="129" t="str">
        <f t="shared" si="68"/>
        <v/>
      </c>
      <c r="DX27" t="s">
        <v>1</v>
      </c>
      <c r="DY27" s="30" t="str">
        <f t="shared" si="69"/>
        <v/>
      </c>
      <c r="DZ27" t="s">
        <v>1</v>
      </c>
      <c r="EA27" s="170" t="str">
        <f>IF(BX27="","",IF(BY27&lt;&gt;"NEMA","ime-pre-klu"&amp;IF(BJ27="","","(ali)")&amp;"-kat",IF(CB27&lt;&gt;"NEMA","ime-pre-klu"&amp;IF(BJ27="","","(ali)"),IF(CE27&lt;&gt;"NEMA","ime-pre",IF(CW27&lt;&gt;"","novo",""))))&amp;IF(AND(BE27="0",BD27&gt;max_minuta*60),"-ot",""))</f>
        <v>ime-pre-klu(ali)-kat</v>
      </c>
      <c r="EB27" t="s">
        <v>1</v>
      </c>
      <c r="EC27" s="112">
        <f>IF(BX27="","",MAX(EC$10:EC26)+1)</f>
        <v>1013</v>
      </c>
      <c r="ED27" s="138">
        <f>IF(CD27="","",BS27)</f>
        <v>1003</v>
      </c>
      <c r="EE27" s="138">
        <f>IF(CH27&lt;&gt;"",CH27,CW27)</f>
        <v>1169</v>
      </c>
      <c r="EF27" s="138">
        <f>IF(BD27="","",BD27)</f>
        <v>3244</v>
      </c>
      <c r="EG27" s="138">
        <f>IF(BG27="","",BG27)</f>
        <v>1</v>
      </c>
      <c r="EH27" s="138">
        <f>IF(CD27="","",IF(OR(BY27="",BY27="NEMA"),0,1))</f>
        <v>1</v>
      </c>
      <c r="EI27" s="138">
        <f>IF(EC27="","",INDEX(uparivanje_id,MATCH(EA27,uparivanje_oznaka,0)))</f>
        <v>3</v>
      </c>
      <c r="EJ27" s="138"/>
      <c r="EK27" s="138"/>
      <c r="EL27" s="138"/>
      <c r="EM27" s="107" t="str">
        <f>IF(BF27="","",BF27)</f>
        <v>0</v>
      </c>
      <c r="EN27" t="s">
        <v>1</v>
      </c>
    </row>
    <row r="28" spans="2:144" x14ac:dyDescent="0.25">
      <c r="B28" s="152" t="s">
        <v>1095</v>
      </c>
      <c r="C28" t="s">
        <v>1</v>
      </c>
      <c r="D28" s="163">
        <f t="shared" si="53"/>
        <v>0</v>
      </c>
      <c r="E28" s="164">
        <f t="shared" ref="E28:AW28" si="86">IF($B28="","",FIND(";",$B28,D28+1))</f>
        <v>1</v>
      </c>
      <c r="F28" s="164">
        <f t="shared" si="86"/>
        <v>9</v>
      </c>
      <c r="G28" s="164">
        <f t="shared" si="86"/>
        <v>15</v>
      </c>
      <c r="H28" s="164">
        <f t="shared" si="86"/>
        <v>23</v>
      </c>
      <c r="I28" s="164">
        <f t="shared" si="86"/>
        <v>31</v>
      </c>
      <c r="J28" s="164">
        <f t="shared" si="86"/>
        <v>32</v>
      </c>
      <c r="K28" s="164">
        <f t="shared" si="86"/>
        <v>34</v>
      </c>
      <c r="L28" s="164">
        <f t="shared" si="86"/>
        <v>35</v>
      </c>
      <c r="M28" s="164">
        <f t="shared" si="86"/>
        <v>37</v>
      </c>
      <c r="N28" s="164">
        <f t="shared" si="86"/>
        <v>43</v>
      </c>
      <c r="O28" s="164">
        <f t="shared" si="86"/>
        <v>49</v>
      </c>
      <c r="P28" s="164">
        <f t="shared" si="86"/>
        <v>55</v>
      </c>
      <c r="Q28" s="164">
        <f t="shared" si="86"/>
        <v>57</v>
      </c>
      <c r="R28" s="164">
        <f t="shared" si="86"/>
        <v>59</v>
      </c>
      <c r="S28" s="164">
        <f t="shared" si="86"/>
        <v>67</v>
      </c>
      <c r="T28" s="164">
        <f t="shared" si="86"/>
        <v>78</v>
      </c>
      <c r="U28" s="164">
        <f t="shared" si="86"/>
        <v>84</v>
      </c>
      <c r="V28" s="164">
        <f t="shared" si="86"/>
        <v>86</v>
      </c>
      <c r="W28" s="164">
        <f t="shared" si="86"/>
        <v>92</v>
      </c>
      <c r="X28" s="164">
        <f t="shared" si="86"/>
        <v>98</v>
      </c>
      <c r="Y28" s="164">
        <f t="shared" si="86"/>
        <v>99</v>
      </c>
      <c r="Z28" s="164">
        <f t="shared" si="86"/>
        <v>100</v>
      </c>
      <c r="AA28" s="164">
        <f t="shared" si="86"/>
        <v>101</v>
      </c>
      <c r="AB28" s="164">
        <f t="shared" si="86"/>
        <v>104</v>
      </c>
      <c r="AC28" s="164">
        <f t="shared" si="86"/>
        <v>107</v>
      </c>
      <c r="AD28" s="164">
        <f t="shared" si="86"/>
        <v>110</v>
      </c>
      <c r="AE28" s="164">
        <f t="shared" si="86"/>
        <v>113</v>
      </c>
      <c r="AF28" s="164">
        <f t="shared" si="86"/>
        <v>116</v>
      </c>
      <c r="AG28" s="164">
        <f t="shared" si="86"/>
        <v>119</v>
      </c>
      <c r="AH28" s="164">
        <f t="shared" si="86"/>
        <v>122</v>
      </c>
      <c r="AI28" s="164">
        <f t="shared" si="86"/>
        <v>125</v>
      </c>
      <c r="AJ28" s="164">
        <f t="shared" si="86"/>
        <v>128</v>
      </c>
      <c r="AK28" s="164">
        <f t="shared" si="86"/>
        <v>131</v>
      </c>
      <c r="AL28" s="164">
        <f t="shared" si="86"/>
        <v>134</v>
      </c>
      <c r="AM28" s="164">
        <f t="shared" si="86"/>
        <v>135</v>
      </c>
      <c r="AN28" s="164">
        <f t="shared" si="86"/>
        <v>137</v>
      </c>
      <c r="AO28" s="164">
        <f t="shared" si="86"/>
        <v>143</v>
      </c>
      <c r="AP28" s="164">
        <f t="shared" si="86"/>
        <v>145</v>
      </c>
      <c r="AQ28" s="164">
        <f t="shared" si="86"/>
        <v>147</v>
      </c>
      <c r="AR28" s="164">
        <f t="shared" si="86"/>
        <v>153</v>
      </c>
      <c r="AS28" s="164">
        <f t="shared" si="86"/>
        <v>160</v>
      </c>
      <c r="AT28" s="164">
        <f t="shared" si="86"/>
        <v>166</v>
      </c>
      <c r="AU28" s="164">
        <f t="shared" si="86"/>
        <v>169</v>
      </c>
      <c r="AV28" s="164">
        <f t="shared" si="86"/>
        <v>171</v>
      </c>
      <c r="AW28" s="165">
        <f t="shared" si="86"/>
        <v>172</v>
      </c>
      <c r="AX28" t="s">
        <v>1</v>
      </c>
      <c r="AY28" s="106" t="str">
        <f t="shared" si="55"/>
        <v>M16</v>
      </c>
      <c r="AZ28" s="138">
        <f t="shared" si="44"/>
        <v>110</v>
      </c>
      <c r="BA28" s="74" t="str">
        <f t="shared" si="56"/>
        <v>Petar</v>
      </c>
      <c r="BB28" s="74" t="str">
        <f t="shared" si="57"/>
        <v>Jurač</v>
      </c>
      <c r="BC28" s="138" t="str">
        <f t="shared" si="58"/>
        <v>62:20</v>
      </c>
      <c r="BD28" s="138">
        <f t="shared" si="59"/>
        <v>3740</v>
      </c>
      <c r="BE28" s="138" t="str">
        <f t="shared" si="60"/>
        <v>0</v>
      </c>
      <c r="BF28" s="138" t="str">
        <f t="shared" si="81"/>
        <v>0</v>
      </c>
      <c r="BG28" s="138">
        <f>IF(CD28="","",IF(N(BD28)&gt;max_minuta*60,2,INDEX(statusRezultat_id,MATCH(VALUE(BE28),statusRezultat_oevent,0))))</f>
        <v>1</v>
      </c>
      <c r="BH28" s="74" t="str">
        <f>IF(B28="","",SUBSTITUTE(MID($B28,R28+1,S28-R28-1),"""",""))</f>
        <v>Vihor</v>
      </c>
      <c r="BI28" s="74" t="str">
        <f>IF(B28="","",SUBSTITUTE(MID($B28,S28+1,T28-S28-1),"""",""))</f>
        <v>OK Vihor</v>
      </c>
      <c r="BJ28" s="138" t="str">
        <f t="shared" si="61"/>
        <v/>
      </c>
      <c r="BK28" s="74" t="str" cm="1">
        <f t="array" ref="BK28">IF(BJ28="",""&amp;BI28,IF(BJ28="NEMA",BI28,INDEX(klubAlias_klub,BJ28)))</f>
        <v>OK Vihor</v>
      </c>
      <c r="BL28" s="74" t="str" cm="1">
        <f t="array" ref="BL28">IFERROR(INDEX(registarNatjecatelji,CE28,4),"")</f>
        <v>OK Vihor</v>
      </c>
      <c r="BM28" s="138"/>
      <c r="BN28" s="74" t="str">
        <f t="shared" si="62"/>
        <v>OK Vihor</v>
      </c>
      <c r="BO28" s="74" t="str">
        <f>IF(B28="","",SUBSTITUTE(MID($B28,T28+1,U28-T28-1),"""",""))</f>
        <v>CRO</v>
      </c>
      <c r="BP28" s="138">
        <f>IF(BO28="","",IFERROR(INDEX(drzava_id,MATCH(BO28,drzava_oznaka,0)),"NEMA"))</f>
        <v>1</v>
      </c>
      <c r="BQ28" s="74" t="str">
        <f>IF(B28="","",SUBSTITUTE(MID($B28,AQ28+1,AR28-AQ28-1),"""",""))</f>
        <v>M16</v>
      </c>
      <c r="BR28" s="74" t="str">
        <f t="shared" si="47"/>
        <v>M16-M21B</v>
      </c>
      <c r="BS28" s="138">
        <f t="shared" si="48"/>
        <v>1003</v>
      </c>
      <c r="BT28" s="75" t="str">
        <f>IF(B28="","",SUBSTITUTE(MID($B28,AR28+1,AS28-AR28-1),"""",""))</f>
        <v>2.94</v>
      </c>
      <c r="BU28" s="75" t="str">
        <f>IF(B28="","",SUBSTITUTE(MID($B28,AS28+1,AT28-AS28-1),"""",""))</f>
        <v>110</v>
      </c>
      <c r="BV28" s="76" t="str">
        <f>IF(B28="","",SUBSTITUTE(MID($B28,AT28+1,AU28-AT28-1),"""",""))</f>
        <v>12</v>
      </c>
      <c r="BW28" t="s">
        <v>1</v>
      </c>
      <c r="BX28" s="106" t="str">
        <f>IF(BA28="Vacant","",IF(BA28="","",BA28) &amp; IF(BB28="",""," – " &amp; BB28) &amp; IF(BN28="",""," – " &amp; BN28) &amp; IF(AY28="",""," – " &amp; AY28))</f>
        <v>Petar – Jurač – OK Vihor – M16</v>
      </c>
      <c r="BY28" s="107">
        <f t="shared" si="49"/>
        <v>707</v>
      </c>
      <c r="BZ28" t="s">
        <v>1</v>
      </c>
      <c r="CA28" s="106" t="str">
        <f>IF(BA28="Vacant","",IF(BA28="","",BA28) &amp; IF(BB28="",""," – " &amp; BB28) &amp; IF(BN28="",""," – " &amp; BN28))</f>
        <v>Petar – Jurač – OK Vihor</v>
      </c>
      <c r="CB28" s="107">
        <f t="shared" si="50"/>
        <v>707</v>
      </c>
      <c r="CC28" t="s">
        <v>1</v>
      </c>
      <c r="CD28" s="106" t="str">
        <f>IF(BA28="Vacant","",IF(BA28="","",BA28)&amp;IF(BB28="",""," – "&amp;BB28))</f>
        <v>Petar – Jurač</v>
      </c>
      <c r="CE28" s="107">
        <f t="shared" si="63"/>
        <v>707</v>
      </c>
      <c r="CF28" t="s">
        <v>1</v>
      </c>
      <c r="CG28" s="112">
        <f t="shared" si="64"/>
        <v>707</v>
      </c>
      <c r="CH28" s="107" cm="1">
        <f t="array" ref="CH28">IF(CG28="","",INDEX(imePrezime_id,CG28,0))</f>
        <v>1283</v>
      </c>
      <c r="CI28" t="s">
        <v>1</v>
      </c>
      <c r="CJ28" s="30" t="str">
        <f>IF(CE28&lt;&gt;"NEMA","","SELECT '"&amp;CD28&amp;"', ime, prezime FROM imeprezime WHERE ime LIKE '%"&amp;MID(BA28,2,LEN(BA28)-2)&amp;"%' Or prezime LIKE '%"&amp;MID(BB28,2,LEN(BB28)-2)&amp;"%' Or ime LIKE '%"&amp;MID(BB28,2,LEN(BB28)-2)&amp;"%' Or prezime LIKE '%"&amp;MID(BA28,2,LEN(BA28)-2)&amp;"%' ORDER BY ime, prezime;")</f>
        <v/>
      </c>
      <c r="CK28" t="s">
        <v>1</v>
      </c>
      <c r="CL28" s="91"/>
      <c r="CM28" t="s">
        <v>1</v>
      </c>
      <c r="CO28" t="s">
        <v>1</v>
      </c>
      <c r="CW28" s="116" t="str">
        <f>IF(CE28="NEMA",MAX(CW$10:CW27)+1,"")</f>
        <v/>
      </c>
      <c r="CX28" t="s">
        <v>1</v>
      </c>
      <c r="CY28" s="124" t="str">
        <f>LEFT(BQ28,1)</f>
        <v>M</v>
      </c>
      <c r="CZ28" t="s">
        <v>1</v>
      </c>
      <c r="DA28" s="106" t="str">
        <f>IF(CW28="","",IF(BO28&lt;&gt;"CRO","","INSERT INTO osoba (id,reg_broj,oib,spol_id,dat_rodjenja) VALUES ("&amp;CW28&amp;",(SELECT max(reg_broj)+1 FROM osoba),Null,'"&amp;CY28&amp;"',Null); INSERT INTO osoba_log (id,reg_broj,oib,spol_id,dat_rodjenja,dnevnik_id) SELECT id,reg_broj,oib,spol_id,dat_rodjenja,"&amp;CW$2&amp;" FROM osoba WHERE id = "&amp;CW28&amp;";"))</f>
        <v/>
      </c>
      <c r="DB28" s="129" t="str">
        <f>IF(CW28="","","INSERT INTO imeprezime (id,osoba_id,rbr,ime,prezime,klub_id,identitet_id,sintaksa_id,info,aktivno,dnevnik_id) VALUES ("&amp;CW28&amp;","&amp;IF(DA28="","Null",CW28)&amp;",1,'"&amp;BA28&amp;"','"&amp;BB28&amp;"',(SELECT id FROM klub WHERE naziv = '"&amp;BI28&amp;"'),Null,1,'',1,"&amp;CW$2&amp;");")</f>
        <v/>
      </c>
      <c r="DC28" t="s">
        <v>1</v>
      </c>
      <c r="DD28" s="30" t="str">
        <f t="shared" si="65"/>
        <v/>
      </c>
      <c r="DE28" t="s">
        <v>1</v>
      </c>
      <c r="DF28" s="106" t="str">
        <f>IF(OR(BP28="",BP28&lt;&gt;"NEMA"),"",BO28)</f>
        <v/>
      </c>
      <c r="DG28" s="129" t="str">
        <f>IF(DF28="","",MAX(DG$10:DG27)+1)</f>
        <v/>
      </c>
      <c r="DH28" t="s">
        <v>1</v>
      </c>
      <c r="DI28" s="91"/>
      <c r="DJ28" t="s">
        <v>1</v>
      </c>
      <c r="DK28" s="30" t="str">
        <f>IF(DF28="","","INSERT INTO drzava(id,naziv,oznaka) VALUES ("&amp;DG28&amp;",'"&amp;DI28&amp;"','"&amp;UPPER(LEFT(DF28,1))&amp;LOWER(RIGHT(DF28,2))&amp;"');")</f>
        <v/>
      </c>
      <c r="DL28" t="s">
        <v>1</v>
      </c>
      <c r="DM28" s="170" t="str">
        <f>IF(BJ28&lt;&gt;"NEMA","",IF(IFERROR(MATCH(BI28,BI$10:BI27,0),0)&lt;&gt;0,"",BI28))</f>
        <v/>
      </c>
      <c r="DN28" t="s">
        <v>1</v>
      </c>
      <c r="DO28" s="91"/>
      <c r="DP28" t="s">
        <v>1</v>
      </c>
      <c r="DQ28" s="106" t="str">
        <f t="shared" si="66"/>
        <v/>
      </c>
      <c r="DR28" s="74" t="str">
        <f>IF(DQ28="","",MAX(DR$10:DR27)+1)</f>
        <v/>
      </c>
      <c r="DS28" s="74" t="str">
        <f>IF(DQ28="","",IF(BP28="","",IF(BP28="NEMA",DG28,BP28)))</f>
        <v/>
      </c>
      <c r="DT28" s="74" t="str">
        <f t="shared" si="67"/>
        <v/>
      </c>
      <c r="DU28" s="74" t="str">
        <f>IF(DO28="","",MAX(DU$10:DU27)+1)</f>
        <v/>
      </c>
      <c r="DV28" s="181" t="str">
        <f>IF(DO28="","",INDEX(klub_id,MATCH(DO28,klub_naziv,0)))</f>
        <v/>
      </c>
      <c r="DW28" s="129" t="str">
        <f t="shared" si="68"/>
        <v/>
      </c>
      <c r="DX28" t="s">
        <v>1</v>
      </c>
      <c r="DY28" s="30" t="str">
        <f t="shared" si="69"/>
        <v/>
      </c>
      <c r="DZ28" t="s">
        <v>1</v>
      </c>
      <c r="EA28" s="170" t="str">
        <f>IF(BX28="","",IF(BY28&lt;&gt;"NEMA","ime-pre-klu"&amp;IF(BJ28="","","(ali)")&amp;"-kat",IF(CB28&lt;&gt;"NEMA","ime-pre-klu"&amp;IF(BJ28="","","(ali)"),IF(CE28&lt;&gt;"NEMA","ime-pre",IF(CW28&lt;&gt;"","novo",""))))&amp;IF(AND(BE28="0",BD28&gt;max_minuta*60),"-ot",""))</f>
        <v>ime-pre-klu-kat</v>
      </c>
      <c r="EB28" t="s">
        <v>1</v>
      </c>
      <c r="EC28" s="112">
        <f>IF(BX28="","",MAX(EC$10:EC27)+1)</f>
        <v>1014</v>
      </c>
      <c r="ED28" s="138">
        <f>IF(CD28="","",BS28)</f>
        <v>1003</v>
      </c>
      <c r="EE28" s="138">
        <f>IF(CH28&lt;&gt;"",CH28,CW28)</f>
        <v>1283</v>
      </c>
      <c r="EF28" s="138">
        <f>IF(BD28="","",BD28)</f>
        <v>3740</v>
      </c>
      <c r="EG28" s="138">
        <f>IF(BG28="","",BG28)</f>
        <v>1</v>
      </c>
      <c r="EH28" s="138">
        <f>IF(CD28="","",IF(OR(BY28="",BY28="NEMA"),0,1))</f>
        <v>1</v>
      </c>
      <c r="EI28" s="138">
        <f>IF(EC28="","",INDEX(uparivanje_id,MATCH(EA28,uparivanje_oznaka,0)))</f>
        <v>1</v>
      </c>
      <c r="EJ28" s="138"/>
      <c r="EK28" s="138"/>
      <c r="EL28" s="138"/>
      <c r="EM28" s="107" t="str">
        <f>IF(BF28="","",BF28)</f>
        <v>0</v>
      </c>
      <c r="EN28" t="s">
        <v>1</v>
      </c>
    </row>
    <row r="29" spans="2:144" x14ac:dyDescent="0.25">
      <c r="B29" s="152" t="s">
        <v>1096</v>
      </c>
      <c r="C29" t="s">
        <v>1</v>
      </c>
      <c r="D29" s="163">
        <f t="shared" si="53"/>
        <v>0</v>
      </c>
      <c r="E29" s="164">
        <f t="shared" ref="E29:AW29" si="87">IF($B29="","",FIND(";",$B29,D29+1))</f>
        <v>1</v>
      </c>
      <c r="F29" s="164">
        <f t="shared" si="87"/>
        <v>8</v>
      </c>
      <c r="G29" s="164">
        <f t="shared" si="87"/>
        <v>14</v>
      </c>
      <c r="H29" s="164">
        <f t="shared" si="87"/>
        <v>24</v>
      </c>
      <c r="I29" s="164">
        <f t="shared" si="87"/>
        <v>32</v>
      </c>
      <c r="J29" s="164">
        <f t="shared" si="87"/>
        <v>33</v>
      </c>
      <c r="K29" s="164">
        <f t="shared" si="87"/>
        <v>35</v>
      </c>
      <c r="L29" s="164">
        <f t="shared" si="87"/>
        <v>36</v>
      </c>
      <c r="M29" s="164">
        <f t="shared" si="87"/>
        <v>38</v>
      </c>
      <c r="N29" s="164">
        <f t="shared" si="87"/>
        <v>44</v>
      </c>
      <c r="O29" s="164">
        <f t="shared" si="87"/>
        <v>51</v>
      </c>
      <c r="P29" s="164">
        <f t="shared" si="87"/>
        <v>57</v>
      </c>
      <c r="Q29" s="164">
        <f t="shared" si="87"/>
        <v>59</v>
      </c>
      <c r="R29" s="164">
        <f t="shared" si="87"/>
        <v>61</v>
      </c>
      <c r="S29" s="164">
        <f t="shared" si="87"/>
        <v>69</v>
      </c>
      <c r="T29" s="164">
        <f t="shared" si="87"/>
        <v>80</v>
      </c>
      <c r="U29" s="164">
        <f t="shared" si="87"/>
        <v>86</v>
      </c>
      <c r="V29" s="164">
        <f t="shared" si="87"/>
        <v>88</v>
      </c>
      <c r="W29" s="164">
        <f t="shared" si="87"/>
        <v>94</v>
      </c>
      <c r="X29" s="164">
        <f t="shared" si="87"/>
        <v>100</v>
      </c>
      <c r="Y29" s="164">
        <f t="shared" si="87"/>
        <v>101</v>
      </c>
      <c r="Z29" s="164">
        <f t="shared" si="87"/>
        <v>102</v>
      </c>
      <c r="AA29" s="164">
        <f t="shared" si="87"/>
        <v>103</v>
      </c>
      <c r="AB29" s="164">
        <f t="shared" si="87"/>
        <v>106</v>
      </c>
      <c r="AC29" s="164">
        <f t="shared" si="87"/>
        <v>109</v>
      </c>
      <c r="AD29" s="164">
        <f t="shared" si="87"/>
        <v>112</v>
      </c>
      <c r="AE29" s="164">
        <f t="shared" si="87"/>
        <v>115</v>
      </c>
      <c r="AF29" s="164">
        <f t="shared" si="87"/>
        <v>118</v>
      </c>
      <c r="AG29" s="164">
        <f t="shared" si="87"/>
        <v>121</v>
      </c>
      <c r="AH29" s="164">
        <f t="shared" si="87"/>
        <v>124</v>
      </c>
      <c r="AI29" s="164">
        <f t="shared" si="87"/>
        <v>127</v>
      </c>
      <c r="AJ29" s="164">
        <f t="shared" si="87"/>
        <v>130</v>
      </c>
      <c r="AK29" s="164">
        <f t="shared" si="87"/>
        <v>133</v>
      </c>
      <c r="AL29" s="164">
        <f t="shared" si="87"/>
        <v>136</v>
      </c>
      <c r="AM29" s="164">
        <f t="shared" si="87"/>
        <v>137</v>
      </c>
      <c r="AN29" s="164">
        <f t="shared" si="87"/>
        <v>139</v>
      </c>
      <c r="AO29" s="164">
        <f t="shared" si="87"/>
        <v>145</v>
      </c>
      <c r="AP29" s="164">
        <f t="shared" si="87"/>
        <v>147</v>
      </c>
      <c r="AQ29" s="164">
        <f t="shared" si="87"/>
        <v>149</v>
      </c>
      <c r="AR29" s="164">
        <f t="shared" si="87"/>
        <v>155</v>
      </c>
      <c r="AS29" s="164">
        <f t="shared" si="87"/>
        <v>162</v>
      </c>
      <c r="AT29" s="164">
        <f t="shared" si="87"/>
        <v>168</v>
      </c>
      <c r="AU29" s="164">
        <f t="shared" si="87"/>
        <v>171</v>
      </c>
      <c r="AV29" s="164">
        <f t="shared" si="87"/>
        <v>173</v>
      </c>
      <c r="AW29" s="165">
        <f t="shared" si="87"/>
        <v>174</v>
      </c>
      <c r="AX29" t="s">
        <v>1</v>
      </c>
      <c r="AY29" s="106" t="str">
        <f t="shared" si="55"/>
        <v>M16</v>
      </c>
      <c r="AZ29" s="138">
        <f t="shared" si="44"/>
        <v>110</v>
      </c>
      <c r="BA29" s="74" t="str">
        <f t="shared" si="56"/>
        <v>Goran</v>
      </c>
      <c r="BB29" s="74" t="str">
        <f t="shared" si="57"/>
        <v>Jandras</v>
      </c>
      <c r="BC29" s="138" t="str">
        <f t="shared" si="58"/>
        <v>73:15</v>
      </c>
      <c r="BD29" s="138">
        <f t="shared" si="59"/>
        <v>4395</v>
      </c>
      <c r="BE29" s="138" t="str">
        <f t="shared" si="60"/>
        <v>0</v>
      </c>
      <c r="BF29" s="138" t="str">
        <f t="shared" si="81"/>
        <v>0</v>
      </c>
      <c r="BG29" s="138">
        <f>IF(CD29="","",IF(N(BD29)&gt;max_minuta*60,2,INDEX(statusRezultat_id,MATCH(VALUE(BE29),statusRezultat_oevent,0))))</f>
        <v>1</v>
      </c>
      <c r="BH29" s="74" t="str">
        <f>IF(B29="","",SUBSTITUTE(MID($B29,R29+1,S29-R29-1),"""",""))</f>
        <v>Vihor</v>
      </c>
      <c r="BI29" s="74" t="str">
        <f>IF(B29="","",SUBSTITUTE(MID($B29,S29+1,T29-S29-1),"""",""))</f>
        <v>OK Vihor</v>
      </c>
      <c r="BJ29" s="138" t="str">
        <f t="shared" si="61"/>
        <v/>
      </c>
      <c r="BK29" s="74" t="str" cm="1">
        <f t="array" ref="BK29">IF(BJ29="",""&amp;BI29,IF(BJ29="NEMA",BI29,INDEX(klubAlias_klub,BJ29)))</f>
        <v>OK Vihor</v>
      </c>
      <c r="BL29" s="74" t="str" cm="1">
        <f t="array" ref="BL29">IFERROR(INDEX(registarNatjecatelji,CE29,4),"")</f>
        <v>OK Vihor</v>
      </c>
      <c r="BM29" s="138"/>
      <c r="BN29" s="74" t="str">
        <f t="shared" si="62"/>
        <v>OK Vihor</v>
      </c>
      <c r="BO29" s="74" t="str">
        <f>IF(B29="","",SUBSTITUTE(MID($B29,T29+1,U29-T29-1),"""",""))</f>
        <v>CRO</v>
      </c>
      <c r="BP29" s="138">
        <f>IF(BO29="","",IFERROR(INDEX(drzava_id,MATCH(BO29,drzava_oznaka,0)),"NEMA"))</f>
        <v>1</v>
      </c>
      <c r="BQ29" s="74" t="str">
        <f>IF(B29="","",SUBSTITUTE(MID($B29,AQ29+1,AR29-AQ29-1),"""",""))</f>
        <v>M16</v>
      </c>
      <c r="BR29" s="74" t="str">
        <f t="shared" si="47"/>
        <v>M16-M21B</v>
      </c>
      <c r="BS29" s="138">
        <f t="shared" si="48"/>
        <v>1003</v>
      </c>
      <c r="BT29" s="75" t="str">
        <f>IF(B29="","",SUBSTITUTE(MID($B29,AR29+1,AS29-AR29-1),"""",""))</f>
        <v>2.94</v>
      </c>
      <c r="BU29" s="75" t="str">
        <f>IF(B29="","",SUBSTITUTE(MID($B29,AS29+1,AT29-AS29-1),"""",""))</f>
        <v>110</v>
      </c>
      <c r="BV29" s="76" t="str">
        <f>IF(B29="","",SUBSTITUTE(MID($B29,AT29+1,AU29-AT29-1),"""",""))</f>
        <v>12</v>
      </c>
      <c r="BW29" t="s">
        <v>1</v>
      </c>
      <c r="BX29" s="106" t="str">
        <f>IF(BA29="Vacant","",IF(BA29="","",BA29) &amp; IF(BB29="",""," – " &amp; BB29) &amp; IF(BN29="",""," – " &amp; BN29) &amp; IF(AY29="",""," – " &amp; AY29))</f>
        <v>Goran – Jandras – OK Vihor – M16</v>
      </c>
      <c r="BY29" s="107">
        <f t="shared" si="49"/>
        <v>697</v>
      </c>
      <c r="BZ29" t="s">
        <v>1</v>
      </c>
      <c r="CA29" s="106" t="str">
        <f>IF(BA29="Vacant","",IF(BA29="","",BA29) &amp; IF(BB29="",""," – " &amp; BB29) &amp; IF(BN29="",""," – " &amp; BN29))</f>
        <v>Goran – Jandras – OK Vihor</v>
      </c>
      <c r="CB29" s="107">
        <f t="shared" si="50"/>
        <v>697</v>
      </c>
      <c r="CC29" t="s">
        <v>1</v>
      </c>
      <c r="CD29" s="106" t="str">
        <f>IF(BA29="Vacant","",IF(BA29="","",BA29)&amp;IF(BB29="",""," – "&amp;BB29))</f>
        <v>Goran – Jandras</v>
      </c>
      <c r="CE29" s="107">
        <f t="shared" si="63"/>
        <v>697</v>
      </c>
      <c r="CF29" t="s">
        <v>1</v>
      </c>
      <c r="CG29" s="112">
        <f t="shared" si="64"/>
        <v>697</v>
      </c>
      <c r="CH29" s="107" cm="1">
        <f t="array" ref="CH29">IF(CG29="","",INDEX(imePrezime_id,CG29,0))</f>
        <v>1889</v>
      </c>
      <c r="CI29" t="s">
        <v>1</v>
      </c>
      <c r="CJ29" s="30" t="str">
        <f>IF(CE29&lt;&gt;"NEMA","","SELECT '"&amp;CD29&amp;"', ime, prezime FROM imeprezime WHERE ime LIKE '%"&amp;MID(BA29,2,LEN(BA29)-2)&amp;"%' Or prezime LIKE '%"&amp;MID(BB29,2,LEN(BB29)-2)&amp;"%' Or ime LIKE '%"&amp;MID(BB29,2,LEN(BB29)-2)&amp;"%' Or prezime LIKE '%"&amp;MID(BA29,2,LEN(BA29)-2)&amp;"%' ORDER BY ime, prezime;")</f>
        <v/>
      </c>
      <c r="CK29" t="s">
        <v>1</v>
      </c>
      <c r="CL29" s="91"/>
      <c r="CM29" t="s">
        <v>1</v>
      </c>
      <c r="CO29" t="s">
        <v>1</v>
      </c>
      <c r="CW29" s="116" t="str">
        <f>IF(CE29="NEMA",MAX(CW$10:CW28)+1,"")</f>
        <v/>
      </c>
      <c r="CX29" t="s">
        <v>1</v>
      </c>
      <c r="CY29" s="124" t="str">
        <f>LEFT(BQ29,1)</f>
        <v>M</v>
      </c>
      <c r="CZ29" t="s">
        <v>1</v>
      </c>
      <c r="DA29" s="106" t="str">
        <f>IF(CW29="","",IF(BO29&lt;&gt;"CRO","","INSERT INTO osoba (id,reg_broj,oib,spol_id,dat_rodjenja) VALUES ("&amp;CW29&amp;",(SELECT max(reg_broj)+1 FROM osoba),Null,'"&amp;CY29&amp;"',Null); INSERT INTO osoba_log (id,reg_broj,oib,spol_id,dat_rodjenja,dnevnik_id) SELECT id,reg_broj,oib,spol_id,dat_rodjenja,"&amp;CW$2&amp;" FROM osoba WHERE id = "&amp;CW29&amp;";"))</f>
        <v/>
      </c>
      <c r="DB29" s="129" t="str">
        <f>IF(CW29="","","INSERT INTO imeprezime (id,osoba_id,rbr,ime,prezime,klub_id,identitet_id,sintaksa_id,info,aktivno,dnevnik_id) VALUES ("&amp;CW29&amp;","&amp;IF(DA29="","Null",CW29)&amp;",1,'"&amp;BA29&amp;"','"&amp;BB29&amp;"',(SELECT id FROM klub WHERE naziv = '"&amp;BI29&amp;"'),Null,1,'',1,"&amp;CW$2&amp;");")</f>
        <v/>
      </c>
      <c r="DC29" t="s">
        <v>1</v>
      </c>
      <c r="DD29" s="30" t="str">
        <f t="shared" si="65"/>
        <v/>
      </c>
      <c r="DE29" t="s">
        <v>1</v>
      </c>
      <c r="DF29" s="106" t="str">
        <f>IF(OR(BP29="",BP29&lt;&gt;"NEMA"),"",BO29)</f>
        <v/>
      </c>
      <c r="DG29" s="129" t="str">
        <f>IF(DF29="","",MAX(DG$10:DG28)+1)</f>
        <v/>
      </c>
      <c r="DH29" t="s">
        <v>1</v>
      </c>
      <c r="DI29" s="91"/>
      <c r="DJ29" t="s">
        <v>1</v>
      </c>
      <c r="DK29" s="30" t="str">
        <f>IF(DF29="","","INSERT INTO drzava(id,naziv,oznaka) VALUES ("&amp;DG29&amp;",'"&amp;DI29&amp;"','"&amp;UPPER(LEFT(DF29,1))&amp;LOWER(RIGHT(DF29,2))&amp;"');")</f>
        <v/>
      </c>
      <c r="DL29" t="s">
        <v>1</v>
      </c>
      <c r="DM29" s="170" t="str">
        <f>IF(BJ29&lt;&gt;"NEMA","",IF(IFERROR(MATCH(BI29,BI$10:BI28,0),0)&lt;&gt;0,"",BI29))</f>
        <v/>
      </c>
      <c r="DN29" t="s">
        <v>1</v>
      </c>
      <c r="DO29" s="91"/>
      <c r="DP29" t="s">
        <v>1</v>
      </c>
      <c r="DQ29" s="106" t="str">
        <f t="shared" si="66"/>
        <v/>
      </c>
      <c r="DR29" s="74" t="str">
        <f>IF(DQ29="","",MAX(DR$10:DR28)+1)</f>
        <v/>
      </c>
      <c r="DS29" s="74" t="str">
        <f>IF(DQ29="","",IF(BP29="","",IF(BP29="NEMA",DG29,BP29)))</f>
        <v/>
      </c>
      <c r="DT29" s="74" t="str">
        <f t="shared" si="67"/>
        <v/>
      </c>
      <c r="DU29" s="74" t="str">
        <f>IF(DO29="","",MAX(DU$10:DU28)+1)</f>
        <v/>
      </c>
      <c r="DV29" s="181" t="str">
        <f>IF(DO29="","",INDEX(klub_id,MATCH(DO29,klub_naziv,0)))</f>
        <v/>
      </c>
      <c r="DW29" s="129" t="str">
        <f t="shared" si="68"/>
        <v/>
      </c>
      <c r="DX29" t="s">
        <v>1</v>
      </c>
      <c r="DY29" s="30" t="str">
        <f t="shared" si="69"/>
        <v/>
      </c>
      <c r="DZ29" t="s">
        <v>1</v>
      </c>
      <c r="EA29" s="170" t="str">
        <f>IF(BX29="","",IF(BY29&lt;&gt;"NEMA","ime-pre-klu"&amp;IF(BJ29="","","(ali)")&amp;"-kat",IF(CB29&lt;&gt;"NEMA","ime-pre-klu"&amp;IF(BJ29="","","(ali)"),IF(CE29&lt;&gt;"NEMA","ime-pre",IF(CW29&lt;&gt;"","novo",""))))&amp;IF(AND(BE29="0",BD29&gt;max_minuta*60),"-ot",""))</f>
        <v>ime-pre-klu-kat</v>
      </c>
      <c r="EB29" t="s">
        <v>1</v>
      </c>
      <c r="EC29" s="112">
        <f>IF(BX29="","",MAX(EC$10:EC28)+1)</f>
        <v>1015</v>
      </c>
      <c r="ED29" s="138">
        <f>IF(CD29="","",BS29)</f>
        <v>1003</v>
      </c>
      <c r="EE29" s="138">
        <f>IF(CH29&lt;&gt;"",CH29,CW29)</f>
        <v>1889</v>
      </c>
      <c r="EF29" s="138">
        <f>IF(BD29="","",BD29)</f>
        <v>4395</v>
      </c>
      <c r="EG29" s="138">
        <f>IF(BG29="","",BG29)</f>
        <v>1</v>
      </c>
      <c r="EH29" s="138">
        <f>IF(CD29="","",IF(OR(BY29="",BY29="NEMA"),0,1))</f>
        <v>1</v>
      </c>
      <c r="EI29" s="138">
        <f>IF(EC29="","",INDEX(uparivanje_id,MATCH(EA29,uparivanje_oznaka,0)))</f>
        <v>1</v>
      </c>
      <c r="EJ29" s="138"/>
      <c r="EK29" s="138"/>
      <c r="EL29" s="138"/>
      <c r="EM29" s="107" t="str">
        <f>IF(BF29="","",BF29)</f>
        <v>0</v>
      </c>
      <c r="EN29" t="s">
        <v>1</v>
      </c>
    </row>
    <row r="30" spans="2:144" x14ac:dyDescent="0.25">
      <c r="B30" s="152" t="s">
        <v>1097</v>
      </c>
      <c r="C30" t="s">
        <v>1</v>
      </c>
      <c r="D30" s="163">
        <f t="shared" si="53"/>
        <v>0</v>
      </c>
      <c r="E30" s="164">
        <f t="shared" ref="E30:AW30" si="88">IF($B30="","",FIND(";",$B30,D30+1))</f>
        <v>1</v>
      </c>
      <c r="F30" s="164">
        <f t="shared" si="88"/>
        <v>8</v>
      </c>
      <c r="G30" s="164">
        <f t="shared" si="88"/>
        <v>14</v>
      </c>
      <c r="H30" s="164">
        <f t="shared" si="88"/>
        <v>24</v>
      </c>
      <c r="I30" s="164">
        <f t="shared" si="88"/>
        <v>31</v>
      </c>
      <c r="J30" s="164">
        <f t="shared" si="88"/>
        <v>32</v>
      </c>
      <c r="K30" s="164">
        <f t="shared" si="88"/>
        <v>34</v>
      </c>
      <c r="L30" s="164">
        <f t="shared" si="88"/>
        <v>35</v>
      </c>
      <c r="M30" s="164">
        <f t="shared" si="88"/>
        <v>37</v>
      </c>
      <c r="N30" s="164">
        <f t="shared" si="88"/>
        <v>43</v>
      </c>
      <c r="O30" s="164">
        <f t="shared" si="88"/>
        <v>49</v>
      </c>
      <c r="P30" s="164">
        <f t="shared" si="88"/>
        <v>55</v>
      </c>
      <c r="Q30" s="164">
        <f t="shared" si="88"/>
        <v>57</v>
      </c>
      <c r="R30" s="164">
        <f t="shared" si="88"/>
        <v>59</v>
      </c>
      <c r="S30" s="164">
        <f t="shared" si="88"/>
        <v>65</v>
      </c>
      <c r="T30" s="164">
        <f t="shared" si="88"/>
        <v>78</v>
      </c>
      <c r="U30" s="164">
        <f t="shared" si="88"/>
        <v>84</v>
      </c>
      <c r="V30" s="164">
        <f t="shared" si="88"/>
        <v>86</v>
      </c>
      <c r="W30" s="164">
        <f t="shared" si="88"/>
        <v>92</v>
      </c>
      <c r="X30" s="164">
        <f t="shared" si="88"/>
        <v>98</v>
      </c>
      <c r="Y30" s="164">
        <f t="shared" si="88"/>
        <v>99</v>
      </c>
      <c r="Z30" s="164">
        <f t="shared" si="88"/>
        <v>100</v>
      </c>
      <c r="AA30" s="164">
        <f t="shared" si="88"/>
        <v>101</v>
      </c>
      <c r="AB30" s="164">
        <f t="shared" si="88"/>
        <v>104</v>
      </c>
      <c r="AC30" s="164">
        <f t="shared" si="88"/>
        <v>107</v>
      </c>
      <c r="AD30" s="164">
        <f t="shared" si="88"/>
        <v>110</v>
      </c>
      <c r="AE30" s="164">
        <f t="shared" si="88"/>
        <v>113</v>
      </c>
      <c r="AF30" s="164">
        <f t="shared" si="88"/>
        <v>116</v>
      </c>
      <c r="AG30" s="164">
        <f t="shared" si="88"/>
        <v>119</v>
      </c>
      <c r="AH30" s="164">
        <f t="shared" si="88"/>
        <v>122</v>
      </c>
      <c r="AI30" s="164">
        <f t="shared" si="88"/>
        <v>125</v>
      </c>
      <c r="AJ30" s="164">
        <f t="shared" si="88"/>
        <v>128</v>
      </c>
      <c r="AK30" s="164">
        <f t="shared" si="88"/>
        <v>131</v>
      </c>
      <c r="AL30" s="164">
        <f t="shared" si="88"/>
        <v>134</v>
      </c>
      <c r="AM30" s="164">
        <f t="shared" si="88"/>
        <v>135</v>
      </c>
      <c r="AN30" s="164">
        <f t="shared" si="88"/>
        <v>137</v>
      </c>
      <c r="AO30" s="164">
        <f t="shared" si="88"/>
        <v>143</v>
      </c>
      <c r="AP30" s="164">
        <f t="shared" si="88"/>
        <v>145</v>
      </c>
      <c r="AQ30" s="164">
        <f t="shared" si="88"/>
        <v>147</v>
      </c>
      <c r="AR30" s="164">
        <f t="shared" si="88"/>
        <v>153</v>
      </c>
      <c r="AS30" s="164">
        <f t="shared" si="88"/>
        <v>160</v>
      </c>
      <c r="AT30" s="164">
        <f t="shared" si="88"/>
        <v>166</v>
      </c>
      <c r="AU30" s="164">
        <f t="shared" si="88"/>
        <v>169</v>
      </c>
      <c r="AV30" s="164">
        <f t="shared" si="88"/>
        <v>171</v>
      </c>
      <c r="AW30" s="165">
        <f t="shared" si="88"/>
        <v>172</v>
      </c>
      <c r="AX30" t="s">
        <v>1</v>
      </c>
      <c r="AY30" s="106" t="str">
        <f t="shared" si="55"/>
        <v>M16</v>
      </c>
      <c r="AZ30" s="138">
        <f t="shared" si="44"/>
        <v>110</v>
      </c>
      <c r="BA30" s="74" t="str">
        <f t="shared" si="56"/>
        <v>Mark</v>
      </c>
      <c r="BB30" s="74" t="str">
        <f t="shared" si="57"/>
        <v>Jelinić</v>
      </c>
      <c r="BC30" s="138" t="str">
        <f t="shared" si="58"/>
        <v>81:36</v>
      </c>
      <c r="BD30" s="138">
        <f t="shared" si="59"/>
        <v>4896</v>
      </c>
      <c r="BE30" s="138" t="str">
        <f t="shared" si="60"/>
        <v>0</v>
      </c>
      <c r="BF30" s="138" t="str">
        <f t="shared" si="81"/>
        <v>0</v>
      </c>
      <c r="BG30" s="138">
        <f>IF(CD30="","",IF(N(BD30)&gt;max_minuta*60,2,INDEX(statusRezultat_id,MATCH(VALUE(BE30),statusRezultat_oevent,0))))</f>
        <v>1</v>
      </c>
      <c r="BH30" s="74" t="str">
        <f>IF(B30="","",SUBSTITUTE(MID($B30,R30+1,S30-R30-1),"""",""))</f>
        <v>JAP</v>
      </c>
      <c r="BI30" s="74" t="str">
        <f>IF(B30="","",SUBSTITUTE(MID($B30,S30+1,T30-S30-1),"""",""))</f>
        <v>OK Japetic</v>
      </c>
      <c r="BJ30" s="138" t="str">
        <f t="shared" si="61"/>
        <v>NEMA</v>
      </c>
      <c r="BK30" s="74" t="str" cm="1">
        <f t="array" ref="BK30">IF(BJ30="",""&amp;BI30,IF(BJ30="NEMA",BI30,INDEX(klubAlias_klub,BJ30)))</f>
        <v>OK Japetic</v>
      </c>
      <c r="BL30" s="74" t="str" cm="1">
        <f t="array" ref="BL30">IFERROR(INDEX(registarNatjecatelji,CE30,4),"")</f>
        <v>OK Japetić</v>
      </c>
      <c r="BM30" s="138"/>
      <c r="BN30" s="74" t="str">
        <f t="shared" si="62"/>
        <v>OK Japetić</v>
      </c>
      <c r="BO30" s="74" t="str">
        <f>IF(B30="","",SUBSTITUTE(MID($B30,T30+1,U30-T30-1),"""",""))</f>
        <v>CRO</v>
      </c>
      <c r="BP30" s="138">
        <f>IF(BO30="","",IFERROR(INDEX(drzava_id,MATCH(BO30,drzava_oznaka,0)),"NEMA"))</f>
        <v>1</v>
      </c>
      <c r="BQ30" s="74" t="str">
        <f>IF(B30="","",SUBSTITUTE(MID($B30,AQ30+1,AR30-AQ30-1),"""",""))</f>
        <v>M16</v>
      </c>
      <c r="BR30" s="74" t="str">
        <f t="shared" si="47"/>
        <v>M16-M21B</v>
      </c>
      <c r="BS30" s="138">
        <f t="shared" si="48"/>
        <v>1003</v>
      </c>
      <c r="BT30" s="75" t="str">
        <f>IF(B30="","",SUBSTITUTE(MID($B30,AR30+1,AS30-AR30-1),"""",""))</f>
        <v>2.94</v>
      </c>
      <c r="BU30" s="75" t="str">
        <f>IF(B30="","",SUBSTITUTE(MID($B30,AS30+1,AT30-AS30-1),"""",""))</f>
        <v>110</v>
      </c>
      <c r="BV30" s="76" t="str">
        <f>IF(B30="","",SUBSTITUTE(MID($B30,AT30+1,AU30-AT30-1),"""",""))</f>
        <v>12</v>
      </c>
      <c r="BW30" t="s">
        <v>1</v>
      </c>
      <c r="BX30" s="106" t="str">
        <f>IF(BA30="Vacant","",IF(BA30="","",BA30) &amp; IF(BB30="",""," – " &amp; BB30) &amp; IF(BN30="",""," – " &amp; BN30) &amp; IF(AY30="",""," – " &amp; AY30))</f>
        <v>Mark – Jelinić – OK Japetić – M16</v>
      </c>
      <c r="BY30" s="107">
        <f t="shared" si="49"/>
        <v>93</v>
      </c>
      <c r="BZ30" t="s">
        <v>1</v>
      </c>
      <c r="CA30" s="106" t="str">
        <f>IF(BA30="Vacant","",IF(BA30="","",BA30) &amp; IF(BB30="",""," – " &amp; BB30) &amp; IF(BN30="",""," – " &amp; BN30))</f>
        <v>Mark – Jelinić – OK Japetić</v>
      </c>
      <c r="CB30" s="107">
        <f t="shared" si="50"/>
        <v>93</v>
      </c>
      <c r="CC30" t="s">
        <v>1</v>
      </c>
      <c r="CD30" s="106" t="str">
        <f>IF(BA30="Vacant","",IF(BA30="","",BA30)&amp;IF(BB30="",""," – "&amp;BB30))</f>
        <v>Mark – Jelinić</v>
      </c>
      <c r="CE30" s="107">
        <f t="shared" si="63"/>
        <v>93</v>
      </c>
      <c r="CF30" t="s">
        <v>1</v>
      </c>
      <c r="CG30" s="112">
        <f t="shared" si="64"/>
        <v>93</v>
      </c>
      <c r="CH30" s="107" cm="1">
        <f t="array" ref="CH30">IF(CG30="","",INDEX(imePrezime_id,CG30,0))</f>
        <v>1665</v>
      </c>
      <c r="CI30" t="s">
        <v>1</v>
      </c>
      <c r="CJ30" s="30" t="str">
        <f>IF(CE30&lt;&gt;"NEMA","","SELECT '"&amp;CD30&amp;"', ime, prezime FROM imeprezime WHERE ime LIKE '%"&amp;MID(BA30,2,LEN(BA30)-2)&amp;"%' Or prezime LIKE '%"&amp;MID(BB30,2,LEN(BB30)-2)&amp;"%' Or ime LIKE '%"&amp;MID(BB30,2,LEN(BB30)-2)&amp;"%' Or prezime LIKE '%"&amp;MID(BA30,2,LEN(BA30)-2)&amp;"%' ORDER BY ime, prezime;")</f>
        <v/>
      </c>
      <c r="CK30" t="s">
        <v>1</v>
      </c>
      <c r="CL30" s="91"/>
      <c r="CM30" t="s">
        <v>1</v>
      </c>
      <c r="CO30" t="s">
        <v>1</v>
      </c>
      <c r="CW30" s="116" t="str">
        <f>IF(CE30="NEMA",MAX(CW$10:CW29)+1,"")</f>
        <v/>
      </c>
      <c r="CX30" t="s">
        <v>1</v>
      </c>
      <c r="CY30" s="124" t="str">
        <f>LEFT(BQ30,1)</f>
        <v>M</v>
      </c>
      <c r="CZ30" t="s">
        <v>1</v>
      </c>
      <c r="DA30" s="106" t="str">
        <f>IF(CW30="","",IF(BO30&lt;&gt;"CRO","","INSERT INTO osoba (id,reg_broj,oib,spol_id,dat_rodjenja) VALUES ("&amp;CW30&amp;",(SELECT max(reg_broj)+1 FROM osoba),Null,'"&amp;CY30&amp;"',Null); INSERT INTO osoba_log (id,reg_broj,oib,spol_id,dat_rodjenja,dnevnik_id) SELECT id,reg_broj,oib,spol_id,dat_rodjenja,"&amp;CW$2&amp;" FROM osoba WHERE id = "&amp;CW30&amp;";"))</f>
        <v/>
      </c>
      <c r="DB30" s="129" t="str">
        <f>IF(CW30="","","INSERT INTO imeprezime (id,osoba_id,rbr,ime,prezime,klub_id,identitet_id,sintaksa_id,info,aktivno,dnevnik_id) VALUES ("&amp;CW30&amp;","&amp;IF(DA30="","Null",CW30)&amp;",1,'"&amp;BA30&amp;"','"&amp;BB30&amp;"',(SELECT id FROM klub WHERE naziv = '"&amp;BI30&amp;"'),Null,1,'',1,"&amp;CW$2&amp;");")</f>
        <v/>
      </c>
      <c r="DC30" t="s">
        <v>1</v>
      </c>
      <c r="DD30" s="30" t="str">
        <f t="shared" si="65"/>
        <v/>
      </c>
      <c r="DE30" t="s">
        <v>1</v>
      </c>
      <c r="DF30" s="106" t="str">
        <f>IF(OR(BP30="",BP30&lt;&gt;"NEMA"),"",BO30)</f>
        <v/>
      </c>
      <c r="DG30" s="129" t="str">
        <f>IF(DF30="","",MAX(DG$10:DG29)+1)</f>
        <v/>
      </c>
      <c r="DH30" t="s">
        <v>1</v>
      </c>
      <c r="DI30" s="91"/>
      <c r="DJ30" t="s">
        <v>1</v>
      </c>
      <c r="DK30" s="30" t="str">
        <f>IF(DF30="","","INSERT INTO drzava(id,naziv,oznaka) VALUES ("&amp;DG30&amp;",'"&amp;DI30&amp;"','"&amp;UPPER(LEFT(DF30,1))&amp;LOWER(RIGHT(DF30,2))&amp;"');")</f>
        <v/>
      </c>
      <c r="DL30" t="s">
        <v>1</v>
      </c>
      <c r="DM30" s="170" t="str">
        <f>IF(BJ30&lt;&gt;"NEMA","",IF(IFERROR(MATCH(BI30,BI$10:BI29,0),0)&lt;&gt;0,"",BI30))</f>
        <v/>
      </c>
      <c r="DN30" t="s">
        <v>1</v>
      </c>
      <c r="DO30" s="91"/>
      <c r="DP30" t="s">
        <v>1</v>
      </c>
      <c r="DQ30" s="106" t="str">
        <f t="shared" si="66"/>
        <v/>
      </c>
      <c r="DR30" s="74" t="str">
        <f>IF(DQ30="","",MAX(DR$10:DR29)+1)</f>
        <v/>
      </c>
      <c r="DS30" s="74" t="str">
        <f>IF(DQ30="","",IF(BP30="","",IF(BP30="NEMA",DG30,BP30)))</f>
        <v/>
      </c>
      <c r="DT30" s="74" t="str">
        <f t="shared" si="67"/>
        <v/>
      </c>
      <c r="DU30" s="74" t="str">
        <f>IF(DO30="","",MAX(DU$10:DU29)+1)</f>
        <v/>
      </c>
      <c r="DV30" s="181" t="str">
        <f>IF(DO30="","",INDEX(klub_id,MATCH(DO30,klub_naziv,0)))</f>
        <v/>
      </c>
      <c r="DW30" s="129" t="str">
        <f t="shared" si="68"/>
        <v/>
      </c>
      <c r="DX30" t="s">
        <v>1</v>
      </c>
      <c r="DY30" s="30" t="str">
        <f t="shared" si="69"/>
        <v/>
      </c>
      <c r="DZ30" t="s">
        <v>1</v>
      </c>
      <c r="EA30" s="170" t="str">
        <f>IF(BX30="","",IF(BY30&lt;&gt;"NEMA","ime-pre-klu"&amp;IF(BJ30="","","(ali)")&amp;"-kat",IF(CB30&lt;&gt;"NEMA","ime-pre-klu"&amp;IF(BJ30="","","(ali)"),IF(CE30&lt;&gt;"NEMA","ime-pre",IF(CW30&lt;&gt;"","novo",""))))&amp;IF(AND(BE30="0",BD30&gt;max_minuta*60),"-ot",""))</f>
        <v>ime-pre-klu(ali)-kat</v>
      </c>
      <c r="EB30" t="s">
        <v>1</v>
      </c>
      <c r="EC30" s="112">
        <f>IF(BX30="","",MAX(EC$10:EC29)+1)</f>
        <v>1016</v>
      </c>
      <c r="ED30" s="138">
        <f>IF(CD30="","",BS30)</f>
        <v>1003</v>
      </c>
      <c r="EE30" s="138">
        <f>IF(CH30&lt;&gt;"",CH30,CW30)</f>
        <v>1665</v>
      </c>
      <c r="EF30" s="138">
        <f>IF(BD30="","",BD30)</f>
        <v>4896</v>
      </c>
      <c r="EG30" s="138">
        <f>IF(BG30="","",BG30)</f>
        <v>1</v>
      </c>
      <c r="EH30" s="138">
        <f>IF(CD30="","",IF(OR(BY30="",BY30="NEMA"),0,1))</f>
        <v>1</v>
      </c>
      <c r="EI30" s="138">
        <f>IF(EC30="","",INDEX(uparivanje_id,MATCH(EA30,uparivanje_oznaka,0)))</f>
        <v>3</v>
      </c>
      <c r="EJ30" s="138"/>
      <c r="EK30" s="138"/>
      <c r="EL30" s="138"/>
      <c r="EM30" s="107" t="str">
        <f>IF(BF30="","",BF30)</f>
        <v>0</v>
      </c>
      <c r="EN30" t="s">
        <v>1</v>
      </c>
    </row>
    <row r="31" spans="2:144" x14ac:dyDescent="0.25">
      <c r="B31" s="152" t="s">
        <v>1098</v>
      </c>
      <c r="C31" t="s">
        <v>1</v>
      </c>
      <c r="D31" s="163">
        <f t="shared" si="53"/>
        <v>0</v>
      </c>
      <c r="E31" s="164">
        <f t="shared" ref="E31:AW31" si="89">IF($B31="","",FIND(";",$B31,D31+1))</f>
        <v>1</v>
      </c>
      <c r="F31" s="164">
        <f t="shared" si="89"/>
        <v>8</v>
      </c>
      <c r="G31" s="164">
        <f t="shared" si="89"/>
        <v>13</v>
      </c>
      <c r="H31" s="164">
        <f t="shared" si="89"/>
        <v>21</v>
      </c>
      <c r="I31" s="164">
        <f t="shared" si="89"/>
        <v>28</v>
      </c>
      <c r="J31" s="164">
        <f t="shared" si="89"/>
        <v>29</v>
      </c>
      <c r="K31" s="164">
        <f t="shared" si="89"/>
        <v>31</v>
      </c>
      <c r="L31" s="164">
        <f t="shared" si="89"/>
        <v>32</v>
      </c>
      <c r="M31" s="164">
        <f t="shared" si="89"/>
        <v>34</v>
      </c>
      <c r="N31" s="164">
        <f t="shared" si="89"/>
        <v>40</v>
      </c>
      <c r="O31" s="164">
        <f t="shared" si="89"/>
        <v>41</v>
      </c>
      <c r="P31" s="164">
        <f t="shared" si="89"/>
        <v>42</v>
      </c>
      <c r="Q31" s="164">
        <f t="shared" si="89"/>
        <v>44</v>
      </c>
      <c r="R31" s="164">
        <f t="shared" si="89"/>
        <v>46</v>
      </c>
      <c r="S31" s="164">
        <f t="shared" si="89"/>
        <v>54</v>
      </c>
      <c r="T31" s="164">
        <f t="shared" si="89"/>
        <v>65</v>
      </c>
      <c r="U31" s="164">
        <f t="shared" si="89"/>
        <v>71</v>
      </c>
      <c r="V31" s="164">
        <f t="shared" si="89"/>
        <v>73</v>
      </c>
      <c r="W31" s="164">
        <f t="shared" si="89"/>
        <v>79</v>
      </c>
      <c r="X31" s="164">
        <f t="shared" si="89"/>
        <v>85</v>
      </c>
      <c r="Y31" s="164">
        <f t="shared" si="89"/>
        <v>86</v>
      </c>
      <c r="Z31" s="164">
        <f t="shared" si="89"/>
        <v>87</v>
      </c>
      <c r="AA31" s="164">
        <f t="shared" si="89"/>
        <v>88</v>
      </c>
      <c r="AB31" s="164">
        <f t="shared" si="89"/>
        <v>91</v>
      </c>
      <c r="AC31" s="164">
        <f t="shared" si="89"/>
        <v>94</v>
      </c>
      <c r="AD31" s="164">
        <f t="shared" si="89"/>
        <v>97</v>
      </c>
      <c r="AE31" s="164">
        <f t="shared" si="89"/>
        <v>100</v>
      </c>
      <c r="AF31" s="164">
        <f t="shared" si="89"/>
        <v>103</v>
      </c>
      <c r="AG31" s="164">
        <f t="shared" si="89"/>
        <v>106</v>
      </c>
      <c r="AH31" s="164">
        <f t="shared" si="89"/>
        <v>109</v>
      </c>
      <c r="AI31" s="164">
        <f t="shared" si="89"/>
        <v>112</v>
      </c>
      <c r="AJ31" s="164">
        <f t="shared" si="89"/>
        <v>115</v>
      </c>
      <c r="AK31" s="164">
        <f t="shared" si="89"/>
        <v>118</v>
      </c>
      <c r="AL31" s="164">
        <f t="shared" si="89"/>
        <v>121</v>
      </c>
      <c r="AM31" s="164">
        <f t="shared" si="89"/>
        <v>122</v>
      </c>
      <c r="AN31" s="164">
        <f t="shared" si="89"/>
        <v>124</v>
      </c>
      <c r="AO31" s="164">
        <f t="shared" si="89"/>
        <v>130</v>
      </c>
      <c r="AP31" s="164">
        <f t="shared" si="89"/>
        <v>132</v>
      </c>
      <c r="AQ31" s="164">
        <f t="shared" si="89"/>
        <v>134</v>
      </c>
      <c r="AR31" s="164">
        <f t="shared" si="89"/>
        <v>140</v>
      </c>
      <c r="AS31" s="164">
        <f t="shared" si="89"/>
        <v>147</v>
      </c>
      <c r="AT31" s="164">
        <f t="shared" si="89"/>
        <v>153</v>
      </c>
      <c r="AU31" s="164">
        <f t="shared" si="89"/>
        <v>156</v>
      </c>
      <c r="AV31" s="164">
        <f t="shared" si="89"/>
        <v>157</v>
      </c>
      <c r="AW31" s="165">
        <f t="shared" si="89"/>
        <v>158</v>
      </c>
      <c r="AX31" t="s">
        <v>1</v>
      </c>
      <c r="AY31" s="106" t="str">
        <f t="shared" si="55"/>
        <v>M16</v>
      </c>
      <c r="AZ31" s="138">
        <f t="shared" si="44"/>
        <v>110</v>
      </c>
      <c r="BA31" s="74" t="str">
        <f t="shared" si="56"/>
        <v>Kaan</v>
      </c>
      <c r="BB31" s="74" t="str">
        <f t="shared" si="57"/>
        <v>Yelen</v>
      </c>
      <c r="BC31" s="138" t="str">
        <f t="shared" si="58"/>
        <v/>
      </c>
      <c r="BD31" s="138" t="str">
        <f t="shared" si="59"/>
        <v/>
      </c>
      <c r="BE31" s="138" t="str">
        <f t="shared" si="60"/>
        <v>2</v>
      </c>
      <c r="BF31" s="138" t="str">
        <f t="shared" si="81"/>
        <v>2</v>
      </c>
      <c r="BG31" s="138">
        <f>IF(CD31="","",IF(N(BD31)&gt;max_minuta*60,2,INDEX(statusRezultat_id,MATCH(VALUE(BE31),statusRezultat_oevent,0))))</f>
        <v>4</v>
      </c>
      <c r="BH31" s="74" t="str">
        <f>IF(B31="","",SUBSTITUTE(MID($B31,R31+1,S31-R31-1),"""",""))</f>
        <v>Vihor</v>
      </c>
      <c r="BI31" s="74" t="str">
        <f>IF(B31="","",SUBSTITUTE(MID($B31,S31+1,T31-S31-1),"""",""))</f>
        <v>OK Vihor</v>
      </c>
      <c r="BJ31" s="138" t="str">
        <f t="shared" si="61"/>
        <v/>
      </c>
      <c r="BK31" s="74" t="str" cm="1">
        <f t="array" ref="BK31">IF(BJ31="",""&amp;BI31,IF(BJ31="NEMA",BI31,INDEX(klubAlias_klub,BJ31)))</f>
        <v>OK Vihor</v>
      </c>
      <c r="BL31" s="74" t="str" cm="1">
        <f t="array" ref="BL31">IFERROR(INDEX(registarNatjecatelji,CE31,4),"")</f>
        <v>OK Vihor</v>
      </c>
      <c r="BM31" s="138"/>
      <c r="BN31" s="74" t="str">
        <f t="shared" si="62"/>
        <v>OK Vihor</v>
      </c>
      <c r="BO31" s="74" t="str">
        <f>IF(B31="","",SUBSTITUTE(MID($B31,T31+1,U31-T31-1),"""",""))</f>
        <v>CRO</v>
      </c>
      <c r="BP31" s="138">
        <f>IF(BO31="","",IFERROR(INDEX(drzava_id,MATCH(BO31,drzava_oznaka,0)),"NEMA"))</f>
        <v>1</v>
      </c>
      <c r="BQ31" s="74" t="str">
        <f>IF(B31="","",SUBSTITUTE(MID($B31,AQ31+1,AR31-AQ31-1),"""",""))</f>
        <v>M16</v>
      </c>
      <c r="BR31" s="74" t="str">
        <f t="shared" si="47"/>
        <v>M16-M21B</v>
      </c>
      <c r="BS31" s="138">
        <f t="shared" si="48"/>
        <v>1003</v>
      </c>
      <c r="BT31" s="75" t="str">
        <f>IF(B31="","",SUBSTITUTE(MID($B31,AR31+1,AS31-AR31-1),"""",""))</f>
        <v>2.94</v>
      </c>
      <c r="BU31" s="75" t="str">
        <f>IF(B31="","",SUBSTITUTE(MID($B31,AS31+1,AT31-AS31-1),"""",""))</f>
        <v>110</v>
      </c>
      <c r="BV31" s="76" t="str">
        <f>IF(B31="","",SUBSTITUTE(MID($B31,AT31+1,AU31-AT31-1),"""",""))</f>
        <v>12</v>
      </c>
      <c r="BW31" t="s">
        <v>1</v>
      </c>
      <c r="BX31" s="106" t="str">
        <f>IF(BA31="Vacant","",IF(BA31="","",BA31) &amp; IF(BB31="",""," – " &amp; BB31) &amp; IF(BN31="",""," – " &amp; BN31) &amp; IF(AY31="",""," – " &amp; AY31))</f>
        <v>Kaan – Yelen – OK Vihor – M16</v>
      </c>
      <c r="BY31" s="107">
        <f t="shared" si="49"/>
        <v>932</v>
      </c>
      <c r="BZ31" t="s">
        <v>1</v>
      </c>
      <c r="CA31" s="106" t="str">
        <f>IF(BA31="Vacant","",IF(BA31="","",BA31) &amp; IF(BB31="",""," – " &amp; BB31) &amp; IF(BN31="",""," – " &amp; BN31))</f>
        <v>Kaan – Yelen – OK Vihor</v>
      </c>
      <c r="CB31" s="107">
        <f t="shared" si="50"/>
        <v>932</v>
      </c>
      <c r="CC31" t="s">
        <v>1</v>
      </c>
      <c r="CD31" s="106" t="str">
        <f>IF(BA31="Vacant","",IF(BA31="","",BA31)&amp;IF(BB31="",""," – "&amp;BB31))</f>
        <v>Kaan – Yelen</v>
      </c>
      <c r="CE31" s="107">
        <f t="shared" si="63"/>
        <v>932</v>
      </c>
      <c r="CF31" t="s">
        <v>1</v>
      </c>
      <c r="CG31" s="112">
        <f t="shared" si="64"/>
        <v>932</v>
      </c>
      <c r="CH31" s="107" cm="1">
        <f t="array" ref="CH31">IF(CG31="","",INDEX(imePrezime_id,CG31,0))</f>
        <v>1911</v>
      </c>
      <c r="CI31" t="s">
        <v>1</v>
      </c>
      <c r="CJ31" s="30" t="str">
        <f>IF(CE31&lt;&gt;"NEMA","","SELECT '"&amp;CD31&amp;"', ime, prezime FROM imeprezime WHERE ime LIKE '%"&amp;MID(BA31,2,LEN(BA31)-2)&amp;"%' Or prezime LIKE '%"&amp;MID(BB31,2,LEN(BB31)-2)&amp;"%' Or ime LIKE '%"&amp;MID(BB31,2,LEN(BB31)-2)&amp;"%' Or prezime LIKE '%"&amp;MID(BA31,2,LEN(BA31)-2)&amp;"%' ORDER BY ime, prezime;")</f>
        <v/>
      </c>
      <c r="CK31" t="s">
        <v>1</v>
      </c>
      <c r="CL31" s="91"/>
      <c r="CM31" t="s">
        <v>1</v>
      </c>
      <c r="CO31" t="s">
        <v>1</v>
      </c>
      <c r="CW31" s="116" t="str">
        <f>IF(CE31="NEMA",MAX(CW$10:CW30)+1,"")</f>
        <v/>
      </c>
      <c r="CX31" t="s">
        <v>1</v>
      </c>
      <c r="CY31" s="124" t="str">
        <f>LEFT(BQ31,1)</f>
        <v>M</v>
      </c>
      <c r="CZ31" t="s">
        <v>1</v>
      </c>
      <c r="DA31" s="106" t="str">
        <f>IF(CW31="","",IF(BO31&lt;&gt;"CRO","","INSERT INTO osoba (id,reg_broj,oib,spol_id,dat_rodjenja) VALUES ("&amp;CW31&amp;",(SELECT max(reg_broj)+1 FROM osoba),Null,'"&amp;CY31&amp;"',Null); INSERT INTO osoba_log (id,reg_broj,oib,spol_id,dat_rodjenja,dnevnik_id) SELECT id,reg_broj,oib,spol_id,dat_rodjenja,"&amp;CW$2&amp;" FROM osoba WHERE id = "&amp;CW31&amp;";"))</f>
        <v/>
      </c>
      <c r="DB31" s="129" t="str">
        <f>IF(CW31="","","INSERT INTO imeprezime (id,osoba_id,rbr,ime,prezime,klub_id,identitet_id,sintaksa_id,info,aktivno,dnevnik_id) VALUES ("&amp;CW31&amp;","&amp;IF(DA31="","Null",CW31)&amp;",1,'"&amp;BA31&amp;"','"&amp;BB31&amp;"',(SELECT id FROM klub WHERE naziv = '"&amp;BI31&amp;"'),Null,1,'',1,"&amp;CW$2&amp;");")</f>
        <v/>
      </c>
      <c r="DC31" t="s">
        <v>1</v>
      </c>
      <c r="DD31" s="30" t="str">
        <f t="shared" si="65"/>
        <v/>
      </c>
      <c r="DE31" t="s">
        <v>1</v>
      </c>
      <c r="DF31" s="106" t="str">
        <f>IF(OR(BP31="",BP31&lt;&gt;"NEMA"),"",BO31)</f>
        <v/>
      </c>
      <c r="DG31" s="129" t="str">
        <f>IF(DF31="","",MAX(DG$10:DG30)+1)</f>
        <v/>
      </c>
      <c r="DH31" t="s">
        <v>1</v>
      </c>
      <c r="DI31" s="91"/>
      <c r="DJ31" t="s">
        <v>1</v>
      </c>
      <c r="DK31" s="30" t="str">
        <f>IF(DF31="","","INSERT INTO drzava(id,naziv,oznaka) VALUES ("&amp;DG31&amp;",'"&amp;DI31&amp;"','"&amp;UPPER(LEFT(DF31,1))&amp;LOWER(RIGHT(DF31,2))&amp;"');")</f>
        <v/>
      </c>
      <c r="DL31" t="s">
        <v>1</v>
      </c>
      <c r="DM31" s="170" t="str">
        <f>IF(BJ31&lt;&gt;"NEMA","",IF(IFERROR(MATCH(BI31,BI$10:BI30,0),0)&lt;&gt;0,"",BI31))</f>
        <v/>
      </c>
      <c r="DN31" t="s">
        <v>1</v>
      </c>
      <c r="DO31" s="91"/>
      <c r="DP31" t="s">
        <v>1</v>
      </c>
      <c r="DQ31" s="106" t="str">
        <f t="shared" si="66"/>
        <v/>
      </c>
      <c r="DR31" s="74" t="str">
        <f>IF(DQ31="","",MAX(DR$10:DR30)+1)</f>
        <v/>
      </c>
      <c r="DS31" s="74" t="str">
        <f>IF(DQ31="","",IF(BP31="","",IF(BP31="NEMA",DG31,BP31)))</f>
        <v/>
      </c>
      <c r="DT31" s="74" t="str">
        <f t="shared" si="67"/>
        <v/>
      </c>
      <c r="DU31" s="74" t="str">
        <f>IF(DO31="","",MAX(DU$10:DU30)+1)</f>
        <v/>
      </c>
      <c r="DV31" s="181" t="str">
        <f>IF(DO31="","",INDEX(klub_id,MATCH(DO31,klub_naziv,0)))</f>
        <v/>
      </c>
      <c r="DW31" s="129" t="str">
        <f t="shared" si="68"/>
        <v/>
      </c>
      <c r="DX31" t="s">
        <v>1</v>
      </c>
      <c r="DY31" s="30" t="str">
        <f t="shared" si="69"/>
        <v/>
      </c>
      <c r="DZ31" t="s">
        <v>1</v>
      </c>
      <c r="EA31" s="170" t="str">
        <f>IF(BX31="","",IF(BY31&lt;&gt;"NEMA","ime-pre-klu"&amp;IF(BJ31="","","(ali)")&amp;"-kat",IF(CB31&lt;&gt;"NEMA","ime-pre-klu"&amp;IF(BJ31="","","(ali)"),IF(CE31&lt;&gt;"NEMA","ime-pre",IF(CW31&lt;&gt;"","novo",""))))&amp;IF(AND(BE31="0",BD31&gt;max_minuta*60),"-ot",""))</f>
        <v>ime-pre-klu-kat</v>
      </c>
      <c r="EB31" t="s">
        <v>1</v>
      </c>
      <c r="EC31" s="112"/>
      <c r="ED31" s="138"/>
      <c r="EE31" s="138"/>
      <c r="EF31" s="138"/>
      <c r="EG31" s="138"/>
      <c r="EH31" s="138"/>
      <c r="EI31" s="138"/>
      <c r="EJ31" s="138"/>
      <c r="EK31" s="138"/>
      <c r="EL31" s="138"/>
      <c r="EM31" s="107">
        <f t="shared" ref="EM31:EM74" si="90">IF(EA31="","",INDEX(uparivanje_id,MATCH(EA31,uparivanje_oznaka,0)))</f>
        <v>1</v>
      </c>
      <c r="EN31" t="s">
        <v>1</v>
      </c>
    </row>
    <row r="32" spans="2:144" x14ac:dyDescent="0.25">
      <c r="B32" s="152" t="s">
        <v>1099</v>
      </c>
      <c r="C32" t="s">
        <v>1</v>
      </c>
      <c r="D32" s="163">
        <f t="shared" si="53"/>
        <v>0</v>
      </c>
      <c r="E32" s="164">
        <f t="shared" ref="E32:AW32" si="91">IF($B32="","",FIND(";",$B32,D32+1))</f>
        <v>1</v>
      </c>
      <c r="F32" s="164">
        <f t="shared" si="91"/>
        <v>2</v>
      </c>
      <c r="G32" s="164">
        <f t="shared" si="91"/>
        <v>8</v>
      </c>
      <c r="H32" s="164">
        <f t="shared" si="91"/>
        <v>11</v>
      </c>
      <c r="I32" s="164">
        <f t="shared" si="91"/>
        <v>20</v>
      </c>
      <c r="J32" s="164">
        <f t="shared" si="91"/>
        <v>21</v>
      </c>
      <c r="K32" s="164">
        <f t="shared" si="91"/>
        <v>23</v>
      </c>
      <c r="L32" s="164">
        <f t="shared" si="91"/>
        <v>24</v>
      </c>
      <c r="M32" s="164">
        <f t="shared" si="91"/>
        <v>26</v>
      </c>
      <c r="N32" s="164">
        <f t="shared" si="91"/>
        <v>32</v>
      </c>
      <c r="O32" s="164">
        <f t="shared" si="91"/>
        <v>33</v>
      </c>
      <c r="P32" s="164">
        <f t="shared" si="91"/>
        <v>34</v>
      </c>
      <c r="Q32" s="164">
        <f t="shared" si="91"/>
        <v>36</v>
      </c>
      <c r="R32" s="164">
        <f t="shared" si="91"/>
        <v>37</v>
      </c>
      <c r="S32" s="164">
        <f t="shared" si="91"/>
        <v>40</v>
      </c>
      <c r="T32" s="164">
        <f t="shared" si="91"/>
        <v>43</v>
      </c>
      <c r="U32" s="164">
        <f t="shared" si="91"/>
        <v>46</v>
      </c>
      <c r="V32" s="164">
        <f t="shared" si="91"/>
        <v>48</v>
      </c>
      <c r="W32" s="164">
        <f t="shared" si="91"/>
        <v>54</v>
      </c>
      <c r="X32" s="164">
        <f t="shared" si="91"/>
        <v>60</v>
      </c>
      <c r="Y32" s="164">
        <f t="shared" si="91"/>
        <v>61</v>
      </c>
      <c r="Z32" s="164">
        <f t="shared" si="91"/>
        <v>62</v>
      </c>
      <c r="AA32" s="164">
        <f t="shared" si="91"/>
        <v>63</v>
      </c>
      <c r="AB32" s="164">
        <f t="shared" si="91"/>
        <v>66</v>
      </c>
      <c r="AC32" s="164">
        <f t="shared" si="91"/>
        <v>69</v>
      </c>
      <c r="AD32" s="164">
        <f t="shared" si="91"/>
        <v>72</v>
      </c>
      <c r="AE32" s="164">
        <f t="shared" si="91"/>
        <v>75</v>
      </c>
      <c r="AF32" s="164">
        <f t="shared" si="91"/>
        <v>78</v>
      </c>
      <c r="AG32" s="164">
        <f t="shared" si="91"/>
        <v>81</v>
      </c>
      <c r="AH32" s="164">
        <f t="shared" si="91"/>
        <v>84</v>
      </c>
      <c r="AI32" s="164">
        <f t="shared" si="91"/>
        <v>87</v>
      </c>
      <c r="AJ32" s="164">
        <f t="shared" si="91"/>
        <v>90</v>
      </c>
      <c r="AK32" s="164">
        <f t="shared" si="91"/>
        <v>93</v>
      </c>
      <c r="AL32" s="164">
        <f t="shared" si="91"/>
        <v>96</v>
      </c>
      <c r="AM32" s="164">
        <f t="shared" si="91"/>
        <v>97</v>
      </c>
      <c r="AN32" s="164">
        <f t="shared" si="91"/>
        <v>99</v>
      </c>
      <c r="AO32" s="164">
        <f t="shared" si="91"/>
        <v>105</v>
      </c>
      <c r="AP32" s="164">
        <f t="shared" si="91"/>
        <v>107</v>
      </c>
      <c r="AQ32" s="164">
        <f t="shared" si="91"/>
        <v>109</v>
      </c>
      <c r="AR32" s="164">
        <f t="shared" si="91"/>
        <v>115</v>
      </c>
      <c r="AS32" s="164">
        <f t="shared" si="91"/>
        <v>122</v>
      </c>
      <c r="AT32" s="164">
        <f t="shared" si="91"/>
        <v>128</v>
      </c>
      <c r="AU32" s="164">
        <f t="shared" si="91"/>
        <v>131</v>
      </c>
      <c r="AV32" s="164">
        <f t="shared" si="91"/>
        <v>132</v>
      </c>
      <c r="AW32" s="165">
        <f t="shared" si="91"/>
        <v>133</v>
      </c>
      <c r="AX32" t="s">
        <v>1</v>
      </c>
      <c r="AY32" s="106" t="str">
        <f t="shared" si="55"/>
        <v>M16</v>
      </c>
      <c r="AZ32" s="138">
        <f t="shared" si="44"/>
        <v>110</v>
      </c>
      <c r="BA32" s="74" t="str">
        <f t="shared" si="56"/>
        <v>Vacant</v>
      </c>
      <c r="BB32" s="74" t="str">
        <f t="shared" si="57"/>
        <v/>
      </c>
      <c r="BC32" s="138" t="str">
        <f t="shared" si="58"/>
        <v/>
      </c>
      <c r="BD32" s="138" t="str">
        <f t="shared" si="59"/>
        <v/>
      </c>
      <c r="BE32" s="138" t="str">
        <f t="shared" si="60"/>
        <v>0</v>
      </c>
      <c r="BF32" s="138" t="str">
        <f t="shared" si="81"/>
        <v/>
      </c>
      <c r="BG32" s="138" t="str">
        <f>IF(CD32="","",IF(N(BD32)&gt;max_minuta*60,2,INDEX(statusRezultat_id,MATCH(VALUE(BE32),statusRezultat_oevent,0))))</f>
        <v/>
      </c>
      <c r="BH32" s="74" t="str">
        <f>IF(B32="","",SUBSTITUTE(MID($B32,R32+1,S32-R32-1),"""",""))</f>
        <v/>
      </c>
      <c r="BI32" s="74" t="str">
        <f>IF(B32="","",SUBSTITUTE(MID($B32,S32+1,T32-S32-1),"""",""))</f>
        <v/>
      </c>
      <c r="BJ32" s="138" t="str">
        <f t="shared" si="61"/>
        <v/>
      </c>
      <c r="BK32" s="74" t="str" cm="1">
        <f t="array" ref="BK32">IF(BJ32="",""&amp;BI32,IF(BJ32="NEMA",BI32,INDEX(klubAlias_klub,BJ32)))</f>
        <v/>
      </c>
      <c r="BL32" s="74" t="str" cm="1">
        <f t="array" ref="BL32">IFERROR(INDEX(registarNatjecatelji,CE32,4),"")</f>
        <v/>
      </c>
      <c r="BM32" s="138"/>
      <c r="BN32" s="74" t="str">
        <f t="shared" si="62"/>
        <v/>
      </c>
      <c r="BO32" s="74" t="str">
        <f>IF(B32="","",SUBSTITUTE(MID($B32,T32+1,U32-T32-1),"""",""))</f>
        <v/>
      </c>
      <c r="BP32" s="138" t="str">
        <f>IF(BO32="","",IFERROR(INDEX(drzava_id,MATCH(BO32,drzava_oznaka,0)),"NEMA"))</f>
        <v/>
      </c>
      <c r="BQ32" s="74" t="str">
        <f>IF(B32="","",SUBSTITUTE(MID($B32,AQ32+1,AR32-AQ32-1),"""",""))</f>
        <v>M16</v>
      </c>
      <c r="BR32" s="74" t="str">
        <f t="shared" si="47"/>
        <v>M16-M21B</v>
      </c>
      <c r="BS32" s="138">
        <f t="shared" si="48"/>
        <v>1003</v>
      </c>
      <c r="BT32" s="75" t="str">
        <f>IF(B32="","",SUBSTITUTE(MID($B32,AR32+1,AS32-AR32-1),"""",""))</f>
        <v>2.94</v>
      </c>
      <c r="BU32" s="75" t="str">
        <f>IF(B32="","",SUBSTITUTE(MID($B32,AS32+1,AT32-AS32-1),"""",""))</f>
        <v>110</v>
      </c>
      <c r="BV32" s="76" t="str">
        <f>IF(B32="","",SUBSTITUTE(MID($B32,AT32+1,AU32-AT32-1),"""",""))</f>
        <v>12</v>
      </c>
      <c r="BW32" t="s">
        <v>1</v>
      </c>
      <c r="BX32" s="106" t="str">
        <f>IF(BA32="Vacant","",IF(BA32="","",BA32) &amp; IF(BB32="",""," – " &amp; BB32) &amp; IF(BN32="",""," – " &amp; BN32) &amp; IF(AY32="",""," – " &amp; AY32))</f>
        <v/>
      </c>
      <c r="BY32" s="107" t="str">
        <f t="shared" si="49"/>
        <v/>
      </c>
      <c r="BZ32" t="s">
        <v>1</v>
      </c>
      <c r="CA32" s="106" t="str">
        <f>IF(BA32="Vacant","",IF(BA32="","",BA32) &amp; IF(BB32="",""," – " &amp; BB32) &amp; IF(BN32="",""," – " &amp; BN32))</f>
        <v/>
      </c>
      <c r="CB32" s="107" t="str">
        <f t="shared" si="50"/>
        <v/>
      </c>
      <c r="CC32" t="s">
        <v>1</v>
      </c>
      <c r="CD32" s="106" t="str">
        <f>IF(BA32="Vacant","",IF(BA32="","",BA32)&amp;IF(BB32="",""," – "&amp;BB32))</f>
        <v/>
      </c>
      <c r="CE32" s="107" t="str">
        <f t="shared" si="63"/>
        <v/>
      </c>
      <c r="CF32" t="s">
        <v>1</v>
      </c>
      <c r="CG32" s="112" t="str">
        <f t="shared" si="64"/>
        <v/>
      </c>
      <c r="CH32" s="107" t="str" cm="1">
        <f t="array" ref="CH32">IF(CG32="","",INDEX(imePrezime_id,CG32,0))</f>
        <v/>
      </c>
      <c r="CI32" t="s">
        <v>1</v>
      </c>
      <c r="CJ32" s="30" t="str">
        <f>IF(CE32&lt;&gt;"NEMA","","SELECT '"&amp;CD32&amp;"', ime, prezime FROM imeprezime WHERE ime LIKE '%"&amp;MID(BA32,2,LEN(BA32)-2)&amp;"%' Or prezime LIKE '%"&amp;MID(BB32,2,LEN(BB32)-2)&amp;"%' Or ime LIKE '%"&amp;MID(BB32,2,LEN(BB32)-2)&amp;"%' Or prezime LIKE '%"&amp;MID(BA32,2,LEN(BA32)-2)&amp;"%' ORDER BY ime, prezime;")</f>
        <v/>
      </c>
      <c r="CK32" t="s">
        <v>1</v>
      </c>
      <c r="CL32" s="91"/>
      <c r="CM32" t="s">
        <v>1</v>
      </c>
      <c r="CO32" t="s">
        <v>1</v>
      </c>
      <c r="CW32" s="116" t="str">
        <f>IF(CE32="NEMA",MAX(CW$10:CW31)+1,"")</f>
        <v/>
      </c>
      <c r="CX32" t="s">
        <v>1</v>
      </c>
      <c r="CY32" s="124" t="str">
        <f>LEFT(BQ32,1)</f>
        <v>M</v>
      </c>
      <c r="CZ32" t="s">
        <v>1</v>
      </c>
      <c r="DA32" s="106" t="str">
        <f>IF(CW32="","",IF(BO32&lt;&gt;"CRO","","INSERT INTO osoba (id,reg_broj,oib,spol_id,dat_rodjenja) VALUES ("&amp;CW32&amp;",(SELECT max(reg_broj)+1 FROM osoba),Null,'"&amp;CY32&amp;"',Null); INSERT INTO osoba_log (id,reg_broj,oib,spol_id,dat_rodjenja,dnevnik_id) SELECT id,reg_broj,oib,spol_id,dat_rodjenja,"&amp;CW$2&amp;" FROM osoba WHERE id = "&amp;CW32&amp;";"))</f>
        <v/>
      </c>
      <c r="DB32" s="129" t="str">
        <f>IF(CW32="","","INSERT INTO imeprezime (id,osoba_id,rbr,ime,prezime,klub_id,identitet_id,sintaksa_id,info,aktivno,dnevnik_id) VALUES ("&amp;CW32&amp;","&amp;IF(DA32="","Null",CW32)&amp;",1,'"&amp;BA32&amp;"','"&amp;BB32&amp;"',(SELECT id FROM klub WHERE naziv = '"&amp;BI32&amp;"'),Null,1,'',1,"&amp;CW$2&amp;");")</f>
        <v/>
      </c>
      <c r="DC32" t="s">
        <v>1</v>
      </c>
      <c r="DD32" s="30" t="str">
        <f t="shared" si="65"/>
        <v/>
      </c>
      <c r="DE32" t="s">
        <v>1</v>
      </c>
      <c r="DF32" s="106" t="str">
        <f>IF(OR(BP32="",BP32&lt;&gt;"NEMA"),"",BO32)</f>
        <v/>
      </c>
      <c r="DG32" s="129" t="str">
        <f>IF(DF32="","",MAX(DG$10:DG31)+1)</f>
        <v/>
      </c>
      <c r="DH32" t="s">
        <v>1</v>
      </c>
      <c r="DI32" s="91"/>
      <c r="DJ32" t="s">
        <v>1</v>
      </c>
      <c r="DK32" s="30" t="str">
        <f>IF(DF32="","","INSERT INTO drzava(id,naziv,oznaka) VALUES ("&amp;DG32&amp;",'"&amp;DI32&amp;"','"&amp;UPPER(LEFT(DF32,1))&amp;LOWER(RIGHT(DF32,2))&amp;"');")</f>
        <v/>
      </c>
      <c r="DL32" t="s">
        <v>1</v>
      </c>
      <c r="DM32" s="170" t="str">
        <f>IF(BJ32&lt;&gt;"NEMA","",IF(IFERROR(MATCH(BI32,BI$10:BI31,0),0)&lt;&gt;0,"",BI32))</f>
        <v/>
      </c>
      <c r="DN32" t="s">
        <v>1</v>
      </c>
      <c r="DO32" s="91"/>
      <c r="DP32" t="s">
        <v>1</v>
      </c>
      <c r="DQ32" s="106" t="str">
        <f t="shared" si="66"/>
        <v/>
      </c>
      <c r="DR32" s="74" t="str">
        <f>IF(DQ32="","",MAX(DR$10:DR31)+1)</f>
        <v/>
      </c>
      <c r="DS32" s="74" t="str">
        <f>IF(DQ32="","",IF(BP32="","",IF(BP32="NEMA",DG32,BP32)))</f>
        <v/>
      </c>
      <c r="DT32" s="74" t="str">
        <f t="shared" si="67"/>
        <v/>
      </c>
      <c r="DU32" s="74" t="str">
        <f>IF(DO32="","",MAX(DU$10:DU31)+1)</f>
        <v/>
      </c>
      <c r="DV32" s="181" t="str">
        <f>IF(DO32="","",INDEX(klub_id,MATCH(DO32,klub_naziv,0)))</f>
        <v/>
      </c>
      <c r="DW32" s="129" t="str">
        <f t="shared" si="68"/>
        <v/>
      </c>
      <c r="DX32" t="s">
        <v>1</v>
      </c>
      <c r="DY32" s="30" t="str">
        <f t="shared" si="69"/>
        <v/>
      </c>
      <c r="DZ32" t="s">
        <v>1</v>
      </c>
      <c r="EA32" s="170" t="str">
        <f>IF(BX32="","",IF(BY32&lt;&gt;"NEMA","ime-pre-klu"&amp;IF(BJ32="","","(ali)")&amp;"-kat",IF(CB32&lt;&gt;"NEMA","ime-pre-klu"&amp;IF(BJ32="","","(ali)"),IF(CE32&lt;&gt;"NEMA","ime-pre",IF(CW32&lt;&gt;"","novo",""))))&amp;IF(AND(BE32="0",BD32&gt;max_minuta*60),"-ot",""))</f>
        <v/>
      </c>
      <c r="EB32" t="s">
        <v>1</v>
      </c>
      <c r="EC32" s="112"/>
      <c r="ED32" s="138"/>
      <c r="EE32" s="138"/>
      <c r="EF32" s="138"/>
      <c r="EG32" s="138"/>
      <c r="EH32" s="138"/>
      <c r="EI32" s="138"/>
      <c r="EJ32" s="138"/>
      <c r="EK32" s="138"/>
      <c r="EL32" s="138"/>
      <c r="EM32" s="107" t="str">
        <f t="shared" si="90"/>
        <v/>
      </c>
      <c r="EN32" t="s">
        <v>1</v>
      </c>
    </row>
    <row r="33" spans="2:144" x14ac:dyDescent="0.25">
      <c r="B33" s="152" t="s">
        <v>1100</v>
      </c>
      <c r="C33" t="s">
        <v>1</v>
      </c>
      <c r="D33" s="163">
        <f t="shared" si="53"/>
        <v>0</v>
      </c>
      <c r="E33" s="164">
        <f t="shared" ref="E33:AW33" si="92">IF($B33="","",FIND(";",$B33,D33+1))</f>
        <v>1</v>
      </c>
      <c r="F33" s="164">
        <f t="shared" si="92"/>
        <v>2</v>
      </c>
      <c r="G33" s="164">
        <f t="shared" si="92"/>
        <v>8</v>
      </c>
      <c r="H33" s="164">
        <f t="shared" si="92"/>
        <v>11</v>
      </c>
      <c r="I33" s="164">
        <f t="shared" si="92"/>
        <v>20</v>
      </c>
      <c r="J33" s="164">
        <f t="shared" si="92"/>
        <v>21</v>
      </c>
      <c r="K33" s="164">
        <f t="shared" si="92"/>
        <v>23</v>
      </c>
      <c r="L33" s="164">
        <f t="shared" si="92"/>
        <v>24</v>
      </c>
      <c r="M33" s="164">
        <f t="shared" si="92"/>
        <v>26</v>
      </c>
      <c r="N33" s="164">
        <f t="shared" si="92"/>
        <v>32</v>
      </c>
      <c r="O33" s="164">
        <f t="shared" si="92"/>
        <v>33</v>
      </c>
      <c r="P33" s="164">
        <f t="shared" si="92"/>
        <v>34</v>
      </c>
      <c r="Q33" s="164">
        <f t="shared" si="92"/>
        <v>36</v>
      </c>
      <c r="R33" s="164">
        <f t="shared" si="92"/>
        <v>37</v>
      </c>
      <c r="S33" s="164">
        <f t="shared" si="92"/>
        <v>40</v>
      </c>
      <c r="T33" s="164">
        <f t="shared" si="92"/>
        <v>43</v>
      </c>
      <c r="U33" s="164">
        <f t="shared" si="92"/>
        <v>46</v>
      </c>
      <c r="V33" s="164">
        <f t="shared" si="92"/>
        <v>48</v>
      </c>
      <c r="W33" s="164">
        <f t="shared" si="92"/>
        <v>54</v>
      </c>
      <c r="X33" s="164">
        <f t="shared" si="92"/>
        <v>60</v>
      </c>
      <c r="Y33" s="164">
        <f t="shared" si="92"/>
        <v>61</v>
      </c>
      <c r="Z33" s="164">
        <f t="shared" si="92"/>
        <v>62</v>
      </c>
      <c r="AA33" s="164">
        <f t="shared" si="92"/>
        <v>63</v>
      </c>
      <c r="AB33" s="164">
        <f t="shared" si="92"/>
        <v>66</v>
      </c>
      <c r="AC33" s="164">
        <f t="shared" si="92"/>
        <v>69</v>
      </c>
      <c r="AD33" s="164">
        <f t="shared" si="92"/>
        <v>72</v>
      </c>
      <c r="AE33" s="164">
        <f t="shared" si="92"/>
        <v>75</v>
      </c>
      <c r="AF33" s="164">
        <f t="shared" si="92"/>
        <v>78</v>
      </c>
      <c r="AG33" s="164">
        <f t="shared" si="92"/>
        <v>81</v>
      </c>
      <c r="AH33" s="164">
        <f t="shared" si="92"/>
        <v>84</v>
      </c>
      <c r="AI33" s="164">
        <f t="shared" si="92"/>
        <v>87</v>
      </c>
      <c r="AJ33" s="164">
        <f t="shared" si="92"/>
        <v>90</v>
      </c>
      <c r="AK33" s="164">
        <f t="shared" si="92"/>
        <v>93</v>
      </c>
      <c r="AL33" s="164">
        <f t="shared" si="92"/>
        <v>96</v>
      </c>
      <c r="AM33" s="164">
        <f t="shared" si="92"/>
        <v>97</v>
      </c>
      <c r="AN33" s="164">
        <f t="shared" si="92"/>
        <v>99</v>
      </c>
      <c r="AO33" s="164">
        <f t="shared" si="92"/>
        <v>105</v>
      </c>
      <c r="AP33" s="164">
        <f t="shared" si="92"/>
        <v>107</v>
      </c>
      <c r="AQ33" s="164">
        <f t="shared" si="92"/>
        <v>109</v>
      </c>
      <c r="AR33" s="164">
        <f t="shared" si="92"/>
        <v>115</v>
      </c>
      <c r="AS33" s="164">
        <f t="shared" si="92"/>
        <v>122</v>
      </c>
      <c r="AT33" s="164">
        <f t="shared" si="92"/>
        <v>128</v>
      </c>
      <c r="AU33" s="164">
        <f t="shared" si="92"/>
        <v>131</v>
      </c>
      <c r="AV33" s="164">
        <f t="shared" si="92"/>
        <v>132</v>
      </c>
      <c r="AW33" s="165">
        <f t="shared" si="92"/>
        <v>133</v>
      </c>
      <c r="AX33" t="s">
        <v>1</v>
      </c>
      <c r="AY33" s="106" t="str">
        <f t="shared" si="55"/>
        <v>M16</v>
      </c>
      <c r="AZ33" s="138">
        <f t="shared" si="44"/>
        <v>110</v>
      </c>
      <c r="BA33" s="74" t="str">
        <f t="shared" si="56"/>
        <v>Vacant</v>
      </c>
      <c r="BB33" s="74" t="str">
        <f t="shared" si="57"/>
        <v/>
      </c>
      <c r="BC33" s="138" t="str">
        <f t="shared" si="58"/>
        <v/>
      </c>
      <c r="BD33" s="138" t="str">
        <f t="shared" si="59"/>
        <v/>
      </c>
      <c r="BE33" s="138" t="str">
        <f t="shared" si="60"/>
        <v>0</v>
      </c>
      <c r="BF33" s="138" t="str">
        <f t="shared" si="81"/>
        <v/>
      </c>
      <c r="BG33" s="138" t="str">
        <f>IF(CD33="","",IF(N(BD33)&gt;max_minuta*60,2,INDEX(statusRezultat_id,MATCH(VALUE(BE33),statusRezultat_oevent,0))))</f>
        <v/>
      </c>
      <c r="BH33" s="74" t="str">
        <f>IF(B33="","",SUBSTITUTE(MID($B33,R33+1,S33-R33-1),"""",""))</f>
        <v/>
      </c>
      <c r="BI33" s="74" t="str">
        <f>IF(B33="","",SUBSTITUTE(MID($B33,S33+1,T33-S33-1),"""",""))</f>
        <v/>
      </c>
      <c r="BJ33" s="138" t="str">
        <f t="shared" si="61"/>
        <v/>
      </c>
      <c r="BK33" s="74" t="str" cm="1">
        <f t="array" ref="BK33">IF(BJ33="",""&amp;BI33,IF(BJ33="NEMA",BI33,INDEX(klubAlias_klub,BJ33)))</f>
        <v/>
      </c>
      <c r="BL33" s="74" t="str" cm="1">
        <f t="array" ref="BL33">IFERROR(INDEX(registarNatjecatelji,CE33,4),"")</f>
        <v/>
      </c>
      <c r="BM33" s="138"/>
      <c r="BN33" s="74" t="str">
        <f t="shared" si="62"/>
        <v/>
      </c>
      <c r="BO33" s="74" t="str">
        <f>IF(B33="","",SUBSTITUTE(MID($B33,T33+1,U33-T33-1),"""",""))</f>
        <v/>
      </c>
      <c r="BP33" s="138" t="str">
        <f>IF(BO33="","",IFERROR(INDEX(drzava_id,MATCH(BO33,drzava_oznaka,0)),"NEMA"))</f>
        <v/>
      </c>
      <c r="BQ33" s="74" t="str">
        <f>IF(B33="","",SUBSTITUTE(MID($B33,AQ33+1,AR33-AQ33-1),"""",""))</f>
        <v>M16</v>
      </c>
      <c r="BR33" s="74" t="str">
        <f t="shared" si="47"/>
        <v>M16-M21B</v>
      </c>
      <c r="BS33" s="138">
        <f t="shared" si="48"/>
        <v>1003</v>
      </c>
      <c r="BT33" s="75" t="str">
        <f>IF(B33="","",SUBSTITUTE(MID($B33,AR33+1,AS33-AR33-1),"""",""))</f>
        <v>2.94</v>
      </c>
      <c r="BU33" s="75" t="str">
        <f>IF(B33="","",SUBSTITUTE(MID($B33,AS33+1,AT33-AS33-1),"""",""))</f>
        <v>110</v>
      </c>
      <c r="BV33" s="76" t="str">
        <f>IF(B33="","",SUBSTITUTE(MID($B33,AT33+1,AU33-AT33-1),"""",""))</f>
        <v>12</v>
      </c>
      <c r="BW33" t="s">
        <v>1</v>
      </c>
      <c r="BX33" s="106" t="str">
        <f>IF(BA33="Vacant","",IF(BA33="","",BA33) &amp; IF(BB33="",""," – " &amp; BB33) &amp; IF(BN33="",""," – " &amp; BN33) &amp; IF(AY33="",""," – " &amp; AY33))</f>
        <v/>
      </c>
      <c r="BY33" s="107" t="str">
        <f t="shared" si="49"/>
        <v/>
      </c>
      <c r="BZ33" t="s">
        <v>1</v>
      </c>
      <c r="CA33" s="106" t="str">
        <f>IF(BA33="Vacant","",IF(BA33="","",BA33) &amp; IF(BB33="",""," – " &amp; BB33) &amp; IF(BN33="",""," – " &amp; BN33))</f>
        <v/>
      </c>
      <c r="CB33" s="107" t="str">
        <f t="shared" si="50"/>
        <v/>
      </c>
      <c r="CC33" t="s">
        <v>1</v>
      </c>
      <c r="CD33" s="106" t="str">
        <f>IF(BA33="Vacant","",IF(BA33="","",BA33)&amp;IF(BB33="",""," – "&amp;BB33))</f>
        <v/>
      </c>
      <c r="CE33" s="107" t="str">
        <f t="shared" si="63"/>
        <v/>
      </c>
      <c r="CF33" t="s">
        <v>1</v>
      </c>
      <c r="CG33" s="112" t="str">
        <f t="shared" si="64"/>
        <v/>
      </c>
      <c r="CH33" s="107" t="str" cm="1">
        <f t="array" ref="CH33">IF(CG33="","",INDEX(imePrezime_id,CG33,0))</f>
        <v/>
      </c>
      <c r="CI33" t="s">
        <v>1</v>
      </c>
      <c r="CJ33" s="30" t="str">
        <f>IF(CE33&lt;&gt;"NEMA","","SELECT '"&amp;CD33&amp;"', ime, prezime FROM imeprezime WHERE ime LIKE '%"&amp;MID(BA33,2,LEN(BA33)-2)&amp;"%' Or prezime LIKE '%"&amp;MID(BB33,2,LEN(BB33)-2)&amp;"%' Or ime LIKE '%"&amp;MID(BB33,2,LEN(BB33)-2)&amp;"%' Or prezime LIKE '%"&amp;MID(BA33,2,LEN(BA33)-2)&amp;"%' ORDER BY ime, prezime;")</f>
        <v/>
      </c>
      <c r="CK33" t="s">
        <v>1</v>
      </c>
      <c r="CL33" s="91"/>
      <c r="CM33" t="s">
        <v>1</v>
      </c>
      <c r="CO33" t="s">
        <v>1</v>
      </c>
      <c r="CW33" s="116" t="str">
        <f>IF(CE33="NEMA",MAX(CW$10:CW32)+1,"")</f>
        <v/>
      </c>
      <c r="CX33" t="s">
        <v>1</v>
      </c>
      <c r="CY33" s="124" t="str">
        <f>LEFT(BQ33,1)</f>
        <v>M</v>
      </c>
      <c r="CZ33" t="s">
        <v>1</v>
      </c>
      <c r="DA33" s="106" t="str">
        <f>IF(CW33="","",IF(BO33&lt;&gt;"CRO","","INSERT INTO osoba (id,reg_broj,oib,spol_id,dat_rodjenja) VALUES ("&amp;CW33&amp;",(SELECT max(reg_broj)+1 FROM osoba),Null,'"&amp;CY33&amp;"',Null); INSERT INTO osoba_log (id,reg_broj,oib,spol_id,dat_rodjenja,dnevnik_id) SELECT id,reg_broj,oib,spol_id,dat_rodjenja,"&amp;CW$2&amp;" FROM osoba WHERE id = "&amp;CW33&amp;";"))</f>
        <v/>
      </c>
      <c r="DB33" s="129" t="str">
        <f>IF(CW33="","","INSERT INTO imeprezime (id,osoba_id,rbr,ime,prezime,klub_id,identitet_id,sintaksa_id,info,aktivno,dnevnik_id) VALUES ("&amp;CW33&amp;","&amp;IF(DA33="","Null",CW33)&amp;",1,'"&amp;BA33&amp;"','"&amp;BB33&amp;"',(SELECT id FROM klub WHERE naziv = '"&amp;BI33&amp;"'),Null,1,'',1,"&amp;CW$2&amp;");")</f>
        <v/>
      </c>
      <c r="DC33" t="s">
        <v>1</v>
      </c>
      <c r="DD33" s="30" t="str">
        <f t="shared" si="65"/>
        <v/>
      </c>
      <c r="DE33" t="s">
        <v>1</v>
      </c>
      <c r="DF33" s="106" t="str">
        <f>IF(OR(BP33="",BP33&lt;&gt;"NEMA"),"",BO33)</f>
        <v/>
      </c>
      <c r="DG33" s="129" t="str">
        <f>IF(DF33="","",MAX(DG$10:DG32)+1)</f>
        <v/>
      </c>
      <c r="DH33" t="s">
        <v>1</v>
      </c>
      <c r="DI33" s="91"/>
      <c r="DJ33" t="s">
        <v>1</v>
      </c>
      <c r="DK33" s="30" t="str">
        <f>IF(DF33="","","INSERT INTO drzava(id,naziv,oznaka) VALUES ("&amp;DG33&amp;",'"&amp;DI33&amp;"','"&amp;UPPER(LEFT(DF33,1))&amp;LOWER(RIGHT(DF33,2))&amp;"');")</f>
        <v/>
      </c>
      <c r="DL33" t="s">
        <v>1</v>
      </c>
      <c r="DM33" s="170" t="str">
        <f>IF(BJ33&lt;&gt;"NEMA","",IF(IFERROR(MATCH(BI33,BI$10:BI32,0),0)&lt;&gt;0,"",BI33))</f>
        <v/>
      </c>
      <c r="DN33" t="s">
        <v>1</v>
      </c>
      <c r="DO33" s="91"/>
      <c r="DP33" t="s">
        <v>1</v>
      </c>
      <c r="DQ33" s="106" t="str">
        <f t="shared" si="66"/>
        <v/>
      </c>
      <c r="DR33" s="74" t="str">
        <f>IF(DQ33="","",MAX(DR$10:DR32)+1)</f>
        <v/>
      </c>
      <c r="DS33" s="74" t="str">
        <f>IF(DQ33="","",IF(BP33="","",IF(BP33="NEMA",DG33,BP33)))</f>
        <v/>
      </c>
      <c r="DT33" s="74" t="str">
        <f t="shared" si="67"/>
        <v/>
      </c>
      <c r="DU33" s="74" t="str">
        <f>IF(DO33="","",MAX(DU$10:DU32)+1)</f>
        <v/>
      </c>
      <c r="DV33" s="181" t="str">
        <f>IF(DO33="","",INDEX(klub_id,MATCH(DO33,klub_naziv,0)))</f>
        <v/>
      </c>
      <c r="DW33" s="129" t="str">
        <f t="shared" si="68"/>
        <v/>
      </c>
      <c r="DX33" t="s">
        <v>1</v>
      </c>
      <c r="DY33" s="30" t="str">
        <f t="shared" si="69"/>
        <v/>
      </c>
      <c r="DZ33" t="s">
        <v>1</v>
      </c>
      <c r="EA33" s="170" t="str">
        <f>IF(BX33="","",IF(BY33&lt;&gt;"NEMA","ime-pre-klu"&amp;IF(BJ33="","","(ali)")&amp;"-kat",IF(CB33&lt;&gt;"NEMA","ime-pre-klu"&amp;IF(BJ33="","","(ali)"),IF(CE33&lt;&gt;"NEMA","ime-pre",IF(CW33&lt;&gt;"","novo",""))))&amp;IF(AND(BE33="0",BD33&gt;max_minuta*60),"-ot",""))</f>
        <v/>
      </c>
      <c r="EB33" t="s">
        <v>1</v>
      </c>
      <c r="EC33" s="112"/>
      <c r="ED33" s="138"/>
      <c r="EE33" s="138"/>
      <c r="EF33" s="138"/>
      <c r="EG33" s="138"/>
      <c r="EH33" s="138"/>
      <c r="EI33" s="138"/>
      <c r="EJ33" s="138"/>
      <c r="EK33" s="138"/>
      <c r="EL33" s="138"/>
      <c r="EM33" s="107" t="str">
        <f t="shared" si="90"/>
        <v/>
      </c>
      <c r="EN33" t="s">
        <v>1</v>
      </c>
    </row>
    <row r="34" spans="2:144" x14ac:dyDescent="0.25">
      <c r="B34" s="152" t="s">
        <v>1101</v>
      </c>
      <c r="C34" t="s">
        <v>1</v>
      </c>
      <c r="D34" s="163">
        <f t="shared" si="53"/>
        <v>0</v>
      </c>
      <c r="E34" s="164">
        <f t="shared" ref="E34:AW34" si="93">IF($B34="","",FIND(";",$B34,D34+1))</f>
        <v>1</v>
      </c>
      <c r="F34" s="164">
        <f t="shared" si="93"/>
        <v>9</v>
      </c>
      <c r="G34" s="164">
        <f t="shared" si="93"/>
        <v>14</v>
      </c>
      <c r="H34" s="164">
        <f t="shared" si="93"/>
        <v>22</v>
      </c>
      <c r="I34" s="164">
        <f t="shared" si="93"/>
        <v>28</v>
      </c>
      <c r="J34" s="164">
        <f t="shared" si="93"/>
        <v>29</v>
      </c>
      <c r="K34" s="164">
        <f t="shared" si="93"/>
        <v>31</v>
      </c>
      <c r="L34" s="164">
        <f t="shared" si="93"/>
        <v>32</v>
      </c>
      <c r="M34" s="164">
        <f t="shared" si="93"/>
        <v>34</v>
      </c>
      <c r="N34" s="164">
        <f t="shared" si="93"/>
        <v>40</v>
      </c>
      <c r="O34" s="164">
        <f t="shared" si="93"/>
        <v>46</v>
      </c>
      <c r="P34" s="164">
        <f t="shared" si="93"/>
        <v>52</v>
      </c>
      <c r="Q34" s="164">
        <f t="shared" si="93"/>
        <v>54</v>
      </c>
      <c r="R34" s="164">
        <f t="shared" si="93"/>
        <v>56</v>
      </c>
      <c r="S34" s="164">
        <f t="shared" si="93"/>
        <v>64</v>
      </c>
      <c r="T34" s="164">
        <f t="shared" si="93"/>
        <v>75</v>
      </c>
      <c r="U34" s="164">
        <f t="shared" si="93"/>
        <v>81</v>
      </c>
      <c r="V34" s="164">
        <f t="shared" si="93"/>
        <v>83</v>
      </c>
      <c r="W34" s="164">
        <f t="shared" si="93"/>
        <v>89</v>
      </c>
      <c r="X34" s="164">
        <f t="shared" si="93"/>
        <v>95</v>
      </c>
      <c r="Y34" s="164">
        <f t="shared" si="93"/>
        <v>96</v>
      </c>
      <c r="Z34" s="164">
        <f t="shared" si="93"/>
        <v>97</v>
      </c>
      <c r="AA34" s="164">
        <f t="shared" si="93"/>
        <v>98</v>
      </c>
      <c r="AB34" s="164">
        <f t="shared" si="93"/>
        <v>101</v>
      </c>
      <c r="AC34" s="164">
        <f t="shared" si="93"/>
        <v>104</v>
      </c>
      <c r="AD34" s="164">
        <f t="shared" si="93"/>
        <v>107</v>
      </c>
      <c r="AE34" s="164">
        <f t="shared" si="93"/>
        <v>110</v>
      </c>
      <c r="AF34" s="164">
        <f t="shared" si="93"/>
        <v>113</v>
      </c>
      <c r="AG34" s="164">
        <f t="shared" si="93"/>
        <v>116</v>
      </c>
      <c r="AH34" s="164">
        <f t="shared" si="93"/>
        <v>119</v>
      </c>
      <c r="AI34" s="164">
        <f t="shared" si="93"/>
        <v>122</v>
      </c>
      <c r="AJ34" s="164">
        <f t="shared" si="93"/>
        <v>125</v>
      </c>
      <c r="AK34" s="164">
        <f t="shared" si="93"/>
        <v>128</v>
      </c>
      <c r="AL34" s="164">
        <f t="shared" si="93"/>
        <v>131</v>
      </c>
      <c r="AM34" s="164">
        <f t="shared" si="93"/>
        <v>132</v>
      </c>
      <c r="AN34" s="164">
        <f t="shared" si="93"/>
        <v>134</v>
      </c>
      <c r="AO34" s="164">
        <f t="shared" si="93"/>
        <v>140</v>
      </c>
      <c r="AP34" s="164">
        <f t="shared" si="93"/>
        <v>142</v>
      </c>
      <c r="AQ34" s="164">
        <f t="shared" si="93"/>
        <v>144</v>
      </c>
      <c r="AR34" s="164">
        <f t="shared" si="93"/>
        <v>150</v>
      </c>
      <c r="AS34" s="164">
        <f t="shared" si="93"/>
        <v>157</v>
      </c>
      <c r="AT34" s="164">
        <f t="shared" si="93"/>
        <v>163</v>
      </c>
      <c r="AU34" s="164">
        <f t="shared" si="93"/>
        <v>166</v>
      </c>
      <c r="AV34" s="164">
        <f t="shared" si="93"/>
        <v>168</v>
      </c>
      <c r="AW34" s="165">
        <f t="shared" si="93"/>
        <v>169</v>
      </c>
      <c r="AX34" t="s">
        <v>1</v>
      </c>
      <c r="AY34" s="106" t="str">
        <f t="shared" si="55"/>
        <v>M20</v>
      </c>
      <c r="AZ34" s="138">
        <f t="shared" si="44"/>
        <v>109</v>
      </c>
      <c r="BA34" s="74" t="str">
        <f t="shared" si="56"/>
        <v>Jan</v>
      </c>
      <c r="BB34" s="74" t="str">
        <f t="shared" si="57"/>
        <v>Gobec</v>
      </c>
      <c r="BC34" s="138" t="str">
        <f t="shared" si="58"/>
        <v>38:22</v>
      </c>
      <c r="BD34" s="138">
        <f t="shared" si="59"/>
        <v>2302</v>
      </c>
      <c r="BE34" s="138" t="str">
        <f t="shared" si="60"/>
        <v>0</v>
      </c>
      <c r="BF34" s="138" t="str">
        <f t="shared" si="81"/>
        <v>0</v>
      </c>
      <c r="BG34" s="138">
        <f>IF(CD34="","",IF(N(BD34)&gt;max_minuta*60,2,INDEX(statusRezultat_id,MATCH(VALUE(BE34),statusRezultat_oevent,0))))</f>
        <v>1</v>
      </c>
      <c r="BH34" s="74" t="str">
        <f>IF(B34="","",SUBSTITUTE(MID($B34,R34+1,S34-R34-1),"""",""))</f>
        <v>Vihor</v>
      </c>
      <c r="BI34" s="74" t="str">
        <f>IF(B34="","",SUBSTITUTE(MID($B34,S34+1,T34-S34-1),"""",""))</f>
        <v>OK Vihor</v>
      </c>
      <c r="BJ34" s="138" t="str">
        <f t="shared" si="61"/>
        <v/>
      </c>
      <c r="BK34" s="74" t="str" cm="1">
        <f t="array" ref="BK34">IF(BJ34="",""&amp;BI34,IF(BJ34="NEMA",BI34,INDEX(klubAlias_klub,BJ34)))</f>
        <v>OK Vihor</v>
      </c>
      <c r="BL34" s="74" t="str" cm="1">
        <f t="array" ref="BL34">IFERROR(INDEX(registarNatjecatelji,CE34,4),"")</f>
        <v>OK Vihor</v>
      </c>
      <c r="BM34" s="138"/>
      <c r="BN34" s="74" t="str">
        <f t="shared" si="62"/>
        <v>OK Vihor</v>
      </c>
      <c r="BO34" s="74" t="str">
        <f>IF(B34="","",SUBSTITUTE(MID($B34,T34+1,U34-T34-1),"""",""))</f>
        <v>CRO</v>
      </c>
      <c r="BP34" s="138">
        <f>IF(BO34="","",IFERROR(INDEX(drzava_id,MATCH(BO34,drzava_oznaka,0)),"NEMA"))</f>
        <v>1</v>
      </c>
      <c r="BQ34" s="74" t="str">
        <f>IF(B34="","",SUBSTITUTE(MID($B34,AQ34+1,AR34-AQ34-1),"""",""))</f>
        <v>M20</v>
      </c>
      <c r="BR34" s="74" t="str">
        <f t="shared" si="47"/>
        <v>M20-Ž21A</v>
      </c>
      <c r="BS34" s="138">
        <f t="shared" si="48"/>
        <v>1004</v>
      </c>
      <c r="BT34" s="75" t="str">
        <f>IF(B34="","",SUBSTITUTE(MID($B34,AR34+1,AS34-AR34-1),"""",""))</f>
        <v>4.18</v>
      </c>
      <c r="BU34" s="75" t="str">
        <f>IF(B34="","",SUBSTITUTE(MID($B34,AS34+1,AT34-AS34-1),"""",""))</f>
        <v>175</v>
      </c>
      <c r="BV34" s="76" t="str">
        <f>IF(B34="","",SUBSTITUTE(MID($B34,AT34+1,AU34-AT34-1),"""",""))</f>
        <v>15</v>
      </c>
      <c r="BW34" t="s">
        <v>1</v>
      </c>
      <c r="BX34" s="106" t="str">
        <f>IF(BA34="Vacant","",IF(BA34="","",BA34) &amp; IF(BB34="",""," – " &amp; BB34) &amp; IF(BN34="",""," – " &amp; BN34) &amp; IF(AY34="",""," – " &amp; AY34))</f>
        <v>Jan – Gobec – OK Vihor – M20</v>
      </c>
      <c r="BY34" s="107">
        <f t="shared" si="49"/>
        <v>661</v>
      </c>
      <c r="BZ34" t="s">
        <v>1</v>
      </c>
      <c r="CA34" s="106" t="str">
        <f>IF(BA34="Vacant","",IF(BA34="","",BA34) &amp; IF(BB34="",""," – " &amp; BB34) &amp; IF(BN34="",""," – " &amp; BN34))</f>
        <v>Jan – Gobec – OK Vihor</v>
      </c>
      <c r="CB34" s="107">
        <f t="shared" si="50"/>
        <v>661</v>
      </c>
      <c r="CC34" t="s">
        <v>1</v>
      </c>
      <c r="CD34" s="106" t="str">
        <f>IF(BA34="Vacant","",IF(BA34="","",BA34)&amp;IF(BB34="",""," – "&amp;BB34))</f>
        <v>Jan – Gobec</v>
      </c>
      <c r="CE34" s="107">
        <f t="shared" si="63"/>
        <v>661</v>
      </c>
      <c r="CF34" t="s">
        <v>1</v>
      </c>
      <c r="CG34" s="112">
        <f t="shared" si="64"/>
        <v>661</v>
      </c>
      <c r="CH34" s="107" cm="1">
        <f t="array" ref="CH34">IF(CG34="","",INDEX(imePrezime_id,CG34,0))</f>
        <v>1522</v>
      </c>
      <c r="CI34" t="s">
        <v>1</v>
      </c>
      <c r="CJ34" s="30" t="str">
        <f>IF(CE34&lt;&gt;"NEMA","","SELECT '"&amp;CD34&amp;"', ime, prezime FROM imeprezime WHERE ime LIKE '%"&amp;MID(BA34,2,LEN(BA34)-2)&amp;"%' Or prezime LIKE '%"&amp;MID(BB34,2,LEN(BB34)-2)&amp;"%' Or ime LIKE '%"&amp;MID(BB34,2,LEN(BB34)-2)&amp;"%' Or prezime LIKE '%"&amp;MID(BA34,2,LEN(BA34)-2)&amp;"%' ORDER BY ime, prezime;")</f>
        <v/>
      </c>
      <c r="CK34" t="s">
        <v>1</v>
      </c>
      <c r="CL34" s="91"/>
      <c r="CM34" t="s">
        <v>1</v>
      </c>
      <c r="CO34" t="s">
        <v>1</v>
      </c>
      <c r="CW34" s="116" t="str">
        <f>IF(CE34="NEMA",MAX(CW$10:CW33)+1,"")</f>
        <v/>
      </c>
      <c r="CX34" t="s">
        <v>1</v>
      </c>
      <c r="CY34" s="124" t="str">
        <f>LEFT(BQ34,1)</f>
        <v>M</v>
      </c>
      <c r="CZ34" t="s">
        <v>1</v>
      </c>
      <c r="DA34" s="106" t="str">
        <f>IF(CW34="","",IF(BO34&lt;&gt;"CRO","","INSERT INTO osoba (id,reg_broj,oib,spol_id,dat_rodjenja) VALUES ("&amp;CW34&amp;",(SELECT max(reg_broj)+1 FROM osoba),Null,'"&amp;CY34&amp;"',Null); INSERT INTO osoba_log (id,reg_broj,oib,spol_id,dat_rodjenja,dnevnik_id) SELECT id,reg_broj,oib,spol_id,dat_rodjenja,"&amp;CW$2&amp;" FROM osoba WHERE id = "&amp;CW34&amp;";"))</f>
        <v/>
      </c>
      <c r="DB34" s="129" t="str">
        <f>IF(CW34="","","INSERT INTO imeprezime (id,osoba_id,rbr,ime,prezime,klub_id,identitet_id,sintaksa_id,info,aktivno,dnevnik_id) VALUES ("&amp;CW34&amp;","&amp;IF(DA34="","Null",CW34)&amp;",1,'"&amp;BA34&amp;"','"&amp;BB34&amp;"',(SELECT id FROM klub WHERE naziv = '"&amp;BI34&amp;"'),Null,1,'',1,"&amp;CW$2&amp;");")</f>
        <v/>
      </c>
      <c r="DC34" t="s">
        <v>1</v>
      </c>
      <c r="DD34" s="30" t="str">
        <f t="shared" si="65"/>
        <v/>
      </c>
      <c r="DE34" t="s">
        <v>1</v>
      </c>
      <c r="DF34" s="106" t="str">
        <f>IF(OR(BP34="",BP34&lt;&gt;"NEMA"),"",BO34)</f>
        <v/>
      </c>
      <c r="DG34" s="129" t="str">
        <f>IF(DF34="","",MAX(DG$10:DG33)+1)</f>
        <v/>
      </c>
      <c r="DH34" t="s">
        <v>1</v>
      </c>
      <c r="DI34" s="91"/>
      <c r="DJ34" t="s">
        <v>1</v>
      </c>
      <c r="DK34" s="30" t="str">
        <f>IF(DF34="","","INSERT INTO drzava(id,naziv,oznaka) VALUES ("&amp;DG34&amp;",'"&amp;DI34&amp;"','"&amp;UPPER(LEFT(DF34,1))&amp;LOWER(RIGHT(DF34,2))&amp;"');")</f>
        <v/>
      </c>
      <c r="DL34" t="s">
        <v>1</v>
      </c>
      <c r="DM34" s="170" t="str">
        <f>IF(BJ34&lt;&gt;"NEMA","",IF(IFERROR(MATCH(BI34,BI$10:BI33,0),0)&lt;&gt;0,"",BI34))</f>
        <v/>
      </c>
      <c r="DN34" t="s">
        <v>1</v>
      </c>
      <c r="DO34" s="91"/>
      <c r="DP34" t="s">
        <v>1</v>
      </c>
      <c r="DQ34" s="106" t="str">
        <f t="shared" si="66"/>
        <v/>
      </c>
      <c r="DR34" s="74" t="str">
        <f>IF(DQ34="","",MAX(DR$10:DR33)+1)</f>
        <v/>
      </c>
      <c r="DS34" s="74" t="str">
        <f>IF(DQ34="","",IF(BP34="","",IF(BP34="NEMA",DG34,BP34)))</f>
        <v/>
      </c>
      <c r="DT34" s="74" t="str">
        <f t="shared" si="67"/>
        <v/>
      </c>
      <c r="DU34" s="74" t="str">
        <f>IF(DO34="","",MAX(DU$10:DU33)+1)</f>
        <v/>
      </c>
      <c r="DV34" s="181" t="str">
        <f>IF(DO34="","",INDEX(klub_id,MATCH(DO34,klub_naziv,0)))</f>
        <v/>
      </c>
      <c r="DW34" s="129" t="str">
        <f t="shared" si="68"/>
        <v/>
      </c>
      <c r="DX34" t="s">
        <v>1</v>
      </c>
      <c r="DY34" s="30" t="str">
        <f t="shared" si="69"/>
        <v/>
      </c>
      <c r="DZ34" t="s">
        <v>1</v>
      </c>
      <c r="EA34" s="170" t="str">
        <f>IF(BX34="","",IF(BY34&lt;&gt;"NEMA","ime-pre-klu"&amp;IF(BJ34="","","(ali)")&amp;"-kat",IF(CB34&lt;&gt;"NEMA","ime-pre-klu"&amp;IF(BJ34="","","(ali)"),IF(CE34&lt;&gt;"NEMA","ime-pre",IF(CW34&lt;&gt;"","novo",""))))&amp;IF(AND(BE34="0",BD34&gt;max_minuta*60),"-ot",""))</f>
        <v>ime-pre-klu-kat</v>
      </c>
      <c r="EB34" t="s">
        <v>1</v>
      </c>
      <c r="EC34" s="112"/>
      <c r="ED34" s="138"/>
      <c r="EE34" s="138"/>
      <c r="EF34" s="138"/>
      <c r="EG34" s="138"/>
      <c r="EH34" s="138"/>
      <c r="EI34" s="138"/>
      <c r="EJ34" s="138"/>
      <c r="EK34" s="138"/>
      <c r="EL34" s="138"/>
      <c r="EM34" s="107">
        <f t="shared" si="90"/>
        <v>1</v>
      </c>
      <c r="EN34" t="s">
        <v>1</v>
      </c>
    </row>
    <row r="35" spans="2:144" x14ac:dyDescent="0.25">
      <c r="B35" s="152" t="s">
        <v>1102</v>
      </c>
      <c r="C35" t="s">
        <v>1</v>
      </c>
      <c r="D35" s="163">
        <f t="shared" si="53"/>
        <v>0</v>
      </c>
      <c r="E35" s="164">
        <f t="shared" ref="E35:AW35" si="94">IF($B35="","",FIND(";",$B35,D35+1))</f>
        <v>1</v>
      </c>
      <c r="F35" s="164">
        <f t="shared" si="94"/>
        <v>9</v>
      </c>
      <c r="G35" s="164">
        <f t="shared" si="94"/>
        <v>15</v>
      </c>
      <c r="H35" s="164">
        <f t="shared" si="94"/>
        <v>23</v>
      </c>
      <c r="I35" s="164">
        <f t="shared" si="94"/>
        <v>30</v>
      </c>
      <c r="J35" s="164">
        <f t="shared" si="94"/>
        <v>31</v>
      </c>
      <c r="K35" s="164">
        <f t="shared" si="94"/>
        <v>33</v>
      </c>
      <c r="L35" s="164">
        <f t="shared" si="94"/>
        <v>34</v>
      </c>
      <c r="M35" s="164">
        <f t="shared" si="94"/>
        <v>36</v>
      </c>
      <c r="N35" s="164">
        <f t="shared" si="94"/>
        <v>42</v>
      </c>
      <c r="O35" s="164">
        <f t="shared" si="94"/>
        <v>48</v>
      </c>
      <c r="P35" s="164">
        <f t="shared" si="94"/>
        <v>54</v>
      </c>
      <c r="Q35" s="164">
        <f t="shared" si="94"/>
        <v>56</v>
      </c>
      <c r="R35" s="164">
        <f t="shared" si="94"/>
        <v>58</v>
      </c>
      <c r="S35" s="164">
        <f t="shared" si="94"/>
        <v>66</v>
      </c>
      <c r="T35" s="164">
        <f t="shared" si="94"/>
        <v>77</v>
      </c>
      <c r="U35" s="164">
        <f t="shared" si="94"/>
        <v>83</v>
      </c>
      <c r="V35" s="164">
        <f t="shared" si="94"/>
        <v>85</v>
      </c>
      <c r="W35" s="164">
        <f t="shared" si="94"/>
        <v>91</v>
      </c>
      <c r="X35" s="164">
        <f t="shared" si="94"/>
        <v>97</v>
      </c>
      <c r="Y35" s="164">
        <f t="shared" si="94"/>
        <v>98</v>
      </c>
      <c r="Z35" s="164">
        <f t="shared" si="94"/>
        <v>99</v>
      </c>
      <c r="AA35" s="164">
        <f t="shared" si="94"/>
        <v>100</v>
      </c>
      <c r="AB35" s="164">
        <f t="shared" si="94"/>
        <v>103</v>
      </c>
      <c r="AC35" s="164">
        <f t="shared" si="94"/>
        <v>106</v>
      </c>
      <c r="AD35" s="164">
        <f t="shared" si="94"/>
        <v>109</v>
      </c>
      <c r="AE35" s="164">
        <f t="shared" si="94"/>
        <v>112</v>
      </c>
      <c r="AF35" s="164">
        <f t="shared" si="94"/>
        <v>115</v>
      </c>
      <c r="AG35" s="164">
        <f t="shared" si="94"/>
        <v>118</v>
      </c>
      <c r="AH35" s="164">
        <f t="shared" si="94"/>
        <v>121</v>
      </c>
      <c r="AI35" s="164">
        <f t="shared" si="94"/>
        <v>124</v>
      </c>
      <c r="AJ35" s="164">
        <f t="shared" si="94"/>
        <v>127</v>
      </c>
      <c r="AK35" s="164">
        <f t="shared" si="94"/>
        <v>130</v>
      </c>
      <c r="AL35" s="164">
        <f t="shared" si="94"/>
        <v>133</v>
      </c>
      <c r="AM35" s="164">
        <f t="shared" si="94"/>
        <v>134</v>
      </c>
      <c r="AN35" s="164">
        <f t="shared" si="94"/>
        <v>136</v>
      </c>
      <c r="AO35" s="164">
        <f t="shared" si="94"/>
        <v>142</v>
      </c>
      <c r="AP35" s="164">
        <f t="shared" si="94"/>
        <v>144</v>
      </c>
      <c r="AQ35" s="164">
        <f t="shared" si="94"/>
        <v>146</v>
      </c>
      <c r="AR35" s="164">
        <f t="shared" si="94"/>
        <v>152</v>
      </c>
      <c r="AS35" s="164">
        <f t="shared" si="94"/>
        <v>159</v>
      </c>
      <c r="AT35" s="164">
        <f t="shared" si="94"/>
        <v>165</v>
      </c>
      <c r="AU35" s="164">
        <f t="shared" si="94"/>
        <v>168</v>
      </c>
      <c r="AV35" s="164">
        <f t="shared" si="94"/>
        <v>170</v>
      </c>
      <c r="AW35" s="165">
        <f t="shared" si="94"/>
        <v>171</v>
      </c>
      <c r="AX35" t="s">
        <v>1</v>
      </c>
      <c r="AY35" s="106" t="str">
        <f t="shared" si="55"/>
        <v>M20</v>
      </c>
      <c r="AZ35" s="138">
        <f t="shared" si="44"/>
        <v>109</v>
      </c>
      <c r="BA35" s="74" t="str">
        <f t="shared" si="56"/>
        <v>Jura</v>
      </c>
      <c r="BB35" s="74" t="str">
        <f t="shared" si="57"/>
        <v>Kukec</v>
      </c>
      <c r="BC35" s="138" t="str">
        <f t="shared" si="58"/>
        <v>52:41</v>
      </c>
      <c r="BD35" s="138">
        <f t="shared" si="59"/>
        <v>3161</v>
      </c>
      <c r="BE35" s="138" t="str">
        <f t="shared" si="60"/>
        <v>0</v>
      </c>
      <c r="BF35" s="138" t="str">
        <f t="shared" si="81"/>
        <v>0</v>
      </c>
      <c r="BG35" s="138">
        <f>IF(CD35="","",IF(N(BD35)&gt;max_minuta*60,2,INDEX(statusRezultat_id,MATCH(VALUE(BE35),statusRezultat_oevent,0))))</f>
        <v>1</v>
      </c>
      <c r="BH35" s="74" t="str">
        <f>IF(B35="","",SUBSTITUTE(MID($B35,R35+1,S35-R35-1),"""",""))</f>
        <v>Vihor</v>
      </c>
      <c r="BI35" s="74" t="str">
        <f>IF(B35="","",SUBSTITUTE(MID($B35,S35+1,T35-S35-1),"""",""))</f>
        <v>OK Vihor</v>
      </c>
      <c r="BJ35" s="138" t="str">
        <f t="shared" si="61"/>
        <v/>
      </c>
      <c r="BK35" s="74" t="str" cm="1">
        <f t="array" ref="BK35">IF(BJ35="",""&amp;BI35,IF(BJ35="NEMA",BI35,INDEX(klubAlias_klub,BJ35)))</f>
        <v>OK Vihor</v>
      </c>
      <c r="BL35" s="74" t="str" cm="1">
        <f t="array" ref="BL35">IFERROR(INDEX(registarNatjecatelji,CE35,4),"")</f>
        <v>OK Vihor</v>
      </c>
      <c r="BM35" s="138"/>
      <c r="BN35" s="74" t="str">
        <f t="shared" si="62"/>
        <v>OK Vihor</v>
      </c>
      <c r="BO35" s="74" t="str">
        <f>IF(B35="","",SUBSTITUTE(MID($B35,T35+1,U35-T35-1),"""",""))</f>
        <v>CRO</v>
      </c>
      <c r="BP35" s="138">
        <f>IF(BO35="","",IFERROR(INDEX(drzava_id,MATCH(BO35,drzava_oznaka,0)),"NEMA"))</f>
        <v>1</v>
      </c>
      <c r="BQ35" s="74" t="str">
        <f>IF(B35="","",SUBSTITUTE(MID($B35,AQ35+1,AR35-AQ35-1),"""",""))</f>
        <v>M20</v>
      </c>
      <c r="BR35" s="74" t="str">
        <f t="shared" si="47"/>
        <v>M20-Ž21A</v>
      </c>
      <c r="BS35" s="138">
        <f t="shared" si="48"/>
        <v>1004</v>
      </c>
      <c r="BT35" s="75" t="str">
        <f>IF(B35="","",SUBSTITUTE(MID($B35,AR35+1,AS35-AR35-1),"""",""))</f>
        <v>4.18</v>
      </c>
      <c r="BU35" s="75" t="str">
        <f>IF(B35="","",SUBSTITUTE(MID($B35,AS35+1,AT35-AS35-1),"""",""))</f>
        <v>175</v>
      </c>
      <c r="BV35" s="76" t="str">
        <f>IF(B35="","",SUBSTITUTE(MID($B35,AT35+1,AU35-AT35-1),"""",""))</f>
        <v>15</v>
      </c>
      <c r="BW35" t="s">
        <v>1</v>
      </c>
      <c r="BX35" s="106" t="str">
        <f>IF(BA35="Vacant","",IF(BA35="","",BA35) &amp; IF(BB35="",""," – " &amp; BB35) &amp; IF(BN35="",""," – " &amp; BN35) &amp; IF(AY35="",""," – " &amp; AY35))</f>
        <v>Jura – Kukec – OK Vihor – M20</v>
      </c>
      <c r="BY35" s="107">
        <f t="shared" si="49"/>
        <v>752</v>
      </c>
      <c r="BZ35" t="s">
        <v>1</v>
      </c>
      <c r="CA35" s="106" t="str">
        <f>IF(BA35="Vacant","",IF(BA35="","",BA35) &amp; IF(BB35="",""," – " &amp; BB35) &amp; IF(BN35="",""," – " &amp; BN35))</f>
        <v>Jura – Kukec – OK Vihor</v>
      </c>
      <c r="CB35" s="107">
        <f t="shared" si="50"/>
        <v>752</v>
      </c>
      <c r="CC35" t="s">
        <v>1</v>
      </c>
      <c r="CD35" s="106" t="str">
        <f>IF(BA35="Vacant","",IF(BA35="","",BA35)&amp;IF(BB35="",""," – "&amp;BB35))</f>
        <v>Jura – Kukec</v>
      </c>
      <c r="CE35" s="107">
        <f t="shared" si="63"/>
        <v>752</v>
      </c>
      <c r="CF35" t="s">
        <v>1</v>
      </c>
      <c r="CG35" s="112">
        <f t="shared" si="64"/>
        <v>752</v>
      </c>
      <c r="CH35" s="107" cm="1">
        <f t="array" ref="CH35">IF(CG35="","",INDEX(imePrezime_id,CG35,0))</f>
        <v>1105</v>
      </c>
      <c r="CI35" t="s">
        <v>1</v>
      </c>
      <c r="CJ35" s="30" t="str">
        <f>IF(CE35&lt;&gt;"NEMA","","SELECT '"&amp;CD35&amp;"', ime, prezime FROM imeprezime WHERE ime LIKE '%"&amp;MID(BA35,2,LEN(BA35)-2)&amp;"%' Or prezime LIKE '%"&amp;MID(BB35,2,LEN(BB35)-2)&amp;"%' Or ime LIKE '%"&amp;MID(BB35,2,LEN(BB35)-2)&amp;"%' Or prezime LIKE '%"&amp;MID(BA35,2,LEN(BA35)-2)&amp;"%' ORDER BY ime, prezime;")</f>
        <v/>
      </c>
      <c r="CK35" t="s">
        <v>1</v>
      </c>
      <c r="CL35" s="91"/>
      <c r="CM35" t="s">
        <v>1</v>
      </c>
      <c r="CO35" t="s">
        <v>1</v>
      </c>
      <c r="CW35" s="116" t="str">
        <f>IF(CE35="NEMA",MAX(CW$10:CW34)+1,"")</f>
        <v/>
      </c>
      <c r="CX35" t="s">
        <v>1</v>
      </c>
      <c r="CY35" s="124" t="str">
        <f>LEFT(BQ35,1)</f>
        <v>M</v>
      </c>
      <c r="CZ35" t="s">
        <v>1</v>
      </c>
      <c r="DA35" s="106" t="str">
        <f>IF(CW35="","",IF(BO35&lt;&gt;"CRO","","INSERT INTO osoba (id,reg_broj,oib,spol_id,dat_rodjenja) VALUES ("&amp;CW35&amp;",(SELECT max(reg_broj)+1 FROM osoba),Null,'"&amp;CY35&amp;"',Null); INSERT INTO osoba_log (id,reg_broj,oib,spol_id,dat_rodjenja,dnevnik_id) SELECT id,reg_broj,oib,spol_id,dat_rodjenja,"&amp;CW$2&amp;" FROM osoba WHERE id = "&amp;CW35&amp;";"))</f>
        <v/>
      </c>
      <c r="DB35" s="129" t="str">
        <f>IF(CW35="","","INSERT INTO imeprezime (id,osoba_id,rbr,ime,prezime,klub_id,identitet_id,sintaksa_id,info,aktivno,dnevnik_id) VALUES ("&amp;CW35&amp;","&amp;IF(DA35="","Null",CW35)&amp;",1,'"&amp;BA35&amp;"','"&amp;BB35&amp;"',(SELECT id FROM klub WHERE naziv = '"&amp;BI35&amp;"'),Null,1,'',1,"&amp;CW$2&amp;");")</f>
        <v/>
      </c>
      <c r="DC35" t="s">
        <v>1</v>
      </c>
      <c r="DD35" s="30" t="str">
        <f t="shared" si="65"/>
        <v/>
      </c>
      <c r="DE35" t="s">
        <v>1</v>
      </c>
      <c r="DF35" s="106" t="str">
        <f>IF(OR(BP35="",BP35&lt;&gt;"NEMA"),"",BO35)</f>
        <v/>
      </c>
      <c r="DG35" s="129" t="str">
        <f>IF(DF35="","",MAX(DG$10:DG34)+1)</f>
        <v/>
      </c>
      <c r="DH35" t="s">
        <v>1</v>
      </c>
      <c r="DI35" s="91"/>
      <c r="DJ35" t="s">
        <v>1</v>
      </c>
      <c r="DK35" s="30" t="str">
        <f>IF(DF35="","","INSERT INTO drzava(id,naziv,oznaka) VALUES ("&amp;DG35&amp;",'"&amp;DI35&amp;"','"&amp;UPPER(LEFT(DF35,1))&amp;LOWER(RIGHT(DF35,2))&amp;"');")</f>
        <v/>
      </c>
      <c r="DL35" t="s">
        <v>1</v>
      </c>
      <c r="DM35" s="170" t="str">
        <f>IF(BJ35&lt;&gt;"NEMA","",IF(IFERROR(MATCH(BI35,BI$10:BI34,0),0)&lt;&gt;0,"",BI35))</f>
        <v/>
      </c>
      <c r="DN35" t="s">
        <v>1</v>
      </c>
      <c r="DO35" s="91"/>
      <c r="DP35" t="s">
        <v>1</v>
      </c>
      <c r="DQ35" s="106" t="str">
        <f t="shared" si="66"/>
        <v/>
      </c>
      <c r="DR35" s="74" t="str">
        <f>IF(DQ35="","",MAX(DR$10:DR34)+1)</f>
        <v/>
      </c>
      <c r="DS35" s="74" t="str">
        <f>IF(DQ35="","",IF(BP35="","",IF(BP35="NEMA",DG35,BP35)))</f>
        <v/>
      </c>
      <c r="DT35" s="74" t="str">
        <f t="shared" si="67"/>
        <v/>
      </c>
      <c r="DU35" s="74" t="str">
        <f>IF(DO35="","",MAX(DU$10:DU34)+1)</f>
        <v/>
      </c>
      <c r="DV35" s="181" t="str">
        <f>IF(DO35="","",INDEX(klub_id,MATCH(DO35,klub_naziv,0)))</f>
        <v/>
      </c>
      <c r="DW35" s="129" t="str">
        <f t="shared" si="68"/>
        <v/>
      </c>
      <c r="DX35" t="s">
        <v>1</v>
      </c>
      <c r="DY35" s="30" t="str">
        <f t="shared" si="69"/>
        <v/>
      </c>
      <c r="DZ35" t="s">
        <v>1</v>
      </c>
      <c r="EA35" s="170" t="str">
        <f>IF(BX35="","",IF(BY35&lt;&gt;"NEMA","ime-pre-klu"&amp;IF(BJ35="","","(ali)")&amp;"-kat",IF(CB35&lt;&gt;"NEMA","ime-pre-klu"&amp;IF(BJ35="","","(ali)"),IF(CE35&lt;&gt;"NEMA","ime-pre",IF(CW35&lt;&gt;"","novo",""))))&amp;IF(AND(BE35="0",BD35&gt;max_minuta*60),"-ot",""))</f>
        <v>ime-pre-klu-kat</v>
      </c>
      <c r="EB35" t="s">
        <v>1</v>
      </c>
      <c r="EC35" s="112"/>
      <c r="ED35" s="138"/>
      <c r="EE35" s="138"/>
      <c r="EF35" s="138"/>
      <c r="EG35" s="138"/>
      <c r="EH35" s="138"/>
      <c r="EI35" s="138"/>
      <c r="EJ35" s="138"/>
      <c r="EK35" s="138"/>
      <c r="EL35" s="138"/>
      <c r="EM35" s="107">
        <f t="shared" si="90"/>
        <v>1</v>
      </c>
      <c r="EN35" t="s">
        <v>1</v>
      </c>
    </row>
    <row r="36" spans="2:144" x14ac:dyDescent="0.25">
      <c r="B36" s="152" t="s">
        <v>1103</v>
      </c>
      <c r="C36" t="s">
        <v>1</v>
      </c>
      <c r="D36" s="163">
        <f t="shared" si="53"/>
        <v>0</v>
      </c>
      <c r="E36" s="164">
        <f t="shared" ref="E36:AW36" si="95">IF($B36="","",FIND(";",$B36,D36+1))</f>
        <v>1</v>
      </c>
      <c r="F36" s="164">
        <f t="shared" si="95"/>
        <v>8</v>
      </c>
      <c r="G36" s="164">
        <f t="shared" si="95"/>
        <v>14</v>
      </c>
      <c r="H36" s="164">
        <f t="shared" si="95"/>
        <v>22</v>
      </c>
      <c r="I36" s="164">
        <f t="shared" si="95"/>
        <v>30</v>
      </c>
      <c r="J36" s="164">
        <f t="shared" si="95"/>
        <v>31</v>
      </c>
      <c r="K36" s="164">
        <f t="shared" si="95"/>
        <v>33</v>
      </c>
      <c r="L36" s="164">
        <f t="shared" si="95"/>
        <v>34</v>
      </c>
      <c r="M36" s="164">
        <f t="shared" si="95"/>
        <v>36</v>
      </c>
      <c r="N36" s="164">
        <f t="shared" si="95"/>
        <v>42</v>
      </c>
      <c r="O36" s="164">
        <f t="shared" si="95"/>
        <v>48</v>
      </c>
      <c r="P36" s="164">
        <f t="shared" si="95"/>
        <v>54</v>
      </c>
      <c r="Q36" s="164">
        <f t="shared" si="95"/>
        <v>56</v>
      </c>
      <c r="R36" s="164">
        <f t="shared" si="95"/>
        <v>58</v>
      </c>
      <c r="S36" s="164">
        <f t="shared" si="95"/>
        <v>66</v>
      </c>
      <c r="T36" s="164">
        <f t="shared" si="95"/>
        <v>77</v>
      </c>
      <c r="U36" s="164">
        <f t="shared" si="95"/>
        <v>83</v>
      </c>
      <c r="V36" s="164">
        <f t="shared" si="95"/>
        <v>85</v>
      </c>
      <c r="W36" s="164">
        <f t="shared" si="95"/>
        <v>91</v>
      </c>
      <c r="X36" s="164">
        <f t="shared" si="95"/>
        <v>97</v>
      </c>
      <c r="Y36" s="164">
        <f t="shared" si="95"/>
        <v>98</v>
      </c>
      <c r="Z36" s="164">
        <f t="shared" si="95"/>
        <v>99</v>
      </c>
      <c r="AA36" s="164">
        <f t="shared" si="95"/>
        <v>100</v>
      </c>
      <c r="AB36" s="164">
        <f t="shared" si="95"/>
        <v>103</v>
      </c>
      <c r="AC36" s="164">
        <f t="shared" si="95"/>
        <v>106</v>
      </c>
      <c r="AD36" s="164">
        <f t="shared" si="95"/>
        <v>109</v>
      </c>
      <c r="AE36" s="164">
        <f t="shared" si="95"/>
        <v>112</v>
      </c>
      <c r="AF36" s="164">
        <f t="shared" si="95"/>
        <v>115</v>
      </c>
      <c r="AG36" s="164">
        <f t="shared" si="95"/>
        <v>118</v>
      </c>
      <c r="AH36" s="164">
        <f t="shared" si="95"/>
        <v>121</v>
      </c>
      <c r="AI36" s="164">
        <f t="shared" si="95"/>
        <v>124</v>
      </c>
      <c r="AJ36" s="164">
        <f t="shared" si="95"/>
        <v>127</v>
      </c>
      <c r="AK36" s="164">
        <f t="shared" si="95"/>
        <v>130</v>
      </c>
      <c r="AL36" s="164">
        <f t="shared" si="95"/>
        <v>133</v>
      </c>
      <c r="AM36" s="164">
        <f t="shared" si="95"/>
        <v>134</v>
      </c>
      <c r="AN36" s="164">
        <f t="shared" si="95"/>
        <v>136</v>
      </c>
      <c r="AO36" s="164">
        <f t="shared" si="95"/>
        <v>142</v>
      </c>
      <c r="AP36" s="164">
        <f t="shared" si="95"/>
        <v>144</v>
      </c>
      <c r="AQ36" s="164">
        <f t="shared" si="95"/>
        <v>146</v>
      </c>
      <c r="AR36" s="164">
        <f t="shared" si="95"/>
        <v>152</v>
      </c>
      <c r="AS36" s="164">
        <f t="shared" si="95"/>
        <v>159</v>
      </c>
      <c r="AT36" s="164">
        <f t="shared" si="95"/>
        <v>165</v>
      </c>
      <c r="AU36" s="164">
        <f t="shared" si="95"/>
        <v>168</v>
      </c>
      <c r="AV36" s="164">
        <f t="shared" si="95"/>
        <v>170</v>
      </c>
      <c r="AW36" s="165">
        <f t="shared" si="95"/>
        <v>171</v>
      </c>
      <c r="AX36" t="s">
        <v>1</v>
      </c>
      <c r="AY36" s="106" t="str">
        <f t="shared" si="55"/>
        <v>M20</v>
      </c>
      <c r="AZ36" s="138">
        <f t="shared" si="44"/>
        <v>109</v>
      </c>
      <c r="BA36" s="74" t="str">
        <f t="shared" si="56"/>
        <v>Marko</v>
      </c>
      <c r="BB36" s="74" t="str">
        <f t="shared" si="57"/>
        <v>Jurač</v>
      </c>
      <c r="BC36" s="138" t="str">
        <f t="shared" si="58"/>
        <v>65:17</v>
      </c>
      <c r="BD36" s="138">
        <f t="shared" si="59"/>
        <v>3917</v>
      </c>
      <c r="BE36" s="138" t="str">
        <f t="shared" si="60"/>
        <v>0</v>
      </c>
      <c r="BF36" s="138" t="str">
        <f t="shared" si="81"/>
        <v>0</v>
      </c>
      <c r="BG36" s="138">
        <f>IF(CD36="","",IF(N(BD36)&gt;max_minuta*60,2,INDEX(statusRezultat_id,MATCH(VALUE(BE36),statusRezultat_oevent,0))))</f>
        <v>1</v>
      </c>
      <c r="BH36" s="74" t="str">
        <f>IF(B36="","",SUBSTITUTE(MID($B36,R36+1,S36-R36-1),"""",""))</f>
        <v>Vihor</v>
      </c>
      <c r="BI36" s="74" t="str">
        <f>IF(B36="","",SUBSTITUTE(MID($B36,S36+1,T36-S36-1),"""",""))</f>
        <v>OK Vihor</v>
      </c>
      <c r="BJ36" s="138" t="str">
        <f t="shared" si="61"/>
        <v/>
      </c>
      <c r="BK36" s="74" t="str" cm="1">
        <f t="array" ref="BK36">IF(BJ36="",""&amp;BI36,IF(BJ36="NEMA",BI36,INDEX(klubAlias_klub,BJ36)))</f>
        <v>OK Vihor</v>
      </c>
      <c r="BL36" s="74" t="str" cm="1">
        <f t="array" ref="BL36">IFERROR(INDEX(registarNatjecatelji,CE36,4),"")</f>
        <v>OK Vihor</v>
      </c>
      <c r="BM36" s="138"/>
      <c r="BN36" s="74" t="str">
        <f t="shared" si="62"/>
        <v>OK Vihor</v>
      </c>
      <c r="BO36" s="74" t="str">
        <f>IF(B36="","",SUBSTITUTE(MID($B36,T36+1,U36-T36-1),"""",""))</f>
        <v>CRO</v>
      </c>
      <c r="BP36" s="138">
        <f>IF(BO36="","",IFERROR(INDEX(drzava_id,MATCH(BO36,drzava_oznaka,0)),"NEMA"))</f>
        <v>1</v>
      </c>
      <c r="BQ36" s="74" t="str">
        <f>IF(B36="","",SUBSTITUTE(MID($B36,AQ36+1,AR36-AQ36-1),"""",""))</f>
        <v>M20</v>
      </c>
      <c r="BR36" s="74" t="str">
        <f t="shared" si="47"/>
        <v>M20-Ž21A</v>
      </c>
      <c r="BS36" s="138">
        <f t="shared" si="48"/>
        <v>1004</v>
      </c>
      <c r="BT36" s="75" t="str">
        <f>IF(B36="","",SUBSTITUTE(MID($B36,AR36+1,AS36-AR36-1),"""",""))</f>
        <v>4.18</v>
      </c>
      <c r="BU36" s="75" t="str">
        <f>IF(B36="","",SUBSTITUTE(MID($B36,AS36+1,AT36-AS36-1),"""",""))</f>
        <v>175</v>
      </c>
      <c r="BV36" s="76" t="str">
        <f>IF(B36="","",SUBSTITUTE(MID($B36,AT36+1,AU36-AT36-1),"""",""))</f>
        <v>15</v>
      </c>
      <c r="BW36" t="s">
        <v>1</v>
      </c>
      <c r="BX36" s="106" t="str">
        <f>IF(BA36="Vacant","",IF(BA36="","",BA36) &amp; IF(BB36="",""," – " &amp; BB36) &amp; IF(BN36="",""," – " &amp; BN36) &amp; IF(AY36="",""," – " &amp; AY36))</f>
        <v>Marko – Jurač – OK Vihor – M20</v>
      </c>
      <c r="BY36" s="107">
        <f t="shared" si="49"/>
        <v>706</v>
      </c>
      <c r="BZ36" t="s">
        <v>1</v>
      </c>
      <c r="CA36" s="106" t="str">
        <f>IF(BA36="Vacant","",IF(BA36="","",BA36) &amp; IF(BB36="",""," – " &amp; BB36) &amp; IF(BN36="",""," – " &amp; BN36))</f>
        <v>Marko – Jurač – OK Vihor</v>
      </c>
      <c r="CB36" s="107">
        <f t="shared" si="50"/>
        <v>706</v>
      </c>
      <c r="CC36" t="s">
        <v>1</v>
      </c>
      <c r="CD36" s="106" t="str">
        <f>IF(BA36="Vacant","",IF(BA36="","",BA36)&amp;IF(BB36="",""," – "&amp;BB36))</f>
        <v>Marko – Jurač</v>
      </c>
      <c r="CE36" s="107">
        <f t="shared" si="63"/>
        <v>706</v>
      </c>
      <c r="CF36" t="s">
        <v>1</v>
      </c>
      <c r="CG36" s="112">
        <f t="shared" si="64"/>
        <v>706</v>
      </c>
      <c r="CH36" s="107" cm="1">
        <f t="array" ref="CH36">IF(CG36="","",INDEX(imePrezime_id,CG36,0))</f>
        <v>1521</v>
      </c>
      <c r="CI36" t="s">
        <v>1</v>
      </c>
      <c r="CJ36" s="30" t="str">
        <f>IF(CE36&lt;&gt;"NEMA","","SELECT '"&amp;CD36&amp;"', ime, prezime FROM imeprezime WHERE ime LIKE '%"&amp;MID(BA36,2,LEN(BA36)-2)&amp;"%' Or prezime LIKE '%"&amp;MID(BB36,2,LEN(BB36)-2)&amp;"%' Or ime LIKE '%"&amp;MID(BB36,2,LEN(BB36)-2)&amp;"%' Or prezime LIKE '%"&amp;MID(BA36,2,LEN(BA36)-2)&amp;"%' ORDER BY ime, prezime;")</f>
        <v/>
      </c>
      <c r="CK36" t="s">
        <v>1</v>
      </c>
      <c r="CL36" s="91"/>
      <c r="CM36" t="s">
        <v>1</v>
      </c>
      <c r="CO36" t="s">
        <v>1</v>
      </c>
      <c r="CW36" s="116" t="str">
        <f>IF(CE36="NEMA",MAX(CW$10:CW35)+1,"")</f>
        <v/>
      </c>
      <c r="CX36" t="s">
        <v>1</v>
      </c>
      <c r="CY36" s="124" t="str">
        <f>LEFT(BQ36,1)</f>
        <v>M</v>
      </c>
      <c r="CZ36" t="s">
        <v>1</v>
      </c>
      <c r="DA36" s="106" t="str">
        <f>IF(CW36="","",IF(BO36&lt;&gt;"CRO","","INSERT INTO osoba (id,reg_broj,oib,spol_id,dat_rodjenja) VALUES ("&amp;CW36&amp;",(SELECT max(reg_broj)+1 FROM osoba),Null,'"&amp;CY36&amp;"',Null); INSERT INTO osoba_log (id,reg_broj,oib,spol_id,dat_rodjenja,dnevnik_id) SELECT id,reg_broj,oib,spol_id,dat_rodjenja,"&amp;CW$2&amp;" FROM osoba WHERE id = "&amp;CW36&amp;";"))</f>
        <v/>
      </c>
      <c r="DB36" s="129" t="str">
        <f>IF(CW36="","","INSERT INTO imeprezime (id,osoba_id,rbr,ime,prezime,klub_id,identitet_id,sintaksa_id,info,aktivno,dnevnik_id) VALUES ("&amp;CW36&amp;","&amp;IF(DA36="","Null",CW36)&amp;",1,'"&amp;BA36&amp;"','"&amp;BB36&amp;"',(SELECT id FROM klub WHERE naziv = '"&amp;BI36&amp;"'),Null,1,'',1,"&amp;CW$2&amp;");")</f>
        <v/>
      </c>
      <c r="DC36" t="s">
        <v>1</v>
      </c>
      <c r="DD36" s="30" t="str">
        <f t="shared" si="65"/>
        <v/>
      </c>
      <c r="DE36" t="s">
        <v>1</v>
      </c>
      <c r="DF36" s="106" t="str">
        <f>IF(OR(BP36="",BP36&lt;&gt;"NEMA"),"",BO36)</f>
        <v/>
      </c>
      <c r="DG36" s="129" t="str">
        <f>IF(DF36="","",MAX(DG$10:DG35)+1)</f>
        <v/>
      </c>
      <c r="DH36" t="s">
        <v>1</v>
      </c>
      <c r="DI36" s="91"/>
      <c r="DJ36" t="s">
        <v>1</v>
      </c>
      <c r="DK36" s="30" t="str">
        <f>IF(DF36="","","INSERT INTO drzava(id,naziv,oznaka) VALUES ("&amp;DG36&amp;",'"&amp;DI36&amp;"','"&amp;UPPER(LEFT(DF36,1))&amp;LOWER(RIGHT(DF36,2))&amp;"');")</f>
        <v/>
      </c>
      <c r="DL36" t="s">
        <v>1</v>
      </c>
      <c r="DM36" s="170" t="str">
        <f>IF(BJ36&lt;&gt;"NEMA","",IF(IFERROR(MATCH(BI36,BI$10:BI35,0),0)&lt;&gt;0,"",BI36))</f>
        <v/>
      </c>
      <c r="DN36" t="s">
        <v>1</v>
      </c>
      <c r="DO36" s="91"/>
      <c r="DP36" t="s">
        <v>1</v>
      </c>
      <c r="DQ36" s="106" t="str">
        <f t="shared" si="66"/>
        <v/>
      </c>
      <c r="DR36" s="74" t="str">
        <f>IF(DQ36="","",MAX(DR$10:DR35)+1)</f>
        <v/>
      </c>
      <c r="DS36" s="74" t="str">
        <f>IF(DQ36="","",IF(BP36="","",IF(BP36="NEMA",DG36,BP36)))</f>
        <v/>
      </c>
      <c r="DT36" s="74" t="str">
        <f t="shared" si="67"/>
        <v/>
      </c>
      <c r="DU36" s="74" t="str">
        <f>IF(DO36="","",MAX(DU$10:DU35)+1)</f>
        <v/>
      </c>
      <c r="DV36" s="181" t="str">
        <f>IF(DO36="","",INDEX(klub_id,MATCH(DO36,klub_naziv,0)))</f>
        <v/>
      </c>
      <c r="DW36" s="129" t="str">
        <f t="shared" si="68"/>
        <v/>
      </c>
      <c r="DX36" t="s">
        <v>1</v>
      </c>
      <c r="DY36" s="30" t="str">
        <f t="shared" si="69"/>
        <v/>
      </c>
      <c r="DZ36" t="s">
        <v>1</v>
      </c>
      <c r="EA36" s="170" t="str">
        <f>IF(BX36="","",IF(BY36&lt;&gt;"NEMA","ime-pre-klu"&amp;IF(BJ36="","","(ali)")&amp;"-kat",IF(CB36&lt;&gt;"NEMA","ime-pre-klu"&amp;IF(BJ36="","","(ali)"),IF(CE36&lt;&gt;"NEMA","ime-pre",IF(CW36&lt;&gt;"","novo",""))))&amp;IF(AND(BE36="0",BD36&gt;max_minuta*60),"-ot",""))</f>
        <v>ime-pre-klu-kat</v>
      </c>
      <c r="EB36" t="s">
        <v>1</v>
      </c>
      <c r="EC36" s="112"/>
      <c r="ED36" s="138"/>
      <c r="EE36" s="138"/>
      <c r="EF36" s="138"/>
      <c r="EG36" s="138"/>
      <c r="EH36" s="138"/>
      <c r="EI36" s="138"/>
      <c r="EJ36" s="138"/>
      <c r="EK36" s="138"/>
      <c r="EL36" s="138"/>
      <c r="EM36" s="107">
        <f t="shared" si="90"/>
        <v>1</v>
      </c>
      <c r="EN36" t="s">
        <v>1</v>
      </c>
    </row>
    <row r="37" spans="2:144" x14ac:dyDescent="0.25">
      <c r="B37" s="152" t="s">
        <v>1104</v>
      </c>
      <c r="C37" t="s">
        <v>1</v>
      </c>
      <c r="D37" s="163">
        <f t="shared" si="53"/>
        <v>0</v>
      </c>
      <c r="E37" s="164">
        <f t="shared" ref="E37:AW37" si="96">IF($B37="","",FIND(";",$B37,D37+1))</f>
        <v>1</v>
      </c>
      <c r="F37" s="164">
        <f t="shared" si="96"/>
        <v>8</v>
      </c>
      <c r="G37" s="164">
        <f t="shared" si="96"/>
        <v>14</v>
      </c>
      <c r="H37" s="164">
        <f t="shared" si="96"/>
        <v>24</v>
      </c>
      <c r="I37" s="164">
        <f t="shared" si="96"/>
        <v>34</v>
      </c>
      <c r="J37" s="164">
        <f t="shared" si="96"/>
        <v>35</v>
      </c>
      <c r="K37" s="164">
        <f t="shared" si="96"/>
        <v>37</v>
      </c>
      <c r="L37" s="164">
        <f t="shared" si="96"/>
        <v>38</v>
      </c>
      <c r="M37" s="164">
        <f t="shared" si="96"/>
        <v>40</v>
      </c>
      <c r="N37" s="164">
        <f t="shared" si="96"/>
        <v>46</v>
      </c>
      <c r="O37" s="164">
        <f t="shared" si="96"/>
        <v>52</v>
      </c>
      <c r="P37" s="164">
        <f t="shared" si="96"/>
        <v>58</v>
      </c>
      <c r="Q37" s="164">
        <f t="shared" si="96"/>
        <v>60</v>
      </c>
      <c r="R37" s="164">
        <f t="shared" si="96"/>
        <v>62</v>
      </c>
      <c r="S37" s="164">
        <f t="shared" si="96"/>
        <v>73</v>
      </c>
      <c r="T37" s="164">
        <f t="shared" si="96"/>
        <v>84</v>
      </c>
      <c r="U37" s="164">
        <f t="shared" si="96"/>
        <v>90</v>
      </c>
      <c r="V37" s="164">
        <f t="shared" si="96"/>
        <v>92</v>
      </c>
      <c r="W37" s="164">
        <f t="shared" si="96"/>
        <v>98</v>
      </c>
      <c r="X37" s="164">
        <f t="shared" si="96"/>
        <v>104</v>
      </c>
      <c r="Y37" s="164">
        <f t="shared" si="96"/>
        <v>105</v>
      </c>
      <c r="Z37" s="164">
        <f t="shared" si="96"/>
        <v>106</v>
      </c>
      <c r="AA37" s="164">
        <f t="shared" si="96"/>
        <v>107</v>
      </c>
      <c r="AB37" s="164">
        <f t="shared" si="96"/>
        <v>110</v>
      </c>
      <c r="AC37" s="164">
        <f t="shared" si="96"/>
        <v>113</v>
      </c>
      <c r="AD37" s="164">
        <f t="shared" si="96"/>
        <v>116</v>
      </c>
      <c r="AE37" s="164">
        <f t="shared" si="96"/>
        <v>119</v>
      </c>
      <c r="AF37" s="164">
        <f t="shared" si="96"/>
        <v>122</v>
      </c>
      <c r="AG37" s="164">
        <f t="shared" si="96"/>
        <v>125</v>
      </c>
      <c r="AH37" s="164">
        <f t="shared" si="96"/>
        <v>128</v>
      </c>
      <c r="AI37" s="164">
        <f t="shared" si="96"/>
        <v>131</v>
      </c>
      <c r="AJ37" s="164">
        <f t="shared" si="96"/>
        <v>134</v>
      </c>
      <c r="AK37" s="164">
        <f t="shared" si="96"/>
        <v>137</v>
      </c>
      <c r="AL37" s="164">
        <f t="shared" si="96"/>
        <v>140</v>
      </c>
      <c r="AM37" s="164">
        <f t="shared" si="96"/>
        <v>141</v>
      </c>
      <c r="AN37" s="164">
        <f t="shared" si="96"/>
        <v>143</v>
      </c>
      <c r="AO37" s="164">
        <f t="shared" si="96"/>
        <v>149</v>
      </c>
      <c r="AP37" s="164">
        <f t="shared" si="96"/>
        <v>151</v>
      </c>
      <c r="AQ37" s="164">
        <f t="shared" si="96"/>
        <v>153</v>
      </c>
      <c r="AR37" s="164">
        <f t="shared" si="96"/>
        <v>159</v>
      </c>
      <c r="AS37" s="164">
        <f t="shared" si="96"/>
        <v>166</v>
      </c>
      <c r="AT37" s="164">
        <f t="shared" si="96"/>
        <v>172</v>
      </c>
      <c r="AU37" s="164">
        <f t="shared" si="96"/>
        <v>175</v>
      </c>
      <c r="AV37" s="164">
        <f t="shared" si="96"/>
        <v>177</v>
      </c>
      <c r="AW37" s="165">
        <f t="shared" si="96"/>
        <v>178</v>
      </c>
      <c r="AX37" t="s">
        <v>1</v>
      </c>
      <c r="AY37" s="106" t="str">
        <f t="shared" si="55"/>
        <v>M20</v>
      </c>
      <c r="AZ37" s="138">
        <f t="shared" si="44"/>
        <v>109</v>
      </c>
      <c r="BA37" s="74" t="str">
        <f t="shared" si="56"/>
        <v>Antonio</v>
      </c>
      <c r="BB37" s="74" t="str">
        <f t="shared" si="57"/>
        <v>Cindrić</v>
      </c>
      <c r="BC37" s="138" t="str">
        <f t="shared" si="58"/>
        <v>70:55</v>
      </c>
      <c r="BD37" s="138">
        <f t="shared" si="59"/>
        <v>4255</v>
      </c>
      <c r="BE37" s="138" t="str">
        <f t="shared" si="60"/>
        <v>0</v>
      </c>
      <c r="BF37" s="138" t="str">
        <f t="shared" si="81"/>
        <v>0</v>
      </c>
      <c r="BG37" s="138">
        <f>IF(CD37="","",IF(N(BD37)&gt;max_minuta*60,2,INDEX(statusRezultat_id,MATCH(VALUE(BE37),statusRezultat_oevent,0))))</f>
        <v>1</v>
      </c>
      <c r="BH37" s="74" t="str">
        <f>IF(B37="","",SUBSTITUTE(MID($B37,R37+1,S37-R37-1),"""",""))</f>
        <v>OK Jelen</v>
      </c>
      <c r="BI37" s="74" t="str">
        <f>IF(B37="","",SUBSTITUTE(MID($B37,S37+1,T37-S37-1),"""",""))</f>
        <v>OK Jelen</v>
      </c>
      <c r="BJ37" s="138" t="str">
        <f t="shared" si="61"/>
        <v/>
      </c>
      <c r="BK37" s="74" t="str" cm="1">
        <f t="array" ref="BK37">IF(BJ37="",""&amp;BI37,IF(BJ37="NEMA",BI37,INDEX(klubAlias_klub,BJ37)))</f>
        <v>OK Jelen</v>
      </c>
      <c r="BL37" s="74" t="str" cm="1">
        <f t="array" ref="BL37">IFERROR(INDEX(registarNatjecatelji,CE37,4),"")</f>
        <v>OK Jelen</v>
      </c>
      <c r="BM37" s="138"/>
      <c r="BN37" s="74" t="str">
        <f t="shared" si="62"/>
        <v>OK Jelen</v>
      </c>
      <c r="BO37" s="74" t="str">
        <f>IF(B37="","",SUBSTITUTE(MID($B37,T37+1,U37-T37-1),"""",""))</f>
        <v>CRO</v>
      </c>
      <c r="BP37" s="138">
        <f>IF(BO37="","",IFERROR(INDEX(drzava_id,MATCH(BO37,drzava_oznaka,0)),"NEMA"))</f>
        <v>1</v>
      </c>
      <c r="BQ37" s="74" t="str">
        <f>IF(B37="","",SUBSTITUTE(MID($B37,AQ37+1,AR37-AQ37-1),"""",""))</f>
        <v>M20</v>
      </c>
      <c r="BR37" s="74" t="str">
        <f t="shared" si="47"/>
        <v>M20-Ž21A</v>
      </c>
      <c r="BS37" s="138">
        <f t="shared" si="48"/>
        <v>1004</v>
      </c>
      <c r="BT37" s="75" t="str">
        <f>IF(B37="","",SUBSTITUTE(MID($B37,AR37+1,AS37-AR37-1),"""",""))</f>
        <v>4.18</v>
      </c>
      <c r="BU37" s="75" t="str">
        <f>IF(B37="","",SUBSTITUTE(MID($B37,AS37+1,AT37-AS37-1),"""",""))</f>
        <v>175</v>
      </c>
      <c r="BV37" s="76" t="str">
        <f>IF(B37="","",SUBSTITUTE(MID($B37,AT37+1,AU37-AT37-1),"""",""))</f>
        <v>15</v>
      </c>
      <c r="BW37" t="s">
        <v>1</v>
      </c>
      <c r="BX37" s="106" t="str">
        <f>IF(BA37="Vacant","",IF(BA37="","",BA37) &amp; IF(BB37="",""," – " &amp; BB37) &amp; IF(BN37="",""," – " &amp; BN37) &amp; IF(AY37="",""," – " &amp; AY37))</f>
        <v>Antonio – Cindrić – OK Jelen – M20</v>
      </c>
      <c r="BY37" s="107">
        <f t="shared" si="49"/>
        <v>150</v>
      </c>
      <c r="BZ37" t="s">
        <v>1</v>
      </c>
      <c r="CA37" s="106" t="str">
        <f>IF(BA37="Vacant","",IF(BA37="","",BA37) &amp; IF(BB37="",""," – " &amp; BB37) &amp; IF(BN37="",""," – " &amp; BN37))</f>
        <v>Antonio – Cindrić – OK Jelen</v>
      </c>
      <c r="CB37" s="107">
        <f t="shared" si="50"/>
        <v>150</v>
      </c>
      <c r="CC37" t="s">
        <v>1</v>
      </c>
      <c r="CD37" s="106" t="str">
        <f>IF(BA37="Vacant","",IF(BA37="","",BA37)&amp;IF(BB37="",""," – "&amp;BB37))</f>
        <v>Antonio – Cindrić</v>
      </c>
      <c r="CE37" s="107">
        <f t="shared" si="63"/>
        <v>150</v>
      </c>
      <c r="CF37" t="s">
        <v>1</v>
      </c>
      <c r="CG37" s="112">
        <f t="shared" si="64"/>
        <v>150</v>
      </c>
      <c r="CH37" s="107" cm="1">
        <f t="array" ref="CH37">IF(CG37="","",INDEX(imePrezime_id,CG37,0))</f>
        <v>1311</v>
      </c>
      <c r="CI37" t="s">
        <v>1</v>
      </c>
      <c r="CJ37" s="30" t="str">
        <f>IF(CE37&lt;&gt;"NEMA","","SELECT '"&amp;CD37&amp;"', ime, prezime FROM imeprezime WHERE ime LIKE '%"&amp;MID(BA37,2,LEN(BA37)-2)&amp;"%' Or prezime LIKE '%"&amp;MID(BB37,2,LEN(BB37)-2)&amp;"%' Or ime LIKE '%"&amp;MID(BB37,2,LEN(BB37)-2)&amp;"%' Or prezime LIKE '%"&amp;MID(BA37,2,LEN(BA37)-2)&amp;"%' ORDER BY ime, prezime;")</f>
        <v/>
      </c>
      <c r="CK37" t="s">
        <v>1</v>
      </c>
      <c r="CL37" s="91"/>
      <c r="CM37" t="s">
        <v>1</v>
      </c>
      <c r="CO37" t="s">
        <v>1</v>
      </c>
      <c r="CW37" s="116" t="str">
        <f>IF(CE37="NEMA",MAX(CW$10:CW36)+1,"")</f>
        <v/>
      </c>
      <c r="CX37" t="s">
        <v>1</v>
      </c>
      <c r="CY37" s="124" t="str">
        <f>LEFT(BQ37,1)</f>
        <v>M</v>
      </c>
      <c r="CZ37" t="s">
        <v>1</v>
      </c>
      <c r="DA37" s="106" t="str">
        <f>IF(CW37="","",IF(BO37&lt;&gt;"CRO","","INSERT INTO osoba (id,reg_broj,oib,spol_id,dat_rodjenja) VALUES ("&amp;CW37&amp;",(SELECT max(reg_broj)+1 FROM osoba),Null,'"&amp;CY37&amp;"',Null); INSERT INTO osoba_log (id,reg_broj,oib,spol_id,dat_rodjenja,dnevnik_id) SELECT id,reg_broj,oib,spol_id,dat_rodjenja,"&amp;CW$2&amp;" FROM osoba WHERE id = "&amp;CW37&amp;";"))</f>
        <v/>
      </c>
      <c r="DB37" s="129" t="str">
        <f>IF(CW37="","","INSERT INTO imeprezime (id,osoba_id,rbr,ime,prezime,klub_id,identitet_id,sintaksa_id,info,aktivno,dnevnik_id) VALUES ("&amp;CW37&amp;","&amp;IF(DA37="","Null",CW37)&amp;",1,'"&amp;BA37&amp;"','"&amp;BB37&amp;"',(SELECT id FROM klub WHERE naziv = '"&amp;BI37&amp;"'),Null,1,'',1,"&amp;CW$2&amp;");")</f>
        <v/>
      </c>
      <c r="DC37" t="s">
        <v>1</v>
      </c>
      <c r="DD37" s="30" t="str">
        <f t="shared" si="65"/>
        <v/>
      </c>
      <c r="DE37" t="s">
        <v>1</v>
      </c>
      <c r="DF37" s="106" t="str">
        <f>IF(OR(BP37="",BP37&lt;&gt;"NEMA"),"",BO37)</f>
        <v/>
      </c>
      <c r="DG37" s="129" t="str">
        <f>IF(DF37="","",MAX(DG$10:DG36)+1)</f>
        <v/>
      </c>
      <c r="DH37" t="s">
        <v>1</v>
      </c>
      <c r="DI37" s="91"/>
      <c r="DJ37" t="s">
        <v>1</v>
      </c>
      <c r="DK37" s="30" t="str">
        <f>IF(DF37="","","INSERT INTO drzava(id,naziv,oznaka) VALUES ("&amp;DG37&amp;",'"&amp;DI37&amp;"','"&amp;UPPER(LEFT(DF37,1))&amp;LOWER(RIGHT(DF37,2))&amp;"');")</f>
        <v/>
      </c>
      <c r="DL37" t="s">
        <v>1</v>
      </c>
      <c r="DM37" s="170" t="str">
        <f>IF(BJ37&lt;&gt;"NEMA","",IF(IFERROR(MATCH(BI37,BI$10:BI36,0),0)&lt;&gt;0,"",BI37))</f>
        <v/>
      </c>
      <c r="DN37" t="s">
        <v>1</v>
      </c>
      <c r="DO37" s="91"/>
      <c r="DP37" t="s">
        <v>1</v>
      </c>
      <c r="DQ37" s="106" t="str">
        <f t="shared" si="66"/>
        <v/>
      </c>
      <c r="DR37" s="74" t="str">
        <f>IF(DQ37="","",MAX(DR$10:DR36)+1)</f>
        <v/>
      </c>
      <c r="DS37" s="74" t="str">
        <f>IF(DQ37="","",IF(BP37="","",IF(BP37="NEMA",DG37,BP37)))</f>
        <v/>
      </c>
      <c r="DT37" s="74" t="str">
        <f t="shared" si="67"/>
        <v/>
      </c>
      <c r="DU37" s="74" t="str">
        <f>IF(DO37="","",MAX(DU$10:DU36)+1)</f>
        <v/>
      </c>
      <c r="DV37" s="181" t="str">
        <f>IF(DO37="","",INDEX(klub_id,MATCH(DO37,klub_naziv,0)))</f>
        <v/>
      </c>
      <c r="DW37" s="129" t="str">
        <f t="shared" si="68"/>
        <v/>
      </c>
      <c r="DX37" t="s">
        <v>1</v>
      </c>
      <c r="DY37" s="30" t="str">
        <f t="shared" si="69"/>
        <v/>
      </c>
      <c r="DZ37" t="s">
        <v>1</v>
      </c>
      <c r="EA37" s="170" t="str">
        <f>IF(BX37="","",IF(BY37&lt;&gt;"NEMA","ime-pre-klu"&amp;IF(BJ37="","","(ali)")&amp;"-kat",IF(CB37&lt;&gt;"NEMA","ime-pre-klu"&amp;IF(BJ37="","","(ali)"),IF(CE37&lt;&gt;"NEMA","ime-pre",IF(CW37&lt;&gt;"","novo",""))))&amp;IF(AND(BE37="0",BD37&gt;max_minuta*60),"-ot",""))</f>
        <v>ime-pre-klu-kat</v>
      </c>
      <c r="EB37" t="s">
        <v>1</v>
      </c>
      <c r="EC37" s="112"/>
      <c r="ED37" s="138"/>
      <c r="EE37" s="138"/>
      <c r="EF37" s="138"/>
      <c r="EG37" s="138"/>
      <c r="EH37" s="138"/>
      <c r="EI37" s="138"/>
      <c r="EJ37" s="138"/>
      <c r="EK37" s="138"/>
      <c r="EL37" s="138"/>
      <c r="EM37" s="107">
        <f t="shared" si="90"/>
        <v>1</v>
      </c>
      <c r="EN37" t="s">
        <v>1</v>
      </c>
    </row>
    <row r="38" spans="2:144" x14ac:dyDescent="0.25">
      <c r="B38" s="152" t="s">
        <v>1105</v>
      </c>
      <c r="C38" t="s">
        <v>1</v>
      </c>
      <c r="D38" s="163">
        <f t="shared" si="53"/>
        <v>0</v>
      </c>
      <c r="E38" s="164">
        <f t="shared" ref="E38:AW38" si="97">IF($B38="","",FIND(";",$B38,D38+1))</f>
        <v>1</v>
      </c>
      <c r="F38" s="164">
        <f t="shared" si="97"/>
        <v>2</v>
      </c>
      <c r="G38" s="164">
        <f t="shared" si="97"/>
        <v>8</v>
      </c>
      <c r="H38" s="164">
        <f t="shared" si="97"/>
        <v>11</v>
      </c>
      <c r="I38" s="164">
        <f t="shared" si="97"/>
        <v>20</v>
      </c>
      <c r="J38" s="164">
        <f t="shared" si="97"/>
        <v>21</v>
      </c>
      <c r="K38" s="164">
        <f t="shared" si="97"/>
        <v>23</v>
      </c>
      <c r="L38" s="164">
        <f t="shared" si="97"/>
        <v>24</v>
      </c>
      <c r="M38" s="164">
        <f t="shared" si="97"/>
        <v>26</v>
      </c>
      <c r="N38" s="164">
        <f t="shared" si="97"/>
        <v>32</v>
      </c>
      <c r="O38" s="164">
        <f t="shared" si="97"/>
        <v>33</v>
      </c>
      <c r="P38" s="164">
        <f t="shared" si="97"/>
        <v>34</v>
      </c>
      <c r="Q38" s="164">
        <f t="shared" si="97"/>
        <v>36</v>
      </c>
      <c r="R38" s="164">
        <f t="shared" si="97"/>
        <v>37</v>
      </c>
      <c r="S38" s="164">
        <f t="shared" si="97"/>
        <v>40</v>
      </c>
      <c r="T38" s="164">
        <f t="shared" si="97"/>
        <v>43</v>
      </c>
      <c r="U38" s="164">
        <f t="shared" si="97"/>
        <v>46</v>
      </c>
      <c r="V38" s="164">
        <f t="shared" si="97"/>
        <v>48</v>
      </c>
      <c r="W38" s="164">
        <f t="shared" si="97"/>
        <v>54</v>
      </c>
      <c r="X38" s="164">
        <f t="shared" si="97"/>
        <v>60</v>
      </c>
      <c r="Y38" s="164">
        <f t="shared" si="97"/>
        <v>61</v>
      </c>
      <c r="Z38" s="164">
        <f t="shared" si="97"/>
        <v>62</v>
      </c>
      <c r="AA38" s="164">
        <f t="shared" si="97"/>
        <v>63</v>
      </c>
      <c r="AB38" s="164">
        <f t="shared" si="97"/>
        <v>66</v>
      </c>
      <c r="AC38" s="164">
        <f t="shared" si="97"/>
        <v>69</v>
      </c>
      <c r="AD38" s="164">
        <f t="shared" si="97"/>
        <v>72</v>
      </c>
      <c r="AE38" s="164">
        <f t="shared" si="97"/>
        <v>75</v>
      </c>
      <c r="AF38" s="164">
        <f t="shared" si="97"/>
        <v>78</v>
      </c>
      <c r="AG38" s="164">
        <f t="shared" si="97"/>
        <v>81</v>
      </c>
      <c r="AH38" s="164">
        <f t="shared" si="97"/>
        <v>84</v>
      </c>
      <c r="AI38" s="164">
        <f t="shared" si="97"/>
        <v>87</v>
      </c>
      <c r="AJ38" s="164">
        <f t="shared" si="97"/>
        <v>90</v>
      </c>
      <c r="AK38" s="164">
        <f t="shared" si="97"/>
        <v>93</v>
      </c>
      <c r="AL38" s="164">
        <f t="shared" si="97"/>
        <v>96</v>
      </c>
      <c r="AM38" s="164">
        <f t="shared" si="97"/>
        <v>97</v>
      </c>
      <c r="AN38" s="164">
        <f t="shared" si="97"/>
        <v>99</v>
      </c>
      <c r="AO38" s="164">
        <f t="shared" si="97"/>
        <v>105</v>
      </c>
      <c r="AP38" s="164">
        <f t="shared" si="97"/>
        <v>107</v>
      </c>
      <c r="AQ38" s="164">
        <f t="shared" si="97"/>
        <v>109</v>
      </c>
      <c r="AR38" s="164">
        <f t="shared" si="97"/>
        <v>115</v>
      </c>
      <c r="AS38" s="164">
        <f t="shared" si="97"/>
        <v>122</v>
      </c>
      <c r="AT38" s="164">
        <f t="shared" si="97"/>
        <v>128</v>
      </c>
      <c r="AU38" s="164">
        <f t="shared" si="97"/>
        <v>131</v>
      </c>
      <c r="AV38" s="164">
        <f t="shared" si="97"/>
        <v>132</v>
      </c>
      <c r="AW38" s="165">
        <f t="shared" si="97"/>
        <v>133</v>
      </c>
      <c r="AX38" t="s">
        <v>1</v>
      </c>
      <c r="AY38" s="106" t="str">
        <f t="shared" si="55"/>
        <v>M20</v>
      </c>
      <c r="AZ38" s="138">
        <f t="shared" si="44"/>
        <v>109</v>
      </c>
      <c r="BA38" s="74" t="str">
        <f t="shared" si="56"/>
        <v>Vacant</v>
      </c>
      <c r="BB38" s="74" t="str">
        <f t="shared" si="57"/>
        <v/>
      </c>
      <c r="BC38" s="138" t="str">
        <f t="shared" si="58"/>
        <v/>
      </c>
      <c r="BD38" s="138" t="str">
        <f t="shared" si="59"/>
        <v/>
      </c>
      <c r="BE38" s="138" t="str">
        <f t="shared" si="60"/>
        <v>0</v>
      </c>
      <c r="BF38" s="138" t="str">
        <f t="shared" si="81"/>
        <v/>
      </c>
      <c r="BG38" s="138" t="str">
        <f>IF(CD38="","",IF(N(BD38)&gt;max_minuta*60,2,INDEX(statusRezultat_id,MATCH(VALUE(BE38),statusRezultat_oevent,0))))</f>
        <v/>
      </c>
      <c r="BH38" s="74" t="str">
        <f>IF(B38="","",SUBSTITUTE(MID($B38,R38+1,S38-R38-1),"""",""))</f>
        <v/>
      </c>
      <c r="BI38" s="74" t="str">
        <f>IF(B38="","",SUBSTITUTE(MID($B38,S38+1,T38-S38-1),"""",""))</f>
        <v/>
      </c>
      <c r="BJ38" s="138" t="str">
        <f t="shared" si="61"/>
        <v/>
      </c>
      <c r="BK38" s="74" t="str" cm="1">
        <f t="array" ref="BK38">IF(BJ38="",""&amp;BI38,IF(BJ38="NEMA",BI38,INDEX(klubAlias_klub,BJ38)))</f>
        <v/>
      </c>
      <c r="BL38" s="74" t="str" cm="1">
        <f t="array" ref="BL38">IFERROR(INDEX(registarNatjecatelji,CE38,4),"")</f>
        <v/>
      </c>
      <c r="BM38" s="138"/>
      <c r="BN38" s="74" t="str">
        <f t="shared" si="62"/>
        <v/>
      </c>
      <c r="BO38" s="74" t="str">
        <f>IF(B38="","",SUBSTITUTE(MID($B38,T38+1,U38-T38-1),"""",""))</f>
        <v/>
      </c>
      <c r="BP38" s="138" t="str">
        <f>IF(BO38="","",IFERROR(INDEX(drzava_id,MATCH(BO38,drzava_oznaka,0)),"NEMA"))</f>
        <v/>
      </c>
      <c r="BQ38" s="74" t="str">
        <f>IF(B38="","",SUBSTITUTE(MID($B38,AQ38+1,AR38-AQ38-1),"""",""))</f>
        <v>M20</v>
      </c>
      <c r="BR38" s="74" t="str">
        <f t="shared" si="47"/>
        <v>M20-Ž21A</v>
      </c>
      <c r="BS38" s="138">
        <f t="shared" si="48"/>
        <v>1004</v>
      </c>
      <c r="BT38" s="75" t="str">
        <f>IF(B38="","",SUBSTITUTE(MID($B38,AR38+1,AS38-AR38-1),"""",""))</f>
        <v>4.18</v>
      </c>
      <c r="BU38" s="75" t="str">
        <f>IF(B38="","",SUBSTITUTE(MID($B38,AS38+1,AT38-AS38-1),"""",""))</f>
        <v>175</v>
      </c>
      <c r="BV38" s="76" t="str">
        <f>IF(B38="","",SUBSTITUTE(MID($B38,AT38+1,AU38-AT38-1),"""",""))</f>
        <v>15</v>
      </c>
      <c r="BW38" t="s">
        <v>1</v>
      </c>
      <c r="BX38" s="106" t="str">
        <f>IF(BA38="Vacant","",IF(BA38="","",BA38) &amp; IF(BB38="",""," – " &amp; BB38) &amp; IF(BN38="",""," – " &amp; BN38) &amp; IF(AY38="",""," – " &amp; AY38))</f>
        <v/>
      </c>
      <c r="BY38" s="107" t="str">
        <f t="shared" si="49"/>
        <v/>
      </c>
      <c r="BZ38" t="s">
        <v>1</v>
      </c>
      <c r="CA38" s="106" t="str">
        <f>IF(BA38="Vacant","",IF(BA38="","",BA38) &amp; IF(BB38="",""," – " &amp; BB38) &amp; IF(BN38="",""," – " &amp; BN38))</f>
        <v/>
      </c>
      <c r="CB38" s="107" t="str">
        <f t="shared" si="50"/>
        <v/>
      </c>
      <c r="CC38" t="s">
        <v>1</v>
      </c>
      <c r="CD38" s="106" t="str">
        <f>IF(BA38="Vacant","",IF(BA38="","",BA38)&amp;IF(BB38="",""," – "&amp;BB38))</f>
        <v/>
      </c>
      <c r="CE38" s="107" t="str">
        <f t="shared" si="63"/>
        <v/>
      </c>
      <c r="CF38" t="s">
        <v>1</v>
      </c>
      <c r="CG38" s="112" t="str">
        <f t="shared" si="64"/>
        <v/>
      </c>
      <c r="CH38" s="107" t="str" cm="1">
        <f t="array" ref="CH38">IF(CG38="","",INDEX(imePrezime_id,CG38,0))</f>
        <v/>
      </c>
      <c r="CI38" t="s">
        <v>1</v>
      </c>
      <c r="CJ38" s="30" t="str">
        <f>IF(CE38&lt;&gt;"NEMA","","SELECT '"&amp;CD38&amp;"', ime, prezime FROM imeprezime WHERE ime LIKE '%"&amp;MID(BA38,2,LEN(BA38)-2)&amp;"%' Or prezime LIKE '%"&amp;MID(BB38,2,LEN(BB38)-2)&amp;"%' Or ime LIKE '%"&amp;MID(BB38,2,LEN(BB38)-2)&amp;"%' Or prezime LIKE '%"&amp;MID(BA38,2,LEN(BA38)-2)&amp;"%' ORDER BY ime, prezime;")</f>
        <v/>
      </c>
      <c r="CK38" t="s">
        <v>1</v>
      </c>
      <c r="CL38" s="91"/>
      <c r="CM38" t="s">
        <v>1</v>
      </c>
      <c r="CO38" t="s">
        <v>1</v>
      </c>
      <c r="CW38" s="116" t="str">
        <f>IF(CE38="NEMA",MAX(CW$10:CW37)+1,"")</f>
        <v/>
      </c>
      <c r="CX38" t="s">
        <v>1</v>
      </c>
      <c r="CY38" s="124" t="str">
        <f>LEFT(BQ38,1)</f>
        <v>M</v>
      </c>
      <c r="CZ38" t="s">
        <v>1</v>
      </c>
      <c r="DA38" s="106" t="str">
        <f>IF(CW38="","",IF(BO38&lt;&gt;"CRO","","INSERT INTO osoba (id,reg_broj,oib,spol_id,dat_rodjenja) VALUES ("&amp;CW38&amp;",(SELECT max(reg_broj)+1 FROM osoba),Null,'"&amp;CY38&amp;"',Null); INSERT INTO osoba_log (id,reg_broj,oib,spol_id,dat_rodjenja,dnevnik_id) SELECT id,reg_broj,oib,spol_id,dat_rodjenja,"&amp;CW$2&amp;" FROM osoba WHERE id = "&amp;CW38&amp;";"))</f>
        <v/>
      </c>
      <c r="DB38" s="129" t="str">
        <f>IF(CW38="","","INSERT INTO imeprezime (id,osoba_id,rbr,ime,prezime,klub_id,identitet_id,sintaksa_id,info,aktivno,dnevnik_id) VALUES ("&amp;CW38&amp;","&amp;IF(DA38="","Null",CW38)&amp;",1,'"&amp;BA38&amp;"','"&amp;BB38&amp;"',(SELECT id FROM klub WHERE naziv = '"&amp;BI38&amp;"'),Null,1,'',1,"&amp;CW$2&amp;");")</f>
        <v/>
      </c>
      <c r="DC38" t="s">
        <v>1</v>
      </c>
      <c r="DD38" s="30" t="str">
        <f t="shared" si="65"/>
        <v/>
      </c>
      <c r="DE38" t="s">
        <v>1</v>
      </c>
      <c r="DF38" s="106" t="str">
        <f>IF(OR(BP38="",BP38&lt;&gt;"NEMA"),"",BO38)</f>
        <v/>
      </c>
      <c r="DG38" s="129" t="str">
        <f>IF(DF38="","",MAX(DG$10:DG37)+1)</f>
        <v/>
      </c>
      <c r="DH38" t="s">
        <v>1</v>
      </c>
      <c r="DI38" s="91"/>
      <c r="DJ38" t="s">
        <v>1</v>
      </c>
      <c r="DK38" s="30" t="str">
        <f>IF(DF38="","","INSERT INTO drzava(id,naziv,oznaka) VALUES ("&amp;DG38&amp;",'"&amp;DI38&amp;"','"&amp;UPPER(LEFT(DF38,1))&amp;LOWER(RIGHT(DF38,2))&amp;"');")</f>
        <v/>
      </c>
      <c r="DL38" t="s">
        <v>1</v>
      </c>
      <c r="DM38" s="170" t="str">
        <f>IF(BJ38&lt;&gt;"NEMA","",IF(IFERROR(MATCH(BI38,BI$10:BI37,0),0)&lt;&gt;0,"",BI38))</f>
        <v/>
      </c>
      <c r="DN38" t="s">
        <v>1</v>
      </c>
      <c r="DO38" s="91"/>
      <c r="DP38" t="s">
        <v>1</v>
      </c>
      <c r="DQ38" s="106" t="str">
        <f t="shared" si="66"/>
        <v/>
      </c>
      <c r="DR38" s="74" t="str">
        <f>IF(DQ38="","",MAX(DR$10:DR37)+1)</f>
        <v/>
      </c>
      <c r="DS38" s="74" t="str">
        <f>IF(DQ38="","",IF(BP38="","",IF(BP38="NEMA",DG38,BP38)))</f>
        <v/>
      </c>
      <c r="DT38" s="74" t="str">
        <f t="shared" si="67"/>
        <v/>
      </c>
      <c r="DU38" s="74" t="str">
        <f>IF(DO38="","",MAX(DU$10:DU37)+1)</f>
        <v/>
      </c>
      <c r="DV38" s="181" t="str">
        <f>IF(DO38="","",INDEX(klub_id,MATCH(DO38,klub_naziv,0)))</f>
        <v/>
      </c>
      <c r="DW38" s="129" t="str">
        <f t="shared" si="68"/>
        <v/>
      </c>
      <c r="DX38" t="s">
        <v>1</v>
      </c>
      <c r="DY38" s="30" t="str">
        <f t="shared" si="69"/>
        <v/>
      </c>
      <c r="DZ38" t="s">
        <v>1</v>
      </c>
      <c r="EA38" s="170" t="str">
        <f>IF(BX38="","",IF(BY38&lt;&gt;"NEMA","ime-pre-klu"&amp;IF(BJ38="","","(ali)")&amp;"-kat",IF(CB38&lt;&gt;"NEMA","ime-pre-klu"&amp;IF(BJ38="","","(ali)"),IF(CE38&lt;&gt;"NEMA","ime-pre",IF(CW38&lt;&gt;"","novo",""))))&amp;IF(AND(BE38="0",BD38&gt;max_minuta*60),"-ot",""))</f>
        <v/>
      </c>
      <c r="EB38" t="s">
        <v>1</v>
      </c>
      <c r="EC38" s="112"/>
      <c r="ED38" s="138"/>
      <c r="EE38" s="138"/>
      <c r="EF38" s="138"/>
      <c r="EG38" s="138"/>
      <c r="EH38" s="138"/>
      <c r="EI38" s="138"/>
      <c r="EJ38" s="138"/>
      <c r="EK38" s="138"/>
      <c r="EL38" s="138"/>
      <c r="EM38" s="107" t="str">
        <f t="shared" si="90"/>
        <v/>
      </c>
      <c r="EN38" t="s">
        <v>1</v>
      </c>
    </row>
    <row r="39" spans="2:144" x14ac:dyDescent="0.25">
      <c r="B39" s="152" t="s">
        <v>1106</v>
      </c>
      <c r="C39" t="s">
        <v>1</v>
      </c>
      <c r="D39" s="163">
        <f t="shared" si="53"/>
        <v>0</v>
      </c>
      <c r="E39" s="164">
        <f t="shared" ref="E39:AW39" si="98">IF($B39="","",FIND(";",$B39,D39+1))</f>
        <v>1</v>
      </c>
      <c r="F39" s="164">
        <f t="shared" si="98"/>
        <v>2</v>
      </c>
      <c r="G39" s="164">
        <f t="shared" si="98"/>
        <v>8</v>
      </c>
      <c r="H39" s="164">
        <f t="shared" si="98"/>
        <v>11</v>
      </c>
      <c r="I39" s="164">
        <f t="shared" si="98"/>
        <v>20</v>
      </c>
      <c r="J39" s="164">
        <f t="shared" si="98"/>
        <v>21</v>
      </c>
      <c r="K39" s="164">
        <f t="shared" si="98"/>
        <v>23</v>
      </c>
      <c r="L39" s="164">
        <f t="shared" si="98"/>
        <v>24</v>
      </c>
      <c r="M39" s="164">
        <f t="shared" si="98"/>
        <v>26</v>
      </c>
      <c r="N39" s="164">
        <f t="shared" si="98"/>
        <v>32</v>
      </c>
      <c r="O39" s="164">
        <f t="shared" si="98"/>
        <v>33</v>
      </c>
      <c r="P39" s="164">
        <f t="shared" si="98"/>
        <v>34</v>
      </c>
      <c r="Q39" s="164">
        <f t="shared" si="98"/>
        <v>36</v>
      </c>
      <c r="R39" s="164">
        <f t="shared" si="98"/>
        <v>37</v>
      </c>
      <c r="S39" s="164">
        <f t="shared" si="98"/>
        <v>40</v>
      </c>
      <c r="T39" s="164">
        <f t="shared" si="98"/>
        <v>43</v>
      </c>
      <c r="U39" s="164">
        <f t="shared" si="98"/>
        <v>46</v>
      </c>
      <c r="V39" s="164">
        <f t="shared" si="98"/>
        <v>48</v>
      </c>
      <c r="W39" s="164">
        <f t="shared" si="98"/>
        <v>54</v>
      </c>
      <c r="X39" s="164">
        <f t="shared" si="98"/>
        <v>60</v>
      </c>
      <c r="Y39" s="164">
        <f t="shared" si="98"/>
        <v>61</v>
      </c>
      <c r="Z39" s="164">
        <f t="shared" si="98"/>
        <v>62</v>
      </c>
      <c r="AA39" s="164">
        <f t="shared" si="98"/>
        <v>63</v>
      </c>
      <c r="AB39" s="164">
        <f t="shared" si="98"/>
        <v>66</v>
      </c>
      <c r="AC39" s="164">
        <f t="shared" si="98"/>
        <v>69</v>
      </c>
      <c r="AD39" s="164">
        <f t="shared" si="98"/>
        <v>72</v>
      </c>
      <c r="AE39" s="164">
        <f t="shared" si="98"/>
        <v>75</v>
      </c>
      <c r="AF39" s="164">
        <f t="shared" si="98"/>
        <v>78</v>
      </c>
      <c r="AG39" s="164">
        <f t="shared" si="98"/>
        <v>81</v>
      </c>
      <c r="AH39" s="164">
        <f t="shared" si="98"/>
        <v>84</v>
      </c>
      <c r="AI39" s="164">
        <f t="shared" si="98"/>
        <v>87</v>
      </c>
      <c r="AJ39" s="164">
        <f t="shared" si="98"/>
        <v>90</v>
      </c>
      <c r="AK39" s="164">
        <f t="shared" si="98"/>
        <v>93</v>
      </c>
      <c r="AL39" s="164">
        <f t="shared" si="98"/>
        <v>96</v>
      </c>
      <c r="AM39" s="164">
        <f t="shared" si="98"/>
        <v>97</v>
      </c>
      <c r="AN39" s="164">
        <f t="shared" si="98"/>
        <v>99</v>
      </c>
      <c r="AO39" s="164">
        <f t="shared" si="98"/>
        <v>105</v>
      </c>
      <c r="AP39" s="164">
        <f t="shared" si="98"/>
        <v>107</v>
      </c>
      <c r="AQ39" s="164">
        <f t="shared" si="98"/>
        <v>109</v>
      </c>
      <c r="AR39" s="164">
        <f t="shared" si="98"/>
        <v>115</v>
      </c>
      <c r="AS39" s="164">
        <f t="shared" si="98"/>
        <v>122</v>
      </c>
      <c r="AT39" s="164">
        <f t="shared" si="98"/>
        <v>128</v>
      </c>
      <c r="AU39" s="164">
        <f t="shared" si="98"/>
        <v>131</v>
      </c>
      <c r="AV39" s="164">
        <f t="shared" si="98"/>
        <v>132</v>
      </c>
      <c r="AW39" s="165">
        <f t="shared" si="98"/>
        <v>133</v>
      </c>
      <c r="AX39" t="s">
        <v>1</v>
      </c>
      <c r="AY39" s="106" t="str">
        <f t="shared" si="55"/>
        <v>M20</v>
      </c>
      <c r="AZ39" s="138">
        <f t="shared" si="44"/>
        <v>109</v>
      </c>
      <c r="BA39" s="74" t="str">
        <f t="shared" si="56"/>
        <v>Vacant</v>
      </c>
      <c r="BB39" s="74" t="str">
        <f t="shared" si="57"/>
        <v/>
      </c>
      <c r="BC39" s="138" t="str">
        <f t="shared" si="58"/>
        <v/>
      </c>
      <c r="BD39" s="138" t="str">
        <f t="shared" si="59"/>
        <v/>
      </c>
      <c r="BE39" s="138" t="str">
        <f t="shared" si="60"/>
        <v>0</v>
      </c>
      <c r="BF39" s="138" t="str">
        <f t="shared" si="81"/>
        <v/>
      </c>
      <c r="BG39" s="138" t="str">
        <f>IF(CD39="","",IF(N(BD39)&gt;max_minuta*60,2,INDEX(statusRezultat_id,MATCH(VALUE(BE39),statusRezultat_oevent,0))))</f>
        <v/>
      </c>
      <c r="BH39" s="74" t="str">
        <f>IF(B39="","",SUBSTITUTE(MID($B39,R39+1,S39-R39-1),"""",""))</f>
        <v/>
      </c>
      <c r="BI39" s="74" t="str">
        <f>IF(B39="","",SUBSTITUTE(MID($B39,S39+1,T39-S39-1),"""",""))</f>
        <v/>
      </c>
      <c r="BJ39" s="138" t="str">
        <f t="shared" si="61"/>
        <v/>
      </c>
      <c r="BK39" s="74" t="str" cm="1">
        <f t="array" ref="BK39">IF(BJ39="",""&amp;BI39,IF(BJ39="NEMA",BI39,INDEX(klubAlias_klub,BJ39)))</f>
        <v/>
      </c>
      <c r="BL39" s="74" t="str" cm="1">
        <f t="array" ref="BL39">IFERROR(INDEX(registarNatjecatelji,CE39,4),"")</f>
        <v/>
      </c>
      <c r="BM39" s="138"/>
      <c r="BN39" s="74" t="str">
        <f t="shared" si="62"/>
        <v/>
      </c>
      <c r="BO39" s="74" t="str">
        <f>IF(B39="","",SUBSTITUTE(MID($B39,T39+1,U39-T39-1),"""",""))</f>
        <v/>
      </c>
      <c r="BP39" s="138" t="str">
        <f>IF(BO39="","",IFERROR(INDEX(drzava_id,MATCH(BO39,drzava_oznaka,0)),"NEMA"))</f>
        <v/>
      </c>
      <c r="BQ39" s="74" t="str">
        <f>IF(B39="","",SUBSTITUTE(MID($B39,AQ39+1,AR39-AQ39-1),"""",""))</f>
        <v>M20</v>
      </c>
      <c r="BR39" s="74" t="str">
        <f t="shared" si="47"/>
        <v>M20-Ž21A</v>
      </c>
      <c r="BS39" s="138">
        <f t="shared" si="48"/>
        <v>1004</v>
      </c>
      <c r="BT39" s="75" t="str">
        <f>IF(B39="","",SUBSTITUTE(MID($B39,AR39+1,AS39-AR39-1),"""",""))</f>
        <v>4.18</v>
      </c>
      <c r="BU39" s="75" t="str">
        <f>IF(B39="","",SUBSTITUTE(MID($B39,AS39+1,AT39-AS39-1),"""",""))</f>
        <v>175</v>
      </c>
      <c r="BV39" s="76" t="str">
        <f>IF(B39="","",SUBSTITUTE(MID($B39,AT39+1,AU39-AT39-1),"""",""))</f>
        <v>15</v>
      </c>
      <c r="BW39" t="s">
        <v>1</v>
      </c>
      <c r="BX39" s="106" t="str">
        <f>IF(BA39="Vacant","",IF(BA39="","",BA39) &amp; IF(BB39="",""," – " &amp; BB39) &amp; IF(BN39="",""," – " &amp; BN39) &amp; IF(AY39="",""," – " &amp; AY39))</f>
        <v/>
      </c>
      <c r="BY39" s="107" t="str">
        <f t="shared" si="49"/>
        <v/>
      </c>
      <c r="BZ39" t="s">
        <v>1</v>
      </c>
      <c r="CA39" s="106" t="str">
        <f>IF(BA39="Vacant","",IF(BA39="","",BA39) &amp; IF(BB39="",""," – " &amp; BB39) &amp; IF(BN39="",""," – " &amp; BN39))</f>
        <v/>
      </c>
      <c r="CB39" s="107" t="str">
        <f t="shared" si="50"/>
        <v/>
      </c>
      <c r="CC39" t="s">
        <v>1</v>
      </c>
      <c r="CD39" s="106" t="str">
        <f>IF(BA39="Vacant","",IF(BA39="","",BA39)&amp;IF(BB39="",""," – "&amp;BB39))</f>
        <v/>
      </c>
      <c r="CE39" s="107" t="str">
        <f t="shared" si="63"/>
        <v/>
      </c>
      <c r="CF39" t="s">
        <v>1</v>
      </c>
      <c r="CG39" s="112" t="str">
        <f t="shared" si="64"/>
        <v/>
      </c>
      <c r="CH39" s="107" t="str" cm="1">
        <f t="array" ref="CH39">IF(CG39="","",INDEX(imePrezime_id,CG39,0))</f>
        <v/>
      </c>
      <c r="CI39" t="s">
        <v>1</v>
      </c>
      <c r="CJ39" s="30" t="str">
        <f>IF(CE39&lt;&gt;"NEMA","","SELECT '"&amp;CD39&amp;"', ime, prezime FROM imeprezime WHERE ime LIKE '%"&amp;MID(BA39,2,LEN(BA39)-2)&amp;"%' Or prezime LIKE '%"&amp;MID(BB39,2,LEN(BB39)-2)&amp;"%' Or ime LIKE '%"&amp;MID(BB39,2,LEN(BB39)-2)&amp;"%' Or prezime LIKE '%"&amp;MID(BA39,2,LEN(BA39)-2)&amp;"%' ORDER BY ime, prezime;")</f>
        <v/>
      </c>
      <c r="CK39" t="s">
        <v>1</v>
      </c>
      <c r="CL39" s="91"/>
      <c r="CM39" t="s">
        <v>1</v>
      </c>
      <c r="CO39" t="s">
        <v>1</v>
      </c>
      <c r="CW39" s="116" t="str">
        <f>IF(CE39="NEMA",MAX(CW$10:CW38)+1,"")</f>
        <v/>
      </c>
      <c r="CX39" t="s">
        <v>1</v>
      </c>
      <c r="CY39" s="124" t="str">
        <f>LEFT(BQ39,1)</f>
        <v>M</v>
      </c>
      <c r="CZ39" t="s">
        <v>1</v>
      </c>
      <c r="DA39" s="106" t="str">
        <f>IF(CW39="","",IF(BO39&lt;&gt;"CRO","","INSERT INTO osoba (id,reg_broj,oib,spol_id,dat_rodjenja) VALUES ("&amp;CW39&amp;",(SELECT max(reg_broj)+1 FROM osoba),Null,'"&amp;CY39&amp;"',Null); INSERT INTO osoba_log (id,reg_broj,oib,spol_id,dat_rodjenja,dnevnik_id) SELECT id,reg_broj,oib,spol_id,dat_rodjenja,"&amp;CW$2&amp;" FROM osoba WHERE id = "&amp;CW39&amp;";"))</f>
        <v/>
      </c>
      <c r="DB39" s="129" t="str">
        <f>IF(CW39="","","INSERT INTO imeprezime (id,osoba_id,rbr,ime,prezime,klub_id,identitet_id,sintaksa_id,info,aktivno,dnevnik_id) VALUES ("&amp;CW39&amp;","&amp;IF(DA39="","Null",CW39)&amp;",1,'"&amp;BA39&amp;"','"&amp;BB39&amp;"',(SELECT id FROM klub WHERE naziv = '"&amp;BI39&amp;"'),Null,1,'',1,"&amp;CW$2&amp;");")</f>
        <v/>
      </c>
      <c r="DC39" t="s">
        <v>1</v>
      </c>
      <c r="DD39" s="30" t="str">
        <f t="shared" si="65"/>
        <v/>
      </c>
      <c r="DE39" t="s">
        <v>1</v>
      </c>
      <c r="DF39" s="106" t="str">
        <f>IF(OR(BP39="",BP39&lt;&gt;"NEMA"),"",BO39)</f>
        <v/>
      </c>
      <c r="DG39" s="129" t="str">
        <f>IF(DF39="","",MAX(DG$10:DG38)+1)</f>
        <v/>
      </c>
      <c r="DH39" t="s">
        <v>1</v>
      </c>
      <c r="DI39" s="91"/>
      <c r="DJ39" t="s">
        <v>1</v>
      </c>
      <c r="DK39" s="30" t="str">
        <f>IF(DF39="","","INSERT INTO drzava(id,naziv,oznaka) VALUES ("&amp;DG39&amp;",'"&amp;DI39&amp;"','"&amp;UPPER(LEFT(DF39,1))&amp;LOWER(RIGHT(DF39,2))&amp;"');")</f>
        <v/>
      </c>
      <c r="DL39" t="s">
        <v>1</v>
      </c>
      <c r="DM39" s="170" t="str">
        <f>IF(BJ39&lt;&gt;"NEMA","",IF(IFERROR(MATCH(BI39,BI$10:BI38,0),0)&lt;&gt;0,"",BI39))</f>
        <v/>
      </c>
      <c r="DN39" t="s">
        <v>1</v>
      </c>
      <c r="DO39" s="91"/>
      <c r="DP39" t="s">
        <v>1</v>
      </c>
      <c r="DQ39" s="106" t="str">
        <f t="shared" si="66"/>
        <v/>
      </c>
      <c r="DR39" s="74" t="str">
        <f>IF(DQ39="","",MAX(DR$10:DR38)+1)</f>
        <v/>
      </c>
      <c r="DS39" s="74" t="str">
        <f>IF(DQ39="","",IF(BP39="","",IF(BP39="NEMA",DG39,BP39)))</f>
        <v/>
      </c>
      <c r="DT39" s="74" t="str">
        <f t="shared" si="67"/>
        <v/>
      </c>
      <c r="DU39" s="74" t="str">
        <f>IF(DO39="","",MAX(DU$10:DU38)+1)</f>
        <v/>
      </c>
      <c r="DV39" s="181" t="str">
        <f>IF(DO39="","",INDEX(klub_id,MATCH(DO39,klub_naziv,0)))</f>
        <v/>
      </c>
      <c r="DW39" s="129" t="str">
        <f t="shared" si="68"/>
        <v/>
      </c>
      <c r="DX39" t="s">
        <v>1</v>
      </c>
      <c r="DY39" s="30" t="str">
        <f t="shared" si="69"/>
        <v/>
      </c>
      <c r="DZ39" t="s">
        <v>1</v>
      </c>
      <c r="EA39" s="170" t="str">
        <f>IF(BX39="","",IF(BY39&lt;&gt;"NEMA","ime-pre-klu"&amp;IF(BJ39="","","(ali)")&amp;"-kat",IF(CB39&lt;&gt;"NEMA","ime-pre-klu"&amp;IF(BJ39="","","(ali)"),IF(CE39&lt;&gt;"NEMA","ime-pre",IF(CW39&lt;&gt;"","novo",""))))&amp;IF(AND(BE39="0",BD39&gt;max_minuta*60),"-ot",""))</f>
        <v/>
      </c>
      <c r="EB39" t="s">
        <v>1</v>
      </c>
      <c r="EC39" s="112"/>
      <c r="ED39" s="138"/>
      <c r="EE39" s="138"/>
      <c r="EF39" s="138"/>
      <c r="EG39" s="138"/>
      <c r="EH39" s="138"/>
      <c r="EI39" s="138"/>
      <c r="EJ39" s="138"/>
      <c r="EK39" s="138"/>
      <c r="EL39" s="138"/>
      <c r="EM39" s="107" t="str">
        <f t="shared" si="90"/>
        <v/>
      </c>
      <c r="EN39" t="s">
        <v>1</v>
      </c>
    </row>
    <row r="40" spans="2:144" x14ac:dyDescent="0.25">
      <c r="B40" s="152" t="s">
        <v>1107</v>
      </c>
      <c r="C40" t="s">
        <v>1</v>
      </c>
      <c r="D40" s="163">
        <f t="shared" si="53"/>
        <v>0</v>
      </c>
      <c r="E40" s="164">
        <f t="shared" ref="E40:AW40" si="99">IF($B40="","",FIND(";",$B40,D40+1))</f>
        <v>1</v>
      </c>
      <c r="F40" s="164">
        <f t="shared" si="99"/>
        <v>9</v>
      </c>
      <c r="G40" s="164">
        <f t="shared" si="99"/>
        <v>15</v>
      </c>
      <c r="H40" s="164">
        <f t="shared" si="99"/>
        <v>25</v>
      </c>
      <c r="I40" s="164">
        <f t="shared" si="99"/>
        <v>31</v>
      </c>
      <c r="J40" s="164">
        <f t="shared" si="99"/>
        <v>32</v>
      </c>
      <c r="K40" s="164">
        <f t="shared" si="99"/>
        <v>34</v>
      </c>
      <c r="L40" s="164">
        <f t="shared" si="99"/>
        <v>35</v>
      </c>
      <c r="M40" s="164">
        <f t="shared" si="99"/>
        <v>37</v>
      </c>
      <c r="N40" s="164">
        <f t="shared" si="99"/>
        <v>43</v>
      </c>
      <c r="O40" s="164">
        <f t="shared" si="99"/>
        <v>44</v>
      </c>
      <c r="P40" s="164">
        <f t="shared" si="99"/>
        <v>45</v>
      </c>
      <c r="Q40" s="164">
        <f t="shared" si="99"/>
        <v>47</v>
      </c>
      <c r="R40" s="164">
        <f t="shared" si="99"/>
        <v>49</v>
      </c>
      <c r="S40" s="164">
        <f t="shared" si="99"/>
        <v>57</v>
      </c>
      <c r="T40" s="164">
        <f t="shared" si="99"/>
        <v>68</v>
      </c>
      <c r="U40" s="164">
        <f t="shared" si="99"/>
        <v>74</v>
      </c>
      <c r="V40" s="164">
        <f t="shared" si="99"/>
        <v>76</v>
      </c>
      <c r="W40" s="164">
        <f t="shared" si="99"/>
        <v>82</v>
      </c>
      <c r="X40" s="164">
        <f t="shared" si="99"/>
        <v>88</v>
      </c>
      <c r="Y40" s="164">
        <f t="shared" si="99"/>
        <v>89</v>
      </c>
      <c r="Z40" s="164">
        <f t="shared" si="99"/>
        <v>90</v>
      </c>
      <c r="AA40" s="164">
        <f t="shared" si="99"/>
        <v>91</v>
      </c>
      <c r="AB40" s="164">
        <f t="shared" si="99"/>
        <v>94</v>
      </c>
      <c r="AC40" s="164">
        <f t="shared" si="99"/>
        <v>97</v>
      </c>
      <c r="AD40" s="164">
        <f t="shared" si="99"/>
        <v>100</v>
      </c>
      <c r="AE40" s="164">
        <f t="shared" si="99"/>
        <v>103</v>
      </c>
      <c r="AF40" s="164">
        <f t="shared" si="99"/>
        <v>106</v>
      </c>
      <c r="AG40" s="164">
        <f t="shared" si="99"/>
        <v>109</v>
      </c>
      <c r="AH40" s="164">
        <f t="shared" si="99"/>
        <v>112</v>
      </c>
      <c r="AI40" s="164">
        <f t="shared" si="99"/>
        <v>115</v>
      </c>
      <c r="AJ40" s="164">
        <f t="shared" si="99"/>
        <v>118</v>
      </c>
      <c r="AK40" s="164">
        <f t="shared" si="99"/>
        <v>121</v>
      </c>
      <c r="AL40" s="164">
        <f t="shared" si="99"/>
        <v>124</v>
      </c>
      <c r="AM40" s="164">
        <f t="shared" si="99"/>
        <v>125</v>
      </c>
      <c r="AN40" s="164">
        <f t="shared" si="99"/>
        <v>127</v>
      </c>
      <c r="AO40" s="164">
        <f t="shared" si="99"/>
        <v>133</v>
      </c>
      <c r="AP40" s="164">
        <f t="shared" si="99"/>
        <v>135</v>
      </c>
      <c r="AQ40" s="164">
        <f t="shared" si="99"/>
        <v>137</v>
      </c>
      <c r="AR40" s="164">
        <f t="shared" si="99"/>
        <v>143</v>
      </c>
      <c r="AS40" s="164">
        <f t="shared" si="99"/>
        <v>150</v>
      </c>
      <c r="AT40" s="164">
        <f t="shared" si="99"/>
        <v>156</v>
      </c>
      <c r="AU40" s="164">
        <f t="shared" si="99"/>
        <v>159</v>
      </c>
      <c r="AV40" s="164">
        <f t="shared" si="99"/>
        <v>160</v>
      </c>
      <c r="AW40" s="165">
        <f t="shared" si="99"/>
        <v>161</v>
      </c>
      <c r="AX40" t="s">
        <v>1</v>
      </c>
      <c r="AY40" s="106" t="str">
        <f t="shared" si="55"/>
        <v>M20</v>
      </c>
      <c r="AZ40" s="138">
        <f t="shared" si="44"/>
        <v>109</v>
      </c>
      <c r="BA40" s="74" t="str">
        <f t="shared" si="56"/>
        <v>Noa</v>
      </c>
      <c r="BB40" s="74" t="str">
        <f t="shared" si="57"/>
        <v>Kolarek</v>
      </c>
      <c r="BC40" s="138" t="str">
        <f t="shared" si="58"/>
        <v/>
      </c>
      <c r="BD40" s="138" t="str">
        <f t="shared" si="59"/>
        <v/>
      </c>
      <c r="BE40" s="138" t="str">
        <f t="shared" si="60"/>
        <v>1</v>
      </c>
      <c r="BF40" s="138" t="str">
        <f t="shared" si="81"/>
        <v>1</v>
      </c>
      <c r="BG40" s="138">
        <f>IF(CD40="","",IF(N(BD40)&gt;max_minuta*60,2,INDEX(statusRezultat_id,MATCH(VALUE(BE40),statusRezultat_oevent,0))))</f>
        <v>6</v>
      </c>
      <c r="BH40" s="74" t="str">
        <f>IF(B40="","",SUBSTITUTE(MID($B40,R40+1,S40-R40-1),"""",""))</f>
        <v>Vihor</v>
      </c>
      <c r="BI40" s="74" t="str">
        <f>IF(B40="","",SUBSTITUTE(MID($B40,S40+1,T40-S40-1),"""",""))</f>
        <v>OK Vihor</v>
      </c>
      <c r="BJ40" s="138" t="str">
        <f t="shared" si="61"/>
        <v/>
      </c>
      <c r="BK40" s="74" t="str" cm="1">
        <f t="array" ref="BK40">IF(BJ40="",""&amp;BI40,IF(BJ40="NEMA",BI40,INDEX(klubAlias_klub,BJ40)))</f>
        <v>OK Vihor</v>
      </c>
      <c r="BL40" s="74" t="str" cm="1">
        <f t="array" ref="BL40">IFERROR(INDEX(registarNatjecatelji,CE40,4),"")</f>
        <v>OK Vihor</v>
      </c>
      <c r="BM40" s="138"/>
      <c r="BN40" s="74" t="str">
        <f t="shared" si="62"/>
        <v>OK Vihor</v>
      </c>
      <c r="BO40" s="74" t="str">
        <f>IF(B40="","",SUBSTITUTE(MID($B40,T40+1,U40-T40-1),"""",""))</f>
        <v>CRO</v>
      </c>
      <c r="BP40" s="138">
        <f>IF(BO40="","",IFERROR(INDEX(drzava_id,MATCH(BO40,drzava_oznaka,0)),"NEMA"))</f>
        <v>1</v>
      </c>
      <c r="BQ40" s="74" t="str">
        <f>IF(B40="","",SUBSTITUTE(MID($B40,AQ40+1,AR40-AQ40-1),"""",""))</f>
        <v>M20</v>
      </c>
      <c r="BR40" s="74" t="str">
        <f t="shared" si="47"/>
        <v>M20-Ž21A</v>
      </c>
      <c r="BS40" s="138">
        <f t="shared" si="48"/>
        <v>1004</v>
      </c>
      <c r="BT40" s="75" t="str">
        <f>IF(B40="","",SUBSTITUTE(MID($B40,AR40+1,AS40-AR40-1),"""",""))</f>
        <v>4.18</v>
      </c>
      <c r="BU40" s="75" t="str">
        <f>IF(B40="","",SUBSTITUTE(MID($B40,AS40+1,AT40-AS40-1),"""",""))</f>
        <v>175</v>
      </c>
      <c r="BV40" s="76" t="str">
        <f>IF(B40="","",SUBSTITUTE(MID($B40,AT40+1,AU40-AT40-1),"""",""))</f>
        <v>15</v>
      </c>
      <c r="BW40" t="s">
        <v>1</v>
      </c>
      <c r="BX40" s="106" t="str">
        <f>IF(BA40="Vacant","",IF(BA40="","",BA40) &amp; IF(BB40="",""," – " &amp; BB40) &amp; IF(BN40="",""," – " &amp; BN40) &amp; IF(AY40="",""," – " &amp; AY40))</f>
        <v>Noa – Kolarek – OK Vihor – M20</v>
      </c>
      <c r="BY40" s="107">
        <f t="shared" si="49"/>
        <v>734</v>
      </c>
      <c r="BZ40" t="s">
        <v>1</v>
      </c>
      <c r="CA40" s="106" t="str">
        <f>IF(BA40="Vacant","",IF(BA40="","",BA40) &amp; IF(BB40="",""," – " &amp; BB40) &amp; IF(BN40="",""," – " &amp; BN40))</f>
        <v>Noa – Kolarek – OK Vihor</v>
      </c>
      <c r="CB40" s="107">
        <f t="shared" si="50"/>
        <v>734</v>
      </c>
      <c r="CC40" t="s">
        <v>1</v>
      </c>
      <c r="CD40" s="106" t="str">
        <f>IF(BA40="Vacant","",IF(BA40="","",BA40)&amp;IF(BB40="",""," – "&amp;BB40))</f>
        <v>Noa – Kolarek</v>
      </c>
      <c r="CE40" s="107">
        <f t="shared" si="63"/>
        <v>734</v>
      </c>
      <c r="CF40" t="s">
        <v>1</v>
      </c>
      <c r="CG40" s="112">
        <f t="shared" si="64"/>
        <v>734</v>
      </c>
      <c r="CH40" s="107" cm="1">
        <f t="array" ref="CH40">IF(CG40="","",INDEX(imePrezime_id,CG40,0))</f>
        <v>1191</v>
      </c>
      <c r="CI40" t="s">
        <v>1</v>
      </c>
      <c r="CJ40" s="30" t="str">
        <f>IF(CE40&lt;&gt;"NEMA","","SELECT '"&amp;CD40&amp;"', ime, prezime FROM imeprezime WHERE ime LIKE '%"&amp;MID(BA40,2,LEN(BA40)-2)&amp;"%' Or prezime LIKE '%"&amp;MID(BB40,2,LEN(BB40)-2)&amp;"%' Or ime LIKE '%"&amp;MID(BB40,2,LEN(BB40)-2)&amp;"%' Or prezime LIKE '%"&amp;MID(BA40,2,LEN(BA40)-2)&amp;"%' ORDER BY ime, prezime;")</f>
        <v/>
      </c>
      <c r="CK40" t="s">
        <v>1</v>
      </c>
      <c r="CL40" s="91"/>
      <c r="CM40" t="s">
        <v>1</v>
      </c>
      <c r="CO40" t="s">
        <v>1</v>
      </c>
      <c r="CW40" s="116" t="str">
        <f>IF(CE40="NEMA",MAX(CW$10:CW39)+1,"")</f>
        <v/>
      </c>
      <c r="CX40" t="s">
        <v>1</v>
      </c>
      <c r="CY40" s="124" t="str">
        <f>LEFT(BQ40,1)</f>
        <v>M</v>
      </c>
      <c r="CZ40" t="s">
        <v>1</v>
      </c>
      <c r="DA40" s="106" t="str">
        <f>IF(CW40="","",IF(BO40&lt;&gt;"CRO","","INSERT INTO osoba (id,reg_broj,oib,spol_id,dat_rodjenja) VALUES ("&amp;CW40&amp;",(SELECT max(reg_broj)+1 FROM osoba),Null,'"&amp;CY40&amp;"',Null); INSERT INTO osoba_log (id,reg_broj,oib,spol_id,dat_rodjenja,dnevnik_id) SELECT id,reg_broj,oib,spol_id,dat_rodjenja,"&amp;CW$2&amp;" FROM osoba WHERE id = "&amp;CW40&amp;";"))</f>
        <v/>
      </c>
      <c r="DB40" s="129" t="str">
        <f>IF(CW40="","","INSERT INTO imeprezime (id,osoba_id,rbr,ime,prezime,klub_id,identitet_id,sintaksa_id,info,aktivno,dnevnik_id) VALUES ("&amp;CW40&amp;","&amp;IF(DA40="","Null",CW40)&amp;",1,'"&amp;BA40&amp;"','"&amp;BB40&amp;"',(SELECT id FROM klub WHERE naziv = '"&amp;BI40&amp;"'),Null,1,'',1,"&amp;CW$2&amp;");")</f>
        <v/>
      </c>
      <c r="DC40" t="s">
        <v>1</v>
      </c>
      <c r="DD40" s="30" t="str">
        <f t="shared" si="65"/>
        <v/>
      </c>
      <c r="DE40" t="s">
        <v>1</v>
      </c>
      <c r="DF40" s="106" t="str">
        <f>IF(OR(BP40="",BP40&lt;&gt;"NEMA"),"",BO40)</f>
        <v/>
      </c>
      <c r="DG40" s="129" t="str">
        <f>IF(DF40="","",MAX(DG$10:DG39)+1)</f>
        <v/>
      </c>
      <c r="DH40" t="s">
        <v>1</v>
      </c>
      <c r="DI40" s="91"/>
      <c r="DJ40" t="s">
        <v>1</v>
      </c>
      <c r="DK40" s="30" t="str">
        <f>IF(DF40="","","INSERT INTO drzava(id,naziv,oznaka) VALUES ("&amp;DG40&amp;",'"&amp;DI40&amp;"','"&amp;UPPER(LEFT(DF40,1))&amp;LOWER(RIGHT(DF40,2))&amp;"');")</f>
        <v/>
      </c>
      <c r="DL40" t="s">
        <v>1</v>
      </c>
      <c r="DM40" s="170" t="str">
        <f>IF(BJ40&lt;&gt;"NEMA","",IF(IFERROR(MATCH(BI40,BI$10:BI39,0),0)&lt;&gt;0,"",BI40))</f>
        <v/>
      </c>
      <c r="DN40" t="s">
        <v>1</v>
      </c>
      <c r="DO40" s="91"/>
      <c r="DP40" t="s">
        <v>1</v>
      </c>
      <c r="DQ40" s="106" t="str">
        <f t="shared" si="66"/>
        <v/>
      </c>
      <c r="DR40" s="74" t="str">
        <f>IF(DQ40="","",MAX(DR$10:DR39)+1)</f>
        <v/>
      </c>
      <c r="DS40" s="74" t="str">
        <f>IF(DQ40="","",IF(BP40="","",IF(BP40="NEMA",DG40,BP40)))</f>
        <v/>
      </c>
      <c r="DT40" s="74" t="str">
        <f t="shared" si="67"/>
        <v/>
      </c>
      <c r="DU40" s="74" t="str">
        <f>IF(DO40="","",MAX(DU$10:DU39)+1)</f>
        <v/>
      </c>
      <c r="DV40" s="181" t="str">
        <f>IF(DO40="","",INDEX(klub_id,MATCH(DO40,klub_naziv,0)))</f>
        <v/>
      </c>
      <c r="DW40" s="129" t="str">
        <f t="shared" si="68"/>
        <v/>
      </c>
      <c r="DX40" t="s">
        <v>1</v>
      </c>
      <c r="DY40" s="30" t="str">
        <f t="shared" si="69"/>
        <v/>
      </c>
      <c r="DZ40" t="s">
        <v>1</v>
      </c>
      <c r="EA40" s="170" t="str">
        <f>IF(BX40="","",IF(BY40&lt;&gt;"NEMA","ime-pre-klu"&amp;IF(BJ40="","","(ali)")&amp;"-kat",IF(CB40&lt;&gt;"NEMA","ime-pre-klu"&amp;IF(BJ40="","","(ali)"),IF(CE40&lt;&gt;"NEMA","ime-pre",IF(CW40&lt;&gt;"","novo",""))))&amp;IF(AND(BE40="0",BD40&gt;max_minuta*60),"-ot",""))</f>
        <v>ime-pre-klu-kat</v>
      </c>
      <c r="EB40" t="s">
        <v>1</v>
      </c>
      <c r="EC40" s="112"/>
      <c r="ED40" s="138"/>
      <c r="EE40" s="138"/>
      <c r="EF40" s="138"/>
      <c r="EG40" s="138"/>
      <c r="EH40" s="138"/>
      <c r="EI40" s="138"/>
      <c r="EJ40" s="138"/>
      <c r="EK40" s="138"/>
      <c r="EL40" s="138"/>
      <c r="EM40" s="107">
        <f t="shared" si="90"/>
        <v>1</v>
      </c>
      <c r="EN40" t="s">
        <v>1</v>
      </c>
    </row>
    <row r="41" spans="2:144" x14ac:dyDescent="0.25">
      <c r="B41" s="152" t="s">
        <v>1108</v>
      </c>
      <c r="C41" t="s">
        <v>1</v>
      </c>
      <c r="D41" s="163">
        <f t="shared" si="53"/>
        <v>0</v>
      </c>
      <c r="E41" s="164">
        <f t="shared" ref="E41:AW41" si="100">IF($B41="","",FIND(";",$B41,D41+1))</f>
        <v>1</v>
      </c>
      <c r="F41" s="164">
        <f t="shared" si="100"/>
        <v>9</v>
      </c>
      <c r="G41" s="164">
        <f t="shared" si="100"/>
        <v>15</v>
      </c>
      <c r="H41" s="164">
        <f t="shared" si="100"/>
        <v>23</v>
      </c>
      <c r="I41" s="164">
        <f t="shared" si="100"/>
        <v>32</v>
      </c>
      <c r="J41" s="164">
        <f t="shared" si="100"/>
        <v>33</v>
      </c>
      <c r="K41" s="164">
        <f t="shared" si="100"/>
        <v>35</v>
      </c>
      <c r="L41" s="164">
        <f t="shared" si="100"/>
        <v>36</v>
      </c>
      <c r="M41" s="164">
        <f t="shared" si="100"/>
        <v>38</v>
      </c>
      <c r="N41" s="164">
        <f t="shared" si="100"/>
        <v>44</v>
      </c>
      <c r="O41" s="164">
        <f t="shared" si="100"/>
        <v>50</v>
      </c>
      <c r="P41" s="164">
        <f t="shared" si="100"/>
        <v>56</v>
      </c>
      <c r="Q41" s="164">
        <f t="shared" si="100"/>
        <v>58</v>
      </c>
      <c r="R41" s="164">
        <f t="shared" si="100"/>
        <v>60</v>
      </c>
      <c r="S41" s="164">
        <f t="shared" si="100"/>
        <v>66</v>
      </c>
      <c r="T41" s="164">
        <f t="shared" si="100"/>
        <v>79</v>
      </c>
      <c r="U41" s="164">
        <f t="shared" si="100"/>
        <v>85</v>
      </c>
      <c r="V41" s="164">
        <f t="shared" si="100"/>
        <v>87</v>
      </c>
      <c r="W41" s="164">
        <f t="shared" si="100"/>
        <v>94</v>
      </c>
      <c r="X41" s="164">
        <f t="shared" si="100"/>
        <v>101</v>
      </c>
      <c r="Y41" s="164">
        <f t="shared" si="100"/>
        <v>102</v>
      </c>
      <c r="Z41" s="164">
        <f t="shared" si="100"/>
        <v>103</v>
      </c>
      <c r="AA41" s="164">
        <f t="shared" si="100"/>
        <v>104</v>
      </c>
      <c r="AB41" s="164">
        <f t="shared" si="100"/>
        <v>107</v>
      </c>
      <c r="AC41" s="164">
        <f t="shared" si="100"/>
        <v>110</v>
      </c>
      <c r="AD41" s="164">
        <f t="shared" si="100"/>
        <v>113</v>
      </c>
      <c r="AE41" s="164">
        <f t="shared" si="100"/>
        <v>116</v>
      </c>
      <c r="AF41" s="164">
        <f t="shared" si="100"/>
        <v>119</v>
      </c>
      <c r="AG41" s="164">
        <f t="shared" si="100"/>
        <v>122</v>
      </c>
      <c r="AH41" s="164">
        <f t="shared" si="100"/>
        <v>125</v>
      </c>
      <c r="AI41" s="164">
        <f t="shared" si="100"/>
        <v>128</v>
      </c>
      <c r="AJ41" s="164">
        <f t="shared" si="100"/>
        <v>131</v>
      </c>
      <c r="AK41" s="164">
        <f t="shared" si="100"/>
        <v>134</v>
      </c>
      <c r="AL41" s="164">
        <f t="shared" si="100"/>
        <v>137</v>
      </c>
      <c r="AM41" s="164">
        <f t="shared" si="100"/>
        <v>138</v>
      </c>
      <c r="AN41" s="164">
        <f t="shared" si="100"/>
        <v>140</v>
      </c>
      <c r="AO41" s="164">
        <f t="shared" si="100"/>
        <v>146</v>
      </c>
      <c r="AP41" s="164">
        <f t="shared" si="100"/>
        <v>148</v>
      </c>
      <c r="AQ41" s="164">
        <f t="shared" si="100"/>
        <v>150</v>
      </c>
      <c r="AR41" s="164">
        <f t="shared" si="100"/>
        <v>157</v>
      </c>
      <c r="AS41" s="164">
        <f t="shared" si="100"/>
        <v>164</v>
      </c>
      <c r="AT41" s="164">
        <f t="shared" si="100"/>
        <v>170</v>
      </c>
      <c r="AU41" s="164">
        <f t="shared" si="100"/>
        <v>173</v>
      </c>
      <c r="AV41" s="164">
        <f t="shared" si="100"/>
        <v>175</v>
      </c>
      <c r="AW41" s="165">
        <f t="shared" si="100"/>
        <v>176</v>
      </c>
      <c r="AX41" t="s">
        <v>1</v>
      </c>
      <c r="AY41" s="106" t="str">
        <f t="shared" si="55"/>
        <v>M21A</v>
      </c>
      <c r="AZ41" s="138">
        <f t="shared" si="44"/>
        <v>101</v>
      </c>
      <c r="BA41" s="74" t="str">
        <f t="shared" si="56"/>
        <v>Matija</v>
      </c>
      <c r="BB41" s="74" t="str">
        <f t="shared" si="57"/>
        <v>Razum</v>
      </c>
      <c r="BC41" s="138" t="str">
        <f t="shared" si="58"/>
        <v>32:23</v>
      </c>
      <c r="BD41" s="138">
        <f t="shared" si="59"/>
        <v>1943</v>
      </c>
      <c r="BE41" s="138" t="str">
        <f t="shared" si="60"/>
        <v>0</v>
      </c>
      <c r="BF41" s="138" t="str">
        <f t="shared" si="81"/>
        <v>0</v>
      </c>
      <c r="BG41" s="138">
        <f>IF(CD41="","",IF(N(BD41)&gt;max_minuta*60,2,INDEX(statusRezultat_id,MATCH(VALUE(BE41),statusRezultat_oevent,0))))</f>
        <v>1</v>
      </c>
      <c r="BH41" s="74" t="str">
        <f>IF(B41="","",SUBSTITUTE(MID($B41,R41+1,S41-R41-1),"""",""))</f>
        <v>JAP</v>
      </c>
      <c r="BI41" s="74" t="str">
        <f>IF(B41="","",SUBSTITUTE(MID($B41,S41+1,T41-S41-1),"""",""))</f>
        <v>OK Japetic</v>
      </c>
      <c r="BJ41" s="138" t="str">
        <f t="shared" si="61"/>
        <v>NEMA</v>
      </c>
      <c r="BK41" s="74" t="str" cm="1">
        <f t="array" ref="BK41">IF(BJ41="",""&amp;BI41,IF(BJ41="NEMA",BI41,INDEX(klubAlias_klub,BJ41)))</f>
        <v>OK Japetic</v>
      </c>
      <c r="BL41" s="74" t="str" cm="1">
        <f t="array" ref="BL41">IFERROR(INDEX(registarNatjecatelji,CE41,4),"")</f>
        <v>OK Japetić</v>
      </c>
      <c r="BM41" s="138"/>
      <c r="BN41" s="74" t="str">
        <f t="shared" si="62"/>
        <v>OK Japetić</v>
      </c>
      <c r="BO41" s="74" t="str">
        <f>IF(B41="","",SUBSTITUTE(MID($B41,T41+1,U41-T41-1),"""",""))</f>
        <v>CRO</v>
      </c>
      <c r="BP41" s="138">
        <f>IF(BO41="","",IFERROR(INDEX(drzava_id,MATCH(BO41,drzava_oznaka,0)),"NEMA"))</f>
        <v>1</v>
      </c>
      <c r="BQ41" s="74" t="str">
        <f>IF(B41="","",SUBSTITUTE(MID($B41,AQ41+1,AR41-AQ41-1),"""",""))</f>
        <v>M21A</v>
      </c>
      <c r="BR41" s="74" t="str">
        <f t="shared" si="47"/>
        <v>M21A</v>
      </c>
      <c r="BS41" s="138">
        <f t="shared" si="48"/>
        <v>1005</v>
      </c>
      <c r="BT41" s="75" t="str">
        <f>IF(B41="","",SUBSTITUTE(MID($B41,AR41+1,AS41-AR41-1),"""",""))</f>
        <v>4.86</v>
      </c>
      <c r="BU41" s="75" t="str">
        <f>IF(B41="","",SUBSTITUTE(MID($B41,AS41+1,AT41-AS41-1),"""",""))</f>
        <v>210</v>
      </c>
      <c r="BV41" s="76" t="str">
        <f>IF(B41="","",SUBSTITUTE(MID($B41,AT41+1,AU41-AT41-1),"""",""))</f>
        <v>16</v>
      </c>
      <c r="BW41" t="s">
        <v>1</v>
      </c>
      <c r="BX41" s="106" t="str">
        <f>IF(BA41="Vacant","",IF(BA41="","",BA41) &amp; IF(BB41="",""," – " &amp; BB41) &amp; IF(BN41="",""," – " &amp; BN41) &amp; IF(AY41="",""," – " &amp; AY41))</f>
        <v>Matija – Razum – OK Japetić – M21A</v>
      </c>
      <c r="BY41" s="107">
        <f t="shared" si="49"/>
        <v>131</v>
      </c>
      <c r="BZ41" t="s">
        <v>1</v>
      </c>
      <c r="CA41" s="106" t="str">
        <f>IF(BA41="Vacant","",IF(BA41="","",BA41) &amp; IF(BB41="",""," – " &amp; BB41) &amp; IF(BN41="",""," – " &amp; BN41))</f>
        <v>Matija – Razum – OK Japetić</v>
      </c>
      <c r="CB41" s="107">
        <f t="shared" si="50"/>
        <v>131</v>
      </c>
      <c r="CC41" t="s">
        <v>1</v>
      </c>
      <c r="CD41" s="106" t="str">
        <f>IF(BA41="Vacant","",IF(BA41="","",BA41)&amp;IF(BB41="",""," – "&amp;BB41))</f>
        <v>Matija – Razum</v>
      </c>
      <c r="CE41" s="107">
        <f t="shared" si="63"/>
        <v>131</v>
      </c>
      <c r="CF41" t="s">
        <v>1</v>
      </c>
      <c r="CG41" s="112">
        <f t="shared" si="64"/>
        <v>131</v>
      </c>
      <c r="CH41" s="107" cm="1">
        <f t="array" ref="CH41">IF(CG41="","",INDEX(imePrezime_id,CG41,0))</f>
        <v>1459</v>
      </c>
      <c r="CI41" t="s">
        <v>1</v>
      </c>
      <c r="CJ41" s="30" t="str">
        <f>IF(CE41&lt;&gt;"NEMA","","SELECT '"&amp;CD41&amp;"', ime, prezime FROM imeprezime WHERE ime LIKE '%"&amp;MID(BA41,2,LEN(BA41)-2)&amp;"%' Or prezime LIKE '%"&amp;MID(BB41,2,LEN(BB41)-2)&amp;"%' Or ime LIKE '%"&amp;MID(BB41,2,LEN(BB41)-2)&amp;"%' Or prezime LIKE '%"&amp;MID(BA41,2,LEN(BA41)-2)&amp;"%' ORDER BY ime, prezime;")</f>
        <v/>
      </c>
      <c r="CK41" t="s">
        <v>1</v>
      </c>
      <c r="CL41" s="91"/>
      <c r="CM41" t="s">
        <v>1</v>
      </c>
      <c r="CO41" t="s">
        <v>1</v>
      </c>
      <c r="CW41" s="116" t="str">
        <f>IF(CE41="NEMA",MAX(CW$10:CW40)+1,"")</f>
        <v/>
      </c>
      <c r="CX41" t="s">
        <v>1</v>
      </c>
      <c r="CY41" s="124" t="str">
        <f>LEFT(BQ41,1)</f>
        <v>M</v>
      </c>
      <c r="CZ41" t="s">
        <v>1</v>
      </c>
      <c r="DA41" s="106" t="str">
        <f>IF(CW41="","",IF(BO41&lt;&gt;"CRO","","INSERT INTO osoba (id,reg_broj,oib,spol_id,dat_rodjenja) VALUES ("&amp;CW41&amp;",(SELECT max(reg_broj)+1 FROM osoba),Null,'"&amp;CY41&amp;"',Null); INSERT INTO osoba_log (id,reg_broj,oib,spol_id,dat_rodjenja,dnevnik_id) SELECT id,reg_broj,oib,spol_id,dat_rodjenja,"&amp;CW$2&amp;" FROM osoba WHERE id = "&amp;CW41&amp;";"))</f>
        <v/>
      </c>
      <c r="DB41" s="129" t="str">
        <f>IF(CW41="","","INSERT INTO imeprezime (id,osoba_id,rbr,ime,prezime,klub_id,identitet_id,sintaksa_id,info,aktivno,dnevnik_id) VALUES ("&amp;CW41&amp;","&amp;IF(DA41="","Null",CW41)&amp;",1,'"&amp;BA41&amp;"','"&amp;BB41&amp;"',(SELECT id FROM klub WHERE naziv = '"&amp;BI41&amp;"'),Null,1,'',1,"&amp;CW$2&amp;");")</f>
        <v/>
      </c>
      <c r="DC41" t="s">
        <v>1</v>
      </c>
      <c r="DD41" s="30" t="str">
        <f t="shared" si="65"/>
        <v/>
      </c>
      <c r="DE41" t="s">
        <v>1</v>
      </c>
      <c r="DF41" s="106" t="str">
        <f>IF(OR(BP41="",BP41&lt;&gt;"NEMA"),"",BO41)</f>
        <v/>
      </c>
      <c r="DG41" s="129" t="str">
        <f>IF(DF41="","",MAX(DG$10:DG40)+1)</f>
        <v/>
      </c>
      <c r="DH41" t="s">
        <v>1</v>
      </c>
      <c r="DI41" s="91"/>
      <c r="DJ41" t="s">
        <v>1</v>
      </c>
      <c r="DK41" s="30" t="str">
        <f>IF(DF41="","","INSERT INTO drzava(id,naziv,oznaka) VALUES ("&amp;DG41&amp;",'"&amp;DI41&amp;"','"&amp;UPPER(LEFT(DF41,1))&amp;LOWER(RIGHT(DF41,2))&amp;"');")</f>
        <v/>
      </c>
      <c r="DL41" t="s">
        <v>1</v>
      </c>
      <c r="DM41" s="170" t="str">
        <f>IF(BJ41&lt;&gt;"NEMA","",IF(IFERROR(MATCH(BI41,BI$10:BI40,0),0)&lt;&gt;0,"",BI41))</f>
        <v/>
      </c>
      <c r="DN41" t="s">
        <v>1</v>
      </c>
      <c r="DO41" s="91"/>
      <c r="DP41" t="s">
        <v>1</v>
      </c>
      <c r="DQ41" s="106" t="str">
        <f t="shared" si="66"/>
        <v/>
      </c>
      <c r="DR41" s="74" t="str">
        <f>IF(DQ41="","",MAX(DR$10:DR40)+1)</f>
        <v/>
      </c>
      <c r="DS41" s="74" t="str">
        <f>IF(DQ41="","",IF(BP41="","",IF(BP41="NEMA",DG41,BP41)))</f>
        <v/>
      </c>
      <c r="DT41" s="74" t="str">
        <f t="shared" si="67"/>
        <v/>
      </c>
      <c r="DU41" s="74" t="str">
        <f>IF(DO41="","",MAX(DU$10:DU40)+1)</f>
        <v/>
      </c>
      <c r="DV41" s="181" t="str">
        <f>IF(DO41="","",INDEX(klub_id,MATCH(DO41,klub_naziv,0)))</f>
        <v/>
      </c>
      <c r="DW41" s="129" t="str">
        <f t="shared" si="68"/>
        <v/>
      </c>
      <c r="DX41" t="s">
        <v>1</v>
      </c>
      <c r="DY41" s="30" t="str">
        <f t="shared" si="69"/>
        <v/>
      </c>
      <c r="DZ41" t="s">
        <v>1</v>
      </c>
      <c r="EA41" s="170" t="str">
        <f>IF(BX41="","",IF(BY41&lt;&gt;"NEMA","ime-pre-klu"&amp;IF(BJ41="","","(ali)")&amp;"-kat",IF(CB41&lt;&gt;"NEMA","ime-pre-klu"&amp;IF(BJ41="","","(ali)"),IF(CE41&lt;&gt;"NEMA","ime-pre",IF(CW41&lt;&gt;"","novo",""))))&amp;IF(AND(BE41="0",BD41&gt;max_minuta*60),"-ot",""))</f>
        <v>ime-pre-klu(ali)-kat</v>
      </c>
      <c r="EB41" t="s">
        <v>1</v>
      </c>
      <c r="EC41" s="112"/>
      <c r="ED41" s="138"/>
      <c r="EE41" s="138"/>
      <c r="EF41" s="138"/>
      <c r="EG41" s="138"/>
      <c r="EH41" s="138"/>
      <c r="EI41" s="138"/>
      <c r="EJ41" s="138"/>
      <c r="EK41" s="138"/>
      <c r="EL41" s="138"/>
      <c r="EM41" s="107">
        <f t="shared" si="90"/>
        <v>3</v>
      </c>
      <c r="EN41" t="s">
        <v>1</v>
      </c>
    </row>
    <row r="42" spans="2:144" x14ac:dyDescent="0.25">
      <c r="B42" s="152" t="s">
        <v>1109</v>
      </c>
      <c r="C42" t="s">
        <v>1</v>
      </c>
      <c r="D42" s="163">
        <f t="shared" si="53"/>
        <v>0</v>
      </c>
      <c r="E42" s="164">
        <f t="shared" ref="E42:AW42" si="101">IF($B42="","",FIND(";",$B42,D42+1))</f>
        <v>1</v>
      </c>
      <c r="F42" s="164">
        <f t="shared" si="101"/>
        <v>8</v>
      </c>
      <c r="G42" s="164">
        <f t="shared" si="101"/>
        <v>12</v>
      </c>
      <c r="H42" s="164">
        <f t="shared" si="101"/>
        <v>21</v>
      </c>
      <c r="I42" s="164">
        <f t="shared" si="101"/>
        <v>30</v>
      </c>
      <c r="J42" s="164">
        <f t="shared" si="101"/>
        <v>31</v>
      </c>
      <c r="K42" s="164">
        <f t="shared" si="101"/>
        <v>33</v>
      </c>
      <c r="L42" s="164">
        <f t="shared" si="101"/>
        <v>34</v>
      </c>
      <c r="M42" s="164">
        <f t="shared" si="101"/>
        <v>36</v>
      </c>
      <c r="N42" s="164">
        <f t="shared" si="101"/>
        <v>42</v>
      </c>
      <c r="O42" s="164">
        <f t="shared" si="101"/>
        <v>48</v>
      </c>
      <c r="P42" s="164">
        <f t="shared" si="101"/>
        <v>54</v>
      </c>
      <c r="Q42" s="164">
        <f t="shared" si="101"/>
        <v>56</v>
      </c>
      <c r="R42" s="164">
        <f t="shared" si="101"/>
        <v>58</v>
      </c>
      <c r="S42" s="164">
        <f t="shared" si="101"/>
        <v>64</v>
      </c>
      <c r="T42" s="164">
        <f t="shared" si="101"/>
        <v>76</v>
      </c>
      <c r="U42" s="164">
        <f t="shared" si="101"/>
        <v>82</v>
      </c>
      <c r="V42" s="164">
        <f t="shared" si="101"/>
        <v>84</v>
      </c>
      <c r="W42" s="164">
        <f t="shared" si="101"/>
        <v>91</v>
      </c>
      <c r="X42" s="164">
        <f t="shared" si="101"/>
        <v>98</v>
      </c>
      <c r="Y42" s="164">
        <f t="shared" si="101"/>
        <v>99</v>
      </c>
      <c r="Z42" s="164">
        <f t="shared" si="101"/>
        <v>100</v>
      </c>
      <c r="AA42" s="164">
        <f t="shared" si="101"/>
        <v>101</v>
      </c>
      <c r="AB42" s="164">
        <f t="shared" si="101"/>
        <v>104</v>
      </c>
      <c r="AC42" s="164">
        <f t="shared" si="101"/>
        <v>107</v>
      </c>
      <c r="AD42" s="164">
        <f t="shared" si="101"/>
        <v>110</v>
      </c>
      <c r="AE42" s="164">
        <f t="shared" si="101"/>
        <v>113</v>
      </c>
      <c r="AF42" s="164">
        <f t="shared" si="101"/>
        <v>116</v>
      </c>
      <c r="AG42" s="164">
        <f t="shared" si="101"/>
        <v>119</v>
      </c>
      <c r="AH42" s="164">
        <f t="shared" si="101"/>
        <v>122</v>
      </c>
      <c r="AI42" s="164">
        <f t="shared" si="101"/>
        <v>125</v>
      </c>
      <c r="AJ42" s="164">
        <f t="shared" si="101"/>
        <v>128</v>
      </c>
      <c r="AK42" s="164">
        <f t="shared" si="101"/>
        <v>131</v>
      </c>
      <c r="AL42" s="164">
        <f t="shared" si="101"/>
        <v>134</v>
      </c>
      <c r="AM42" s="164">
        <f t="shared" si="101"/>
        <v>135</v>
      </c>
      <c r="AN42" s="164">
        <f t="shared" si="101"/>
        <v>137</v>
      </c>
      <c r="AO42" s="164">
        <f t="shared" si="101"/>
        <v>143</v>
      </c>
      <c r="AP42" s="164">
        <f t="shared" si="101"/>
        <v>145</v>
      </c>
      <c r="AQ42" s="164">
        <f t="shared" si="101"/>
        <v>147</v>
      </c>
      <c r="AR42" s="164">
        <f t="shared" si="101"/>
        <v>154</v>
      </c>
      <c r="AS42" s="164">
        <f t="shared" si="101"/>
        <v>161</v>
      </c>
      <c r="AT42" s="164">
        <f t="shared" si="101"/>
        <v>167</v>
      </c>
      <c r="AU42" s="164">
        <f t="shared" si="101"/>
        <v>170</v>
      </c>
      <c r="AV42" s="164">
        <f t="shared" si="101"/>
        <v>172</v>
      </c>
      <c r="AW42" s="165">
        <f t="shared" si="101"/>
        <v>173</v>
      </c>
      <c r="AX42" t="s">
        <v>1</v>
      </c>
      <c r="AY42" s="106" t="str">
        <f t="shared" si="55"/>
        <v>M21A</v>
      </c>
      <c r="AZ42" s="138">
        <f t="shared" si="44"/>
        <v>101</v>
      </c>
      <c r="BA42" s="74" t="str">
        <f t="shared" si="56"/>
        <v>Andraž</v>
      </c>
      <c r="BB42" s="74" t="str">
        <f t="shared" si="57"/>
        <v>Hribar</v>
      </c>
      <c r="BC42" s="138" t="str">
        <f t="shared" si="58"/>
        <v>33:10</v>
      </c>
      <c r="BD42" s="138">
        <f t="shared" si="59"/>
        <v>1990</v>
      </c>
      <c r="BE42" s="138" t="str">
        <f t="shared" si="60"/>
        <v>0</v>
      </c>
      <c r="BF42" s="138" t="str">
        <f t="shared" si="81"/>
        <v>0</v>
      </c>
      <c r="BG42" s="138">
        <f>IF(CD42="","",IF(N(BD42)&gt;max_minuta*60,2,INDEX(statusRezultat_id,MATCH(VALUE(BE42),statusRezultat_oevent,0))))</f>
        <v>1</v>
      </c>
      <c r="BH42" s="74" t="str">
        <f>IF(B42="","",SUBSTITUTE(MID($B42,R42+1,S42-R42-1),"""",""))</f>
        <v>KAP</v>
      </c>
      <c r="BI42" s="74" t="str">
        <f>IF(B42="","",SUBSTITUTE(MID($B42,S42+1,T42-S42-1),"""",""))</f>
        <v>OK Kapela</v>
      </c>
      <c r="BJ42" s="138" t="str">
        <f t="shared" si="61"/>
        <v/>
      </c>
      <c r="BK42" s="74" t="str" cm="1">
        <f t="array" ref="BK42">IF(BJ42="",""&amp;BI42,IF(BJ42="NEMA",BI42,INDEX(klubAlias_klub,BJ42)))</f>
        <v>OK Kapela</v>
      </c>
      <c r="BL42" s="74" t="str" cm="1">
        <f t="array" ref="BL42">IFERROR(INDEX(registarNatjecatelji,CE42,4),"")</f>
        <v>OK Kapela</v>
      </c>
      <c r="BM42" s="138"/>
      <c r="BN42" s="74" t="str">
        <f t="shared" si="62"/>
        <v>OK Kapela</v>
      </c>
      <c r="BO42" s="74" t="str">
        <f>IF(B42="","",SUBSTITUTE(MID($B42,T42+1,U42-T42-1),"""",""))</f>
        <v>CRO</v>
      </c>
      <c r="BP42" s="138">
        <f>IF(BO42="","",IFERROR(INDEX(drzava_id,MATCH(BO42,drzava_oznaka,0)),"NEMA"))</f>
        <v>1</v>
      </c>
      <c r="BQ42" s="74" t="str">
        <f>IF(B42="","",SUBSTITUTE(MID($B42,AQ42+1,AR42-AQ42-1),"""",""))</f>
        <v>M21A</v>
      </c>
      <c r="BR42" s="74" t="str">
        <f t="shared" si="47"/>
        <v>M21A</v>
      </c>
      <c r="BS42" s="138">
        <f t="shared" si="48"/>
        <v>1005</v>
      </c>
      <c r="BT42" s="75" t="str">
        <f>IF(B42="","",SUBSTITUTE(MID($B42,AR42+1,AS42-AR42-1),"""",""))</f>
        <v>4.86</v>
      </c>
      <c r="BU42" s="75" t="str">
        <f>IF(B42="","",SUBSTITUTE(MID($B42,AS42+1,AT42-AS42-1),"""",""))</f>
        <v>210</v>
      </c>
      <c r="BV42" s="76" t="str">
        <f>IF(B42="","",SUBSTITUTE(MID($B42,AT42+1,AU42-AT42-1),"""",""))</f>
        <v>16</v>
      </c>
      <c r="BW42" t="s">
        <v>1</v>
      </c>
      <c r="BX42" s="106" t="str">
        <f>IF(BA42="Vacant","",IF(BA42="","",BA42) &amp; IF(BB42="",""," – " &amp; BB42) &amp; IF(BN42="",""," – " &amp; BN42) &amp; IF(AY42="",""," – " &amp; AY42))</f>
        <v>Andraž – Hribar – OK Kapela – M21A</v>
      </c>
      <c r="BY42" s="107">
        <f t="shared" si="49"/>
        <v>249</v>
      </c>
      <c r="BZ42" t="s">
        <v>1</v>
      </c>
      <c r="CA42" s="106" t="str">
        <f>IF(BA42="Vacant","",IF(BA42="","",BA42) &amp; IF(BB42="",""," – " &amp; BB42) &amp; IF(BN42="",""," – " &amp; BN42))</f>
        <v>Andraž – Hribar – OK Kapela</v>
      </c>
      <c r="CB42" s="107">
        <f t="shared" si="50"/>
        <v>249</v>
      </c>
      <c r="CC42" t="s">
        <v>1</v>
      </c>
      <c r="CD42" s="106" t="str">
        <f>IF(BA42="Vacant","",IF(BA42="","",BA42)&amp;IF(BB42="",""," – "&amp;BB42))</f>
        <v>Andraž – Hribar</v>
      </c>
      <c r="CE42" s="107">
        <f t="shared" si="63"/>
        <v>249</v>
      </c>
      <c r="CF42" t="s">
        <v>1</v>
      </c>
      <c r="CG42" s="112">
        <f t="shared" si="64"/>
        <v>249</v>
      </c>
      <c r="CH42" s="107" cm="1">
        <f t="array" ref="CH42">IF(CG42="","",INDEX(imePrezime_id,CG42,0))</f>
        <v>1861</v>
      </c>
      <c r="CI42" t="s">
        <v>1</v>
      </c>
      <c r="CJ42" s="30" t="str">
        <f>IF(CE42&lt;&gt;"NEMA","","SELECT '"&amp;CD42&amp;"', ime, prezime FROM imeprezime WHERE ime LIKE '%"&amp;MID(BA42,2,LEN(BA42)-2)&amp;"%' Or prezime LIKE '%"&amp;MID(BB42,2,LEN(BB42)-2)&amp;"%' Or ime LIKE '%"&amp;MID(BB42,2,LEN(BB42)-2)&amp;"%' Or prezime LIKE '%"&amp;MID(BA42,2,LEN(BA42)-2)&amp;"%' ORDER BY ime, prezime;")</f>
        <v/>
      </c>
      <c r="CK42" t="s">
        <v>1</v>
      </c>
      <c r="CL42" s="91"/>
      <c r="CM42" t="s">
        <v>1</v>
      </c>
      <c r="CO42" t="s">
        <v>1</v>
      </c>
      <c r="CW42" s="116" t="str">
        <f>IF(CE42="NEMA",MAX(CW$10:CW41)+1,"")</f>
        <v/>
      </c>
      <c r="CX42" t="s">
        <v>1</v>
      </c>
      <c r="CY42" s="124" t="str">
        <f>LEFT(BQ42,1)</f>
        <v>M</v>
      </c>
      <c r="CZ42" t="s">
        <v>1</v>
      </c>
      <c r="DA42" s="106" t="str">
        <f>IF(CW42="","",IF(BO42&lt;&gt;"CRO","","INSERT INTO osoba (id,reg_broj,oib,spol_id,dat_rodjenja) VALUES ("&amp;CW42&amp;",(SELECT max(reg_broj)+1 FROM osoba),Null,'"&amp;CY42&amp;"',Null); INSERT INTO osoba_log (id,reg_broj,oib,spol_id,dat_rodjenja,dnevnik_id) SELECT id,reg_broj,oib,spol_id,dat_rodjenja,"&amp;CW$2&amp;" FROM osoba WHERE id = "&amp;CW42&amp;";"))</f>
        <v/>
      </c>
      <c r="DB42" s="129" t="str">
        <f>IF(CW42="","","INSERT INTO imeprezime (id,osoba_id,rbr,ime,prezime,klub_id,identitet_id,sintaksa_id,info,aktivno,dnevnik_id) VALUES ("&amp;CW42&amp;","&amp;IF(DA42="","Null",CW42)&amp;",1,'"&amp;BA42&amp;"','"&amp;BB42&amp;"',(SELECT id FROM klub WHERE naziv = '"&amp;BI42&amp;"'),Null,1,'',1,"&amp;CW$2&amp;");")</f>
        <v/>
      </c>
      <c r="DC42" t="s">
        <v>1</v>
      </c>
      <c r="DD42" s="30" t="str">
        <f t="shared" si="65"/>
        <v/>
      </c>
      <c r="DE42" t="s">
        <v>1</v>
      </c>
      <c r="DF42" s="106" t="str">
        <f>IF(OR(BP42="",BP42&lt;&gt;"NEMA"),"",BO42)</f>
        <v/>
      </c>
      <c r="DG42" s="129" t="str">
        <f>IF(DF42="","",MAX(DG$10:DG41)+1)</f>
        <v/>
      </c>
      <c r="DH42" t="s">
        <v>1</v>
      </c>
      <c r="DI42" s="91"/>
      <c r="DJ42" t="s">
        <v>1</v>
      </c>
      <c r="DK42" s="30" t="str">
        <f>IF(DF42="","","INSERT INTO drzava(id,naziv,oznaka) VALUES ("&amp;DG42&amp;",'"&amp;DI42&amp;"','"&amp;UPPER(LEFT(DF42,1))&amp;LOWER(RIGHT(DF42,2))&amp;"');")</f>
        <v/>
      </c>
      <c r="DL42" t="s">
        <v>1</v>
      </c>
      <c r="DM42" s="170" t="str">
        <f>IF(BJ42&lt;&gt;"NEMA","",IF(IFERROR(MATCH(BI42,BI$10:BI41,0),0)&lt;&gt;0,"",BI42))</f>
        <v/>
      </c>
      <c r="DN42" t="s">
        <v>1</v>
      </c>
      <c r="DO42" s="91"/>
      <c r="DP42" t="s">
        <v>1</v>
      </c>
      <c r="DQ42" s="106" t="str">
        <f t="shared" si="66"/>
        <v/>
      </c>
      <c r="DR42" s="74" t="str">
        <f>IF(DQ42="","",MAX(DR$10:DR41)+1)</f>
        <v/>
      </c>
      <c r="DS42" s="74" t="str">
        <f>IF(DQ42="","",IF(BP42="","",IF(BP42="NEMA",DG42,BP42)))</f>
        <v/>
      </c>
      <c r="DT42" s="74" t="str">
        <f t="shared" si="67"/>
        <v/>
      </c>
      <c r="DU42" s="74" t="str">
        <f>IF(DO42="","",MAX(DU$10:DU41)+1)</f>
        <v/>
      </c>
      <c r="DV42" s="181" t="str">
        <f>IF(DO42="","",INDEX(klub_id,MATCH(DO42,klub_naziv,0)))</f>
        <v/>
      </c>
      <c r="DW42" s="129" t="str">
        <f t="shared" si="68"/>
        <v/>
      </c>
      <c r="DX42" t="s">
        <v>1</v>
      </c>
      <c r="DY42" s="30" t="str">
        <f t="shared" si="69"/>
        <v/>
      </c>
      <c r="DZ42" t="s">
        <v>1</v>
      </c>
      <c r="EA42" s="170" t="str">
        <f>IF(BX42="","",IF(BY42&lt;&gt;"NEMA","ime-pre-klu"&amp;IF(BJ42="","","(ali)")&amp;"-kat",IF(CB42&lt;&gt;"NEMA","ime-pre-klu"&amp;IF(BJ42="","","(ali)"),IF(CE42&lt;&gt;"NEMA","ime-pre",IF(CW42&lt;&gt;"","novo",""))))&amp;IF(AND(BE42="0",BD42&gt;max_minuta*60),"-ot",""))</f>
        <v>ime-pre-klu-kat</v>
      </c>
      <c r="EB42" t="s">
        <v>1</v>
      </c>
      <c r="EC42" s="112"/>
      <c r="ED42" s="138"/>
      <c r="EE42" s="138"/>
      <c r="EF42" s="138"/>
      <c r="EG42" s="138"/>
      <c r="EH42" s="138"/>
      <c r="EI42" s="138"/>
      <c r="EJ42" s="138"/>
      <c r="EK42" s="138"/>
      <c r="EL42" s="138"/>
      <c r="EM42" s="107">
        <f t="shared" si="90"/>
        <v>1</v>
      </c>
      <c r="EN42" t="s">
        <v>1</v>
      </c>
    </row>
    <row r="43" spans="2:144" x14ac:dyDescent="0.25">
      <c r="B43" s="152" t="s">
        <v>1110</v>
      </c>
      <c r="C43" t="s">
        <v>1</v>
      </c>
      <c r="D43" s="163">
        <f t="shared" si="53"/>
        <v>0</v>
      </c>
      <c r="E43" s="164">
        <f t="shared" ref="E43:AW43" si="102">IF($B43="","",FIND(";",$B43,D43+1))</f>
        <v>1</v>
      </c>
      <c r="F43" s="164">
        <f t="shared" si="102"/>
        <v>9</v>
      </c>
      <c r="G43" s="164">
        <f t="shared" si="102"/>
        <v>15</v>
      </c>
      <c r="H43" s="164">
        <f t="shared" si="102"/>
        <v>24</v>
      </c>
      <c r="I43" s="164">
        <f t="shared" si="102"/>
        <v>33</v>
      </c>
      <c r="J43" s="164">
        <f t="shared" si="102"/>
        <v>34</v>
      </c>
      <c r="K43" s="164">
        <f t="shared" si="102"/>
        <v>36</v>
      </c>
      <c r="L43" s="164">
        <f t="shared" si="102"/>
        <v>37</v>
      </c>
      <c r="M43" s="164">
        <f t="shared" si="102"/>
        <v>39</v>
      </c>
      <c r="N43" s="164">
        <f t="shared" si="102"/>
        <v>45</v>
      </c>
      <c r="O43" s="164">
        <f t="shared" si="102"/>
        <v>51</v>
      </c>
      <c r="P43" s="164">
        <f t="shared" si="102"/>
        <v>57</v>
      </c>
      <c r="Q43" s="164">
        <f t="shared" si="102"/>
        <v>59</v>
      </c>
      <c r="R43" s="164">
        <f t="shared" si="102"/>
        <v>61</v>
      </c>
      <c r="S43" s="164">
        <f t="shared" si="102"/>
        <v>67</v>
      </c>
      <c r="T43" s="164">
        <f t="shared" si="102"/>
        <v>79</v>
      </c>
      <c r="U43" s="164">
        <f t="shared" si="102"/>
        <v>85</v>
      </c>
      <c r="V43" s="164">
        <f t="shared" si="102"/>
        <v>87</v>
      </c>
      <c r="W43" s="164">
        <f t="shared" si="102"/>
        <v>94</v>
      </c>
      <c r="X43" s="164">
        <f t="shared" si="102"/>
        <v>101</v>
      </c>
      <c r="Y43" s="164">
        <f t="shared" si="102"/>
        <v>102</v>
      </c>
      <c r="Z43" s="164">
        <f t="shared" si="102"/>
        <v>103</v>
      </c>
      <c r="AA43" s="164">
        <f t="shared" si="102"/>
        <v>104</v>
      </c>
      <c r="AB43" s="164">
        <f t="shared" si="102"/>
        <v>107</v>
      </c>
      <c r="AC43" s="164">
        <f t="shared" si="102"/>
        <v>110</v>
      </c>
      <c r="AD43" s="164">
        <f t="shared" si="102"/>
        <v>113</v>
      </c>
      <c r="AE43" s="164">
        <f t="shared" si="102"/>
        <v>116</v>
      </c>
      <c r="AF43" s="164">
        <f t="shared" si="102"/>
        <v>119</v>
      </c>
      <c r="AG43" s="164">
        <f t="shared" si="102"/>
        <v>122</v>
      </c>
      <c r="AH43" s="164">
        <f t="shared" si="102"/>
        <v>125</v>
      </c>
      <c r="AI43" s="164">
        <f t="shared" si="102"/>
        <v>128</v>
      </c>
      <c r="AJ43" s="164">
        <f t="shared" si="102"/>
        <v>131</v>
      </c>
      <c r="AK43" s="164">
        <f t="shared" si="102"/>
        <v>134</v>
      </c>
      <c r="AL43" s="164">
        <f t="shared" si="102"/>
        <v>137</v>
      </c>
      <c r="AM43" s="164">
        <f t="shared" si="102"/>
        <v>138</v>
      </c>
      <c r="AN43" s="164">
        <f t="shared" si="102"/>
        <v>140</v>
      </c>
      <c r="AO43" s="164">
        <f t="shared" si="102"/>
        <v>146</v>
      </c>
      <c r="AP43" s="164">
        <f t="shared" si="102"/>
        <v>148</v>
      </c>
      <c r="AQ43" s="164">
        <f t="shared" si="102"/>
        <v>150</v>
      </c>
      <c r="AR43" s="164">
        <f t="shared" si="102"/>
        <v>157</v>
      </c>
      <c r="AS43" s="164">
        <f t="shared" si="102"/>
        <v>164</v>
      </c>
      <c r="AT43" s="164">
        <f t="shared" si="102"/>
        <v>170</v>
      </c>
      <c r="AU43" s="164">
        <f t="shared" si="102"/>
        <v>173</v>
      </c>
      <c r="AV43" s="164">
        <f t="shared" si="102"/>
        <v>175</v>
      </c>
      <c r="AW43" s="165">
        <f t="shared" si="102"/>
        <v>176</v>
      </c>
      <c r="AX43" t="s">
        <v>1</v>
      </c>
      <c r="AY43" s="106" t="str">
        <f t="shared" si="55"/>
        <v>M21A</v>
      </c>
      <c r="AZ43" s="138">
        <f t="shared" si="44"/>
        <v>101</v>
      </c>
      <c r="BA43" s="74" t="str">
        <f t="shared" si="56"/>
        <v>Dražen</v>
      </c>
      <c r="BB43" s="74" t="str">
        <f t="shared" si="57"/>
        <v>Gadžić</v>
      </c>
      <c r="BC43" s="138" t="str">
        <f t="shared" si="58"/>
        <v>42:02</v>
      </c>
      <c r="BD43" s="138">
        <f t="shared" si="59"/>
        <v>2522</v>
      </c>
      <c r="BE43" s="138" t="str">
        <f t="shared" si="60"/>
        <v>0</v>
      </c>
      <c r="BF43" s="138" t="str">
        <f t="shared" si="81"/>
        <v>0</v>
      </c>
      <c r="BG43" s="138">
        <f>IF(CD43="","",IF(N(BD43)&gt;max_minuta*60,2,INDEX(statusRezultat_id,MATCH(VALUE(BE43),statusRezultat_oevent,0))))</f>
        <v>1</v>
      </c>
      <c r="BH43" s="74" t="str">
        <f>IF(B43="","",SUBSTITUTE(MID($B43,R43+1,S43-R43-1),"""",""))</f>
        <v>KAP</v>
      </c>
      <c r="BI43" s="74" t="str">
        <f>IF(B43="","",SUBSTITUTE(MID($B43,S43+1,T43-S43-1),"""",""))</f>
        <v>OK Kapela</v>
      </c>
      <c r="BJ43" s="138" t="str">
        <f t="shared" si="61"/>
        <v/>
      </c>
      <c r="BK43" s="74" t="str" cm="1">
        <f t="array" ref="BK43">IF(BJ43="",""&amp;BI43,IF(BJ43="NEMA",BI43,INDEX(klubAlias_klub,BJ43)))</f>
        <v>OK Kapela</v>
      </c>
      <c r="BL43" s="74" t="str" cm="1">
        <f t="array" ref="BL43">IFERROR(INDEX(registarNatjecatelji,CE43,4),"")</f>
        <v>OK Kapela</v>
      </c>
      <c r="BM43" s="138"/>
      <c r="BN43" s="74" t="str">
        <f t="shared" si="62"/>
        <v>OK Kapela</v>
      </c>
      <c r="BO43" s="74" t="str">
        <f>IF(B43="","",SUBSTITUTE(MID($B43,T43+1,U43-T43-1),"""",""))</f>
        <v>CRO</v>
      </c>
      <c r="BP43" s="138">
        <f>IF(BO43="","",IFERROR(INDEX(drzava_id,MATCH(BO43,drzava_oznaka,0)),"NEMA"))</f>
        <v>1</v>
      </c>
      <c r="BQ43" s="74" t="str">
        <f>IF(B43="","",SUBSTITUTE(MID($B43,AQ43+1,AR43-AQ43-1),"""",""))</f>
        <v>M21A</v>
      </c>
      <c r="BR43" s="74" t="str">
        <f t="shared" si="47"/>
        <v>M21A</v>
      </c>
      <c r="BS43" s="138">
        <f t="shared" si="48"/>
        <v>1005</v>
      </c>
      <c r="BT43" s="75" t="str">
        <f>IF(B43="","",SUBSTITUTE(MID($B43,AR43+1,AS43-AR43-1),"""",""))</f>
        <v>4.86</v>
      </c>
      <c r="BU43" s="75" t="str">
        <f>IF(B43="","",SUBSTITUTE(MID($B43,AS43+1,AT43-AS43-1),"""",""))</f>
        <v>210</v>
      </c>
      <c r="BV43" s="76" t="str">
        <f>IF(B43="","",SUBSTITUTE(MID($B43,AT43+1,AU43-AT43-1),"""",""))</f>
        <v>16</v>
      </c>
      <c r="BW43" t="s">
        <v>1</v>
      </c>
      <c r="BX43" s="106" t="str">
        <f>IF(BA43="Vacant","",IF(BA43="","",BA43) &amp; IF(BB43="",""," – " &amp; BB43) &amp; IF(BN43="",""," – " &amp; BN43) &amp; IF(AY43="",""," – " &amp; AY43))</f>
        <v>Dražen – Gadžić – OK Kapela – M21A</v>
      </c>
      <c r="BY43" s="107">
        <f t="shared" si="49"/>
        <v>236</v>
      </c>
      <c r="BZ43" t="s">
        <v>1</v>
      </c>
      <c r="CA43" s="106" t="str">
        <f>IF(BA43="Vacant","",IF(BA43="","",BA43) &amp; IF(BB43="",""," – " &amp; BB43) &amp; IF(BN43="",""," – " &amp; BN43))</f>
        <v>Dražen – Gadžić – OK Kapela</v>
      </c>
      <c r="CB43" s="107">
        <f t="shared" si="50"/>
        <v>236</v>
      </c>
      <c r="CC43" t="s">
        <v>1</v>
      </c>
      <c r="CD43" s="106" t="str">
        <f>IF(BA43="Vacant","",IF(BA43="","",BA43)&amp;IF(BB43="",""," – "&amp;BB43))</f>
        <v>Dražen – Gadžić</v>
      </c>
      <c r="CE43" s="107">
        <f t="shared" si="63"/>
        <v>236</v>
      </c>
      <c r="CF43" t="s">
        <v>1</v>
      </c>
      <c r="CG43" s="112">
        <f t="shared" si="64"/>
        <v>236</v>
      </c>
      <c r="CH43" s="107" cm="1">
        <f t="array" ref="CH43">IF(CG43="","",INDEX(imePrezime_id,CG43,0))</f>
        <v>1238</v>
      </c>
      <c r="CI43" t="s">
        <v>1</v>
      </c>
      <c r="CJ43" s="30" t="str">
        <f>IF(CE43&lt;&gt;"NEMA","","SELECT '"&amp;CD43&amp;"', ime, prezime FROM imeprezime WHERE ime LIKE '%"&amp;MID(BA43,2,LEN(BA43)-2)&amp;"%' Or prezime LIKE '%"&amp;MID(BB43,2,LEN(BB43)-2)&amp;"%' Or ime LIKE '%"&amp;MID(BB43,2,LEN(BB43)-2)&amp;"%' Or prezime LIKE '%"&amp;MID(BA43,2,LEN(BA43)-2)&amp;"%' ORDER BY ime, prezime;")</f>
        <v/>
      </c>
      <c r="CK43" t="s">
        <v>1</v>
      </c>
      <c r="CL43" s="91"/>
      <c r="CM43" t="s">
        <v>1</v>
      </c>
      <c r="CO43" t="s">
        <v>1</v>
      </c>
      <c r="CW43" s="116" t="str">
        <f>IF(CE43="NEMA",MAX(CW$10:CW42)+1,"")</f>
        <v/>
      </c>
      <c r="CX43" t="s">
        <v>1</v>
      </c>
      <c r="CY43" s="124" t="str">
        <f>LEFT(BQ43,1)</f>
        <v>M</v>
      </c>
      <c r="CZ43" t="s">
        <v>1</v>
      </c>
      <c r="DA43" s="106" t="str">
        <f>IF(CW43="","",IF(BO43&lt;&gt;"CRO","","INSERT INTO osoba (id,reg_broj,oib,spol_id,dat_rodjenja) VALUES ("&amp;CW43&amp;",(SELECT max(reg_broj)+1 FROM osoba),Null,'"&amp;CY43&amp;"',Null); INSERT INTO osoba_log (id,reg_broj,oib,spol_id,dat_rodjenja,dnevnik_id) SELECT id,reg_broj,oib,spol_id,dat_rodjenja,"&amp;CW$2&amp;" FROM osoba WHERE id = "&amp;CW43&amp;";"))</f>
        <v/>
      </c>
      <c r="DB43" s="129" t="str">
        <f>IF(CW43="","","INSERT INTO imeprezime (id,osoba_id,rbr,ime,prezime,klub_id,identitet_id,sintaksa_id,info,aktivno,dnevnik_id) VALUES ("&amp;CW43&amp;","&amp;IF(DA43="","Null",CW43)&amp;",1,'"&amp;BA43&amp;"','"&amp;BB43&amp;"',(SELECT id FROM klub WHERE naziv = '"&amp;BI43&amp;"'),Null,1,'',1,"&amp;CW$2&amp;");")</f>
        <v/>
      </c>
      <c r="DC43" t="s">
        <v>1</v>
      </c>
      <c r="DD43" s="30" t="str">
        <f t="shared" si="65"/>
        <v/>
      </c>
      <c r="DE43" t="s">
        <v>1</v>
      </c>
      <c r="DF43" s="106" t="str">
        <f>IF(OR(BP43="",BP43&lt;&gt;"NEMA"),"",BO43)</f>
        <v/>
      </c>
      <c r="DG43" s="129" t="str">
        <f>IF(DF43="","",MAX(DG$10:DG42)+1)</f>
        <v/>
      </c>
      <c r="DH43" t="s">
        <v>1</v>
      </c>
      <c r="DI43" s="91"/>
      <c r="DJ43" t="s">
        <v>1</v>
      </c>
      <c r="DK43" s="30" t="str">
        <f>IF(DF43="","","INSERT INTO drzava(id,naziv,oznaka) VALUES ("&amp;DG43&amp;",'"&amp;DI43&amp;"','"&amp;UPPER(LEFT(DF43,1))&amp;LOWER(RIGHT(DF43,2))&amp;"');")</f>
        <v/>
      </c>
      <c r="DL43" t="s">
        <v>1</v>
      </c>
      <c r="DM43" s="170" t="str">
        <f>IF(BJ43&lt;&gt;"NEMA","",IF(IFERROR(MATCH(BI43,BI$10:BI42,0),0)&lt;&gt;0,"",BI43))</f>
        <v/>
      </c>
      <c r="DN43" t="s">
        <v>1</v>
      </c>
      <c r="DO43" s="91"/>
      <c r="DP43" t="s">
        <v>1</v>
      </c>
      <c r="DQ43" s="106" t="str">
        <f t="shared" si="66"/>
        <v/>
      </c>
      <c r="DR43" s="74" t="str">
        <f>IF(DQ43="","",MAX(DR$10:DR42)+1)</f>
        <v/>
      </c>
      <c r="DS43" s="74" t="str">
        <f>IF(DQ43="","",IF(BP43="","",IF(BP43="NEMA",DG43,BP43)))</f>
        <v/>
      </c>
      <c r="DT43" s="74" t="str">
        <f t="shared" si="67"/>
        <v/>
      </c>
      <c r="DU43" s="74" t="str">
        <f>IF(DO43="","",MAX(DU$10:DU42)+1)</f>
        <v/>
      </c>
      <c r="DV43" s="181" t="str">
        <f>IF(DO43="","",INDEX(klub_id,MATCH(DO43,klub_naziv,0)))</f>
        <v/>
      </c>
      <c r="DW43" s="129" t="str">
        <f t="shared" si="68"/>
        <v/>
      </c>
      <c r="DX43" t="s">
        <v>1</v>
      </c>
      <c r="DY43" s="30" t="str">
        <f t="shared" si="69"/>
        <v/>
      </c>
      <c r="DZ43" t="s">
        <v>1</v>
      </c>
      <c r="EA43" s="170" t="str">
        <f>IF(BX43="","",IF(BY43&lt;&gt;"NEMA","ime-pre-klu"&amp;IF(BJ43="","","(ali)")&amp;"-kat",IF(CB43&lt;&gt;"NEMA","ime-pre-klu"&amp;IF(BJ43="","","(ali)"),IF(CE43&lt;&gt;"NEMA","ime-pre",IF(CW43&lt;&gt;"","novo",""))))&amp;IF(AND(BE43="0",BD43&gt;max_minuta*60),"-ot",""))</f>
        <v>ime-pre-klu-kat</v>
      </c>
      <c r="EB43" t="s">
        <v>1</v>
      </c>
      <c r="EC43" s="112"/>
      <c r="ED43" s="138"/>
      <c r="EE43" s="138"/>
      <c r="EF43" s="138"/>
      <c r="EG43" s="138"/>
      <c r="EH43" s="138"/>
      <c r="EI43" s="138"/>
      <c r="EJ43" s="138"/>
      <c r="EK43" s="138"/>
      <c r="EL43" s="138"/>
      <c r="EM43" s="107">
        <f t="shared" si="90"/>
        <v>1</v>
      </c>
      <c r="EN43" t="s">
        <v>1</v>
      </c>
    </row>
    <row r="44" spans="2:144" x14ac:dyDescent="0.25">
      <c r="B44" s="152" t="s">
        <v>1111</v>
      </c>
      <c r="C44" t="s">
        <v>1</v>
      </c>
      <c r="D44" s="163">
        <f t="shared" si="53"/>
        <v>0</v>
      </c>
      <c r="E44" s="164">
        <f t="shared" ref="E44:AW44" si="103">IF($B44="","",FIND(";",$B44,D44+1))</f>
        <v>1</v>
      </c>
      <c r="F44" s="164">
        <f t="shared" si="103"/>
        <v>9</v>
      </c>
      <c r="G44" s="164">
        <f t="shared" si="103"/>
        <v>15</v>
      </c>
      <c r="H44" s="164">
        <f t="shared" si="103"/>
        <v>24</v>
      </c>
      <c r="I44" s="164">
        <f t="shared" si="103"/>
        <v>32</v>
      </c>
      <c r="J44" s="164">
        <f t="shared" si="103"/>
        <v>33</v>
      </c>
      <c r="K44" s="164">
        <f t="shared" si="103"/>
        <v>35</v>
      </c>
      <c r="L44" s="164">
        <f t="shared" si="103"/>
        <v>36</v>
      </c>
      <c r="M44" s="164">
        <f t="shared" si="103"/>
        <v>38</v>
      </c>
      <c r="N44" s="164">
        <f t="shared" si="103"/>
        <v>44</v>
      </c>
      <c r="O44" s="164">
        <f t="shared" si="103"/>
        <v>50</v>
      </c>
      <c r="P44" s="164">
        <f t="shared" si="103"/>
        <v>56</v>
      </c>
      <c r="Q44" s="164">
        <f t="shared" si="103"/>
        <v>58</v>
      </c>
      <c r="R44" s="164">
        <f t="shared" si="103"/>
        <v>60</v>
      </c>
      <c r="S44" s="164">
        <f t="shared" si="103"/>
        <v>71</v>
      </c>
      <c r="T44" s="164">
        <f t="shared" si="103"/>
        <v>85</v>
      </c>
      <c r="U44" s="164">
        <f t="shared" si="103"/>
        <v>91</v>
      </c>
      <c r="V44" s="164">
        <f t="shared" si="103"/>
        <v>93</v>
      </c>
      <c r="W44" s="164">
        <f t="shared" si="103"/>
        <v>100</v>
      </c>
      <c r="X44" s="164">
        <f t="shared" si="103"/>
        <v>107</v>
      </c>
      <c r="Y44" s="164">
        <f t="shared" si="103"/>
        <v>108</v>
      </c>
      <c r="Z44" s="164">
        <f t="shared" si="103"/>
        <v>109</v>
      </c>
      <c r="AA44" s="164">
        <f t="shared" si="103"/>
        <v>110</v>
      </c>
      <c r="AB44" s="164">
        <f t="shared" si="103"/>
        <v>113</v>
      </c>
      <c r="AC44" s="164">
        <f t="shared" si="103"/>
        <v>116</v>
      </c>
      <c r="AD44" s="164">
        <f t="shared" si="103"/>
        <v>119</v>
      </c>
      <c r="AE44" s="164">
        <f t="shared" si="103"/>
        <v>122</v>
      </c>
      <c r="AF44" s="164">
        <f t="shared" si="103"/>
        <v>125</v>
      </c>
      <c r="AG44" s="164">
        <f t="shared" si="103"/>
        <v>128</v>
      </c>
      <c r="AH44" s="164">
        <f t="shared" si="103"/>
        <v>131</v>
      </c>
      <c r="AI44" s="164">
        <f t="shared" si="103"/>
        <v>134</v>
      </c>
      <c r="AJ44" s="164">
        <f t="shared" si="103"/>
        <v>137</v>
      </c>
      <c r="AK44" s="164">
        <f t="shared" si="103"/>
        <v>140</v>
      </c>
      <c r="AL44" s="164">
        <f t="shared" si="103"/>
        <v>143</v>
      </c>
      <c r="AM44" s="164">
        <f t="shared" si="103"/>
        <v>144</v>
      </c>
      <c r="AN44" s="164">
        <f t="shared" si="103"/>
        <v>146</v>
      </c>
      <c r="AO44" s="164">
        <f t="shared" si="103"/>
        <v>152</v>
      </c>
      <c r="AP44" s="164">
        <f t="shared" si="103"/>
        <v>154</v>
      </c>
      <c r="AQ44" s="164">
        <f t="shared" si="103"/>
        <v>156</v>
      </c>
      <c r="AR44" s="164">
        <f t="shared" si="103"/>
        <v>163</v>
      </c>
      <c r="AS44" s="164">
        <f t="shared" si="103"/>
        <v>170</v>
      </c>
      <c r="AT44" s="164">
        <f t="shared" si="103"/>
        <v>176</v>
      </c>
      <c r="AU44" s="164">
        <f t="shared" si="103"/>
        <v>179</v>
      </c>
      <c r="AV44" s="164">
        <f t="shared" si="103"/>
        <v>181</v>
      </c>
      <c r="AW44" s="165">
        <f t="shared" si="103"/>
        <v>182</v>
      </c>
      <c r="AX44" t="s">
        <v>1</v>
      </c>
      <c r="AY44" s="106" t="str">
        <f t="shared" si="55"/>
        <v>M21A</v>
      </c>
      <c r="AZ44" s="138">
        <f t="shared" si="44"/>
        <v>101</v>
      </c>
      <c r="BA44" s="74" t="str">
        <f t="shared" si="56"/>
        <v>Lobel</v>
      </c>
      <c r="BB44" s="74" t="str">
        <f t="shared" si="57"/>
        <v>Horvat</v>
      </c>
      <c r="BC44" s="138" t="str">
        <f t="shared" si="58"/>
        <v>43:19</v>
      </c>
      <c r="BD44" s="138">
        <f t="shared" si="59"/>
        <v>2599</v>
      </c>
      <c r="BE44" s="138" t="str">
        <f t="shared" si="60"/>
        <v>0</v>
      </c>
      <c r="BF44" s="138" t="str">
        <f t="shared" si="81"/>
        <v>0</v>
      </c>
      <c r="BG44" s="138">
        <f>IF(CD44="","",IF(N(BD44)&gt;max_minuta*60,2,INDEX(statusRezultat_id,MATCH(VALUE(BE44),statusRezultat_oevent,0))))</f>
        <v>1</v>
      </c>
      <c r="BH44" s="74" t="str">
        <f>IF(B44="","",SUBSTITUTE(MID($B44,R44+1,S44-R44-1),"""",""))</f>
        <v>Maksimir</v>
      </c>
      <c r="BI44" s="74" t="str">
        <f>IF(B44="","",SUBSTITUTE(MID($B44,S44+1,T44-S44-1),"""",""))</f>
        <v>OK Maksimir</v>
      </c>
      <c r="BJ44" s="138" t="str">
        <f t="shared" si="61"/>
        <v/>
      </c>
      <c r="BK44" s="74" t="str" cm="1">
        <f t="array" ref="BK44">IF(BJ44="",""&amp;BI44,IF(BJ44="NEMA",BI44,INDEX(klubAlias_klub,BJ44)))</f>
        <v>OK Maksimir</v>
      </c>
      <c r="BL44" s="74" t="str" cm="1">
        <f t="array" ref="BL44">IFERROR(INDEX(registarNatjecatelji,CE44,4),"")</f>
        <v>OK Maksimir</v>
      </c>
      <c r="BM44" s="138"/>
      <c r="BN44" s="74" t="str">
        <f t="shared" si="62"/>
        <v>OK Maksimir</v>
      </c>
      <c r="BO44" s="74" t="str">
        <f>IF(B44="","",SUBSTITUTE(MID($B44,T44+1,U44-T44-1),"""",""))</f>
        <v>CRO</v>
      </c>
      <c r="BP44" s="138">
        <f>IF(BO44="","",IFERROR(INDEX(drzava_id,MATCH(BO44,drzava_oznaka,0)),"NEMA"))</f>
        <v>1</v>
      </c>
      <c r="BQ44" s="74" t="str">
        <f>IF(B44="","",SUBSTITUTE(MID($B44,AQ44+1,AR44-AQ44-1),"""",""))</f>
        <v>M21A</v>
      </c>
      <c r="BR44" s="74" t="str">
        <f t="shared" si="47"/>
        <v>M21A</v>
      </c>
      <c r="BS44" s="138">
        <f t="shared" si="48"/>
        <v>1005</v>
      </c>
      <c r="BT44" s="75" t="str">
        <f>IF(B44="","",SUBSTITUTE(MID($B44,AR44+1,AS44-AR44-1),"""",""))</f>
        <v>4.86</v>
      </c>
      <c r="BU44" s="75" t="str">
        <f>IF(B44="","",SUBSTITUTE(MID($B44,AS44+1,AT44-AS44-1),"""",""))</f>
        <v>210</v>
      </c>
      <c r="BV44" s="76" t="str">
        <f>IF(B44="","",SUBSTITUTE(MID($B44,AT44+1,AU44-AT44-1),"""",""))</f>
        <v>16</v>
      </c>
      <c r="BW44" t="s">
        <v>1</v>
      </c>
      <c r="BX44" s="106" t="str">
        <f>IF(BA44="Vacant","",IF(BA44="","",BA44) &amp; IF(BB44="",""," – " &amp; BB44) &amp; IF(BN44="",""," – " &amp; BN44) &amp; IF(AY44="",""," – " &amp; AY44))</f>
        <v>Lobel – Horvat – OK Maksimir – M21A</v>
      </c>
      <c r="BY44" s="107">
        <f t="shared" si="49"/>
        <v>337</v>
      </c>
      <c r="BZ44" t="s">
        <v>1</v>
      </c>
      <c r="CA44" s="106" t="str">
        <f>IF(BA44="Vacant","",IF(BA44="","",BA44) &amp; IF(BB44="",""," – " &amp; BB44) &amp; IF(BN44="",""," – " &amp; BN44))</f>
        <v>Lobel – Horvat – OK Maksimir</v>
      </c>
      <c r="CB44" s="107">
        <f t="shared" si="50"/>
        <v>337</v>
      </c>
      <c r="CC44" t="s">
        <v>1</v>
      </c>
      <c r="CD44" s="106" t="str">
        <f>IF(BA44="Vacant","",IF(BA44="","",BA44)&amp;IF(BB44="",""," – "&amp;BB44))</f>
        <v>Lobel – Horvat</v>
      </c>
      <c r="CE44" s="107">
        <f t="shared" si="63"/>
        <v>337</v>
      </c>
      <c r="CF44" t="s">
        <v>1</v>
      </c>
      <c r="CG44" s="112">
        <f t="shared" si="64"/>
        <v>337</v>
      </c>
      <c r="CH44" s="107" cm="1">
        <f t="array" ref="CH44">IF(CG44="","",INDEX(imePrezime_id,CG44,0))</f>
        <v>1130</v>
      </c>
      <c r="CI44" t="s">
        <v>1</v>
      </c>
      <c r="CJ44" s="30" t="str">
        <f>IF(CE44&lt;&gt;"NEMA","","SELECT '"&amp;CD44&amp;"', ime, prezime FROM imeprezime WHERE ime LIKE '%"&amp;MID(BA44,2,LEN(BA44)-2)&amp;"%' Or prezime LIKE '%"&amp;MID(BB44,2,LEN(BB44)-2)&amp;"%' Or ime LIKE '%"&amp;MID(BB44,2,LEN(BB44)-2)&amp;"%' Or prezime LIKE '%"&amp;MID(BA44,2,LEN(BA44)-2)&amp;"%' ORDER BY ime, prezime;")</f>
        <v/>
      </c>
      <c r="CK44" t="s">
        <v>1</v>
      </c>
      <c r="CL44" s="91"/>
      <c r="CM44" t="s">
        <v>1</v>
      </c>
      <c r="CO44" t="s">
        <v>1</v>
      </c>
      <c r="CW44" s="116" t="str">
        <f>IF(CE44="NEMA",MAX(CW$10:CW43)+1,"")</f>
        <v/>
      </c>
      <c r="CX44" t="s">
        <v>1</v>
      </c>
      <c r="CY44" s="124" t="str">
        <f>LEFT(BQ44,1)</f>
        <v>M</v>
      </c>
      <c r="CZ44" t="s">
        <v>1</v>
      </c>
      <c r="DA44" s="106" t="str">
        <f>IF(CW44="","",IF(BO44&lt;&gt;"CRO","","INSERT INTO osoba (id,reg_broj,oib,spol_id,dat_rodjenja) VALUES ("&amp;CW44&amp;",(SELECT max(reg_broj)+1 FROM osoba),Null,'"&amp;CY44&amp;"',Null); INSERT INTO osoba_log (id,reg_broj,oib,spol_id,dat_rodjenja,dnevnik_id) SELECT id,reg_broj,oib,spol_id,dat_rodjenja,"&amp;CW$2&amp;" FROM osoba WHERE id = "&amp;CW44&amp;";"))</f>
        <v/>
      </c>
      <c r="DB44" s="129" t="str">
        <f>IF(CW44="","","INSERT INTO imeprezime (id,osoba_id,rbr,ime,prezime,klub_id,identitet_id,sintaksa_id,info,aktivno,dnevnik_id) VALUES ("&amp;CW44&amp;","&amp;IF(DA44="","Null",CW44)&amp;",1,'"&amp;BA44&amp;"','"&amp;BB44&amp;"',(SELECT id FROM klub WHERE naziv = '"&amp;BI44&amp;"'),Null,1,'',1,"&amp;CW$2&amp;");")</f>
        <v/>
      </c>
      <c r="DC44" t="s">
        <v>1</v>
      </c>
      <c r="DD44" s="30" t="str">
        <f t="shared" si="65"/>
        <v/>
      </c>
      <c r="DE44" t="s">
        <v>1</v>
      </c>
      <c r="DF44" s="106" t="str">
        <f>IF(OR(BP44="",BP44&lt;&gt;"NEMA"),"",BO44)</f>
        <v/>
      </c>
      <c r="DG44" s="129" t="str">
        <f>IF(DF44="","",MAX(DG$10:DG43)+1)</f>
        <v/>
      </c>
      <c r="DH44" t="s">
        <v>1</v>
      </c>
      <c r="DI44" s="91"/>
      <c r="DJ44" t="s">
        <v>1</v>
      </c>
      <c r="DK44" s="30" t="str">
        <f>IF(DF44="","","INSERT INTO drzava(id,naziv,oznaka) VALUES ("&amp;DG44&amp;",'"&amp;DI44&amp;"','"&amp;UPPER(LEFT(DF44,1))&amp;LOWER(RIGHT(DF44,2))&amp;"');")</f>
        <v/>
      </c>
      <c r="DL44" t="s">
        <v>1</v>
      </c>
      <c r="DM44" s="170" t="str">
        <f>IF(BJ44&lt;&gt;"NEMA","",IF(IFERROR(MATCH(BI44,BI$10:BI43,0),0)&lt;&gt;0,"",BI44))</f>
        <v/>
      </c>
      <c r="DN44" t="s">
        <v>1</v>
      </c>
      <c r="DO44" s="91"/>
      <c r="DP44" t="s">
        <v>1</v>
      </c>
      <c r="DQ44" s="106" t="str">
        <f t="shared" si="66"/>
        <v/>
      </c>
      <c r="DR44" s="74" t="str">
        <f>IF(DQ44="","",MAX(DR$10:DR43)+1)</f>
        <v/>
      </c>
      <c r="DS44" s="74" t="str">
        <f>IF(DQ44="","",IF(BP44="","",IF(BP44="NEMA",DG44,BP44)))</f>
        <v/>
      </c>
      <c r="DT44" s="74" t="str">
        <f t="shared" si="67"/>
        <v/>
      </c>
      <c r="DU44" s="74" t="str">
        <f>IF(DO44="","",MAX(DU$10:DU43)+1)</f>
        <v/>
      </c>
      <c r="DV44" s="181" t="str">
        <f>IF(DO44="","",INDEX(klub_id,MATCH(DO44,klub_naziv,0)))</f>
        <v/>
      </c>
      <c r="DW44" s="129" t="str">
        <f t="shared" si="68"/>
        <v/>
      </c>
      <c r="DX44" t="s">
        <v>1</v>
      </c>
      <c r="DY44" s="30" t="str">
        <f t="shared" si="69"/>
        <v/>
      </c>
      <c r="DZ44" t="s">
        <v>1</v>
      </c>
      <c r="EA44" s="170" t="str">
        <f>IF(BX44="","",IF(BY44&lt;&gt;"NEMA","ime-pre-klu"&amp;IF(BJ44="","","(ali)")&amp;"-kat",IF(CB44&lt;&gt;"NEMA","ime-pre-klu"&amp;IF(BJ44="","","(ali)"),IF(CE44&lt;&gt;"NEMA","ime-pre",IF(CW44&lt;&gt;"","novo",""))))&amp;IF(AND(BE44="0",BD44&gt;max_minuta*60),"-ot",""))</f>
        <v>ime-pre-klu-kat</v>
      </c>
      <c r="EB44" t="s">
        <v>1</v>
      </c>
      <c r="EC44" s="112"/>
      <c r="ED44" s="138"/>
      <c r="EE44" s="138"/>
      <c r="EF44" s="138"/>
      <c r="EG44" s="138"/>
      <c r="EH44" s="138"/>
      <c r="EI44" s="138"/>
      <c r="EJ44" s="138"/>
      <c r="EK44" s="138"/>
      <c r="EL44" s="138"/>
      <c r="EM44" s="107">
        <f t="shared" si="90"/>
        <v>1</v>
      </c>
      <c r="EN44" t="s">
        <v>1</v>
      </c>
    </row>
    <row r="45" spans="2:144" x14ac:dyDescent="0.25">
      <c r="B45" s="152" t="s">
        <v>1112</v>
      </c>
      <c r="C45" t="s">
        <v>1</v>
      </c>
      <c r="D45" s="163">
        <f t="shared" si="53"/>
        <v>0</v>
      </c>
      <c r="E45" s="164">
        <f t="shared" ref="E45:AW45" si="104">IF($B45="","",FIND(";",$B45,D45+1))</f>
        <v>1</v>
      </c>
      <c r="F45" s="164">
        <f t="shared" si="104"/>
        <v>8</v>
      </c>
      <c r="G45" s="164">
        <f t="shared" si="104"/>
        <v>14</v>
      </c>
      <c r="H45" s="164">
        <f t="shared" si="104"/>
        <v>24</v>
      </c>
      <c r="I45" s="164">
        <f t="shared" si="104"/>
        <v>32</v>
      </c>
      <c r="J45" s="164">
        <f t="shared" si="104"/>
        <v>33</v>
      </c>
      <c r="K45" s="164">
        <f t="shared" si="104"/>
        <v>35</v>
      </c>
      <c r="L45" s="164">
        <f t="shared" si="104"/>
        <v>36</v>
      </c>
      <c r="M45" s="164">
        <f t="shared" si="104"/>
        <v>38</v>
      </c>
      <c r="N45" s="164">
        <f t="shared" si="104"/>
        <v>44</v>
      </c>
      <c r="O45" s="164">
        <f t="shared" si="104"/>
        <v>50</v>
      </c>
      <c r="P45" s="164">
        <f t="shared" si="104"/>
        <v>56</v>
      </c>
      <c r="Q45" s="164">
        <f t="shared" si="104"/>
        <v>58</v>
      </c>
      <c r="R45" s="164">
        <f t="shared" si="104"/>
        <v>60</v>
      </c>
      <c r="S45" s="164">
        <f t="shared" si="104"/>
        <v>66</v>
      </c>
      <c r="T45" s="164">
        <f t="shared" si="104"/>
        <v>79</v>
      </c>
      <c r="U45" s="164">
        <f t="shared" si="104"/>
        <v>85</v>
      </c>
      <c r="V45" s="164">
        <f t="shared" si="104"/>
        <v>87</v>
      </c>
      <c r="W45" s="164">
        <f t="shared" si="104"/>
        <v>94</v>
      </c>
      <c r="X45" s="164">
        <f t="shared" si="104"/>
        <v>101</v>
      </c>
      <c r="Y45" s="164">
        <f t="shared" si="104"/>
        <v>102</v>
      </c>
      <c r="Z45" s="164">
        <f t="shared" si="104"/>
        <v>103</v>
      </c>
      <c r="AA45" s="164">
        <f t="shared" si="104"/>
        <v>104</v>
      </c>
      <c r="AB45" s="164">
        <f t="shared" si="104"/>
        <v>107</v>
      </c>
      <c r="AC45" s="164">
        <f t="shared" si="104"/>
        <v>110</v>
      </c>
      <c r="AD45" s="164">
        <f t="shared" si="104"/>
        <v>113</v>
      </c>
      <c r="AE45" s="164">
        <f t="shared" si="104"/>
        <v>116</v>
      </c>
      <c r="AF45" s="164">
        <f t="shared" si="104"/>
        <v>119</v>
      </c>
      <c r="AG45" s="164">
        <f t="shared" si="104"/>
        <v>122</v>
      </c>
      <c r="AH45" s="164">
        <f t="shared" si="104"/>
        <v>125</v>
      </c>
      <c r="AI45" s="164">
        <f t="shared" si="104"/>
        <v>128</v>
      </c>
      <c r="AJ45" s="164">
        <f t="shared" si="104"/>
        <v>131</v>
      </c>
      <c r="AK45" s="164">
        <f t="shared" si="104"/>
        <v>134</v>
      </c>
      <c r="AL45" s="164">
        <f t="shared" si="104"/>
        <v>137</v>
      </c>
      <c r="AM45" s="164">
        <f t="shared" si="104"/>
        <v>138</v>
      </c>
      <c r="AN45" s="164">
        <f t="shared" si="104"/>
        <v>140</v>
      </c>
      <c r="AO45" s="164">
        <f t="shared" si="104"/>
        <v>146</v>
      </c>
      <c r="AP45" s="164">
        <f t="shared" si="104"/>
        <v>148</v>
      </c>
      <c r="AQ45" s="164">
        <f t="shared" si="104"/>
        <v>150</v>
      </c>
      <c r="AR45" s="164">
        <f t="shared" si="104"/>
        <v>157</v>
      </c>
      <c r="AS45" s="164">
        <f t="shared" si="104"/>
        <v>164</v>
      </c>
      <c r="AT45" s="164">
        <f t="shared" si="104"/>
        <v>170</v>
      </c>
      <c r="AU45" s="164">
        <f t="shared" si="104"/>
        <v>173</v>
      </c>
      <c r="AV45" s="164">
        <f t="shared" si="104"/>
        <v>175</v>
      </c>
      <c r="AW45" s="165">
        <f t="shared" si="104"/>
        <v>176</v>
      </c>
      <c r="AX45" t="s">
        <v>1</v>
      </c>
      <c r="AY45" s="106" t="str">
        <f t="shared" si="55"/>
        <v>M21A</v>
      </c>
      <c r="AZ45" s="138">
        <f t="shared" si="44"/>
        <v>101</v>
      </c>
      <c r="BA45" s="74" t="str">
        <f t="shared" si="56"/>
        <v>Filip</v>
      </c>
      <c r="BB45" s="74" t="str">
        <f t="shared" si="57"/>
        <v>Vujanić</v>
      </c>
      <c r="BC45" s="138" t="str">
        <f t="shared" si="58"/>
        <v>49:11</v>
      </c>
      <c r="BD45" s="138">
        <f t="shared" si="59"/>
        <v>2951</v>
      </c>
      <c r="BE45" s="138" t="str">
        <f t="shared" si="60"/>
        <v>0</v>
      </c>
      <c r="BF45" s="138" t="str">
        <f t="shared" si="81"/>
        <v>0</v>
      </c>
      <c r="BG45" s="138">
        <f>IF(CD45="","",IF(N(BD45)&gt;max_minuta*60,2,INDEX(statusRezultat_id,MATCH(VALUE(BE45),statusRezultat_oevent,0))))</f>
        <v>1</v>
      </c>
      <c r="BH45" s="74" t="str">
        <f>IF(B45="","",SUBSTITUTE(MID($B45,R45+1,S45-R45-1),"""",""))</f>
        <v>JAP</v>
      </c>
      <c r="BI45" s="74" t="str">
        <f>IF(B45="","",SUBSTITUTE(MID($B45,S45+1,T45-S45-1),"""",""))</f>
        <v>OK Japetic</v>
      </c>
      <c r="BJ45" s="138" t="str">
        <f t="shared" si="61"/>
        <v>NEMA</v>
      </c>
      <c r="BK45" s="74" t="str" cm="1">
        <f t="array" ref="BK45">IF(BJ45="",""&amp;BI45,IF(BJ45="NEMA",BI45,INDEX(klubAlias_klub,BJ45)))</f>
        <v>OK Japetic</v>
      </c>
      <c r="BL45" s="74" t="str" cm="1">
        <f t="array" ref="BL45">IFERROR(INDEX(registarNatjecatelji,CE45,4),"")</f>
        <v>OK Japetić</v>
      </c>
      <c r="BM45" s="138"/>
      <c r="BN45" s="74" t="str">
        <f t="shared" si="62"/>
        <v>OK Japetić</v>
      </c>
      <c r="BO45" s="74" t="str">
        <f>IF(B45="","",SUBSTITUTE(MID($B45,T45+1,U45-T45-1),"""",""))</f>
        <v>CRO</v>
      </c>
      <c r="BP45" s="138">
        <f>IF(BO45="","",IFERROR(INDEX(drzava_id,MATCH(BO45,drzava_oznaka,0)),"NEMA"))</f>
        <v>1</v>
      </c>
      <c r="BQ45" s="74" t="str">
        <f>IF(B45="","",SUBSTITUTE(MID($B45,AQ45+1,AR45-AQ45-1),"""",""))</f>
        <v>M21A</v>
      </c>
      <c r="BR45" s="74" t="str">
        <f t="shared" si="47"/>
        <v>M21A</v>
      </c>
      <c r="BS45" s="138">
        <f t="shared" si="48"/>
        <v>1005</v>
      </c>
      <c r="BT45" s="75" t="str">
        <f>IF(B45="","",SUBSTITUTE(MID($B45,AR45+1,AS45-AR45-1),"""",""))</f>
        <v>4.86</v>
      </c>
      <c r="BU45" s="75" t="str">
        <f>IF(B45="","",SUBSTITUTE(MID($B45,AS45+1,AT45-AS45-1),"""",""))</f>
        <v>210</v>
      </c>
      <c r="BV45" s="76" t="str">
        <f>IF(B45="","",SUBSTITUTE(MID($B45,AT45+1,AU45-AT45-1),"""",""))</f>
        <v>16</v>
      </c>
      <c r="BW45" t="s">
        <v>1</v>
      </c>
      <c r="BX45" s="106" t="str">
        <f>IF(BA45="Vacant","",IF(BA45="","",BA45) &amp; IF(BB45="",""," – " &amp; BB45) &amp; IF(BN45="",""," – " &amp; BN45) &amp; IF(AY45="",""," – " &amp; AY45))</f>
        <v>Filip – Vujanić – OK Japetić – M21A</v>
      </c>
      <c r="BY45" s="107">
        <f t="shared" si="49"/>
        <v>142</v>
      </c>
      <c r="BZ45" t="s">
        <v>1</v>
      </c>
      <c r="CA45" s="106" t="str">
        <f>IF(BA45="Vacant","",IF(BA45="","",BA45) &amp; IF(BB45="",""," – " &amp; BB45) &amp; IF(BN45="",""," – " &amp; BN45))</f>
        <v>Filip – Vujanić – OK Japetić</v>
      </c>
      <c r="CB45" s="107">
        <f t="shared" si="50"/>
        <v>142</v>
      </c>
      <c r="CC45" t="s">
        <v>1</v>
      </c>
      <c r="CD45" s="106" t="str">
        <f>IF(BA45="Vacant","",IF(BA45="","",BA45)&amp;IF(BB45="",""," – "&amp;BB45))</f>
        <v>Filip – Vujanić</v>
      </c>
      <c r="CE45" s="107">
        <f t="shared" si="63"/>
        <v>142</v>
      </c>
      <c r="CF45" t="s">
        <v>1</v>
      </c>
      <c r="CG45" s="112">
        <f t="shared" si="64"/>
        <v>142</v>
      </c>
      <c r="CH45" s="107" cm="1">
        <f t="array" ref="CH45">IF(CG45="","",INDEX(imePrezime_id,CG45,0))</f>
        <v>1858</v>
      </c>
      <c r="CI45" t="s">
        <v>1</v>
      </c>
      <c r="CJ45" s="30" t="str">
        <f>IF(CE45&lt;&gt;"NEMA","","SELECT '"&amp;CD45&amp;"', ime, prezime FROM imeprezime WHERE ime LIKE '%"&amp;MID(BA45,2,LEN(BA45)-2)&amp;"%' Or prezime LIKE '%"&amp;MID(BB45,2,LEN(BB45)-2)&amp;"%' Or ime LIKE '%"&amp;MID(BB45,2,LEN(BB45)-2)&amp;"%' Or prezime LIKE '%"&amp;MID(BA45,2,LEN(BA45)-2)&amp;"%' ORDER BY ime, prezime;")</f>
        <v/>
      </c>
      <c r="CK45" t="s">
        <v>1</v>
      </c>
      <c r="CL45" s="91"/>
      <c r="CM45" t="s">
        <v>1</v>
      </c>
      <c r="CO45" t="s">
        <v>1</v>
      </c>
      <c r="CW45" s="116" t="str">
        <f>IF(CE45="NEMA",MAX(CW$10:CW44)+1,"")</f>
        <v/>
      </c>
      <c r="CX45" t="s">
        <v>1</v>
      </c>
      <c r="CY45" s="124" t="str">
        <f>LEFT(BQ45,1)</f>
        <v>M</v>
      </c>
      <c r="CZ45" t="s">
        <v>1</v>
      </c>
      <c r="DA45" s="106" t="str">
        <f>IF(CW45="","",IF(BO45&lt;&gt;"CRO","","INSERT INTO osoba (id,reg_broj,oib,spol_id,dat_rodjenja) VALUES ("&amp;CW45&amp;",(SELECT max(reg_broj)+1 FROM osoba),Null,'"&amp;CY45&amp;"',Null); INSERT INTO osoba_log (id,reg_broj,oib,spol_id,dat_rodjenja,dnevnik_id) SELECT id,reg_broj,oib,spol_id,dat_rodjenja,"&amp;CW$2&amp;" FROM osoba WHERE id = "&amp;CW45&amp;";"))</f>
        <v/>
      </c>
      <c r="DB45" s="129" t="str">
        <f>IF(CW45="","","INSERT INTO imeprezime (id,osoba_id,rbr,ime,prezime,klub_id,identitet_id,sintaksa_id,info,aktivno,dnevnik_id) VALUES ("&amp;CW45&amp;","&amp;IF(DA45="","Null",CW45)&amp;",1,'"&amp;BA45&amp;"','"&amp;BB45&amp;"',(SELECT id FROM klub WHERE naziv = '"&amp;BI45&amp;"'),Null,1,'',1,"&amp;CW$2&amp;");")</f>
        <v/>
      </c>
      <c r="DC45" t="s">
        <v>1</v>
      </c>
      <c r="DD45" s="30" t="str">
        <f t="shared" si="65"/>
        <v/>
      </c>
      <c r="DE45" t="s">
        <v>1</v>
      </c>
      <c r="DF45" s="106" t="str">
        <f>IF(OR(BP45="",BP45&lt;&gt;"NEMA"),"",BO45)</f>
        <v/>
      </c>
      <c r="DG45" s="129" t="str">
        <f>IF(DF45="","",MAX(DG$10:DG44)+1)</f>
        <v/>
      </c>
      <c r="DH45" t="s">
        <v>1</v>
      </c>
      <c r="DI45" s="91"/>
      <c r="DJ45" t="s">
        <v>1</v>
      </c>
      <c r="DK45" s="30" t="str">
        <f>IF(DF45="","","INSERT INTO drzava(id,naziv,oznaka) VALUES ("&amp;DG45&amp;",'"&amp;DI45&amp;"','"&amp;UPPER(LEFT(DF45,1))&amp;LOWER(RIGHT(DF45,2))&amp;"');")</f>
        <v/>
      </c>
      <c r="DL45" t="s">
        <v>1</v>
      </c>
      <c r="DM45" s="170" t="str">
        <f>IF(BJ45&lt;&gt;"NEMA","",IF(IFERROR(MATCH(BI45,BI$10:BI44,0),0)&lt;&gt;0,"",BI45))</f>
        <v/>
      </c>
      <c r="DN45" t="s">
        <v>1</v>
      </c>
      <c r="DO45" s="91"/>
      <c r="DP45" t="s">
        <v>1</v>
      </c>
      <c r="DQ45" s="106" t="str">
        <f t="shared" si="66"/>
        <v/>
      </c>
      <c r="DR45" s="74" t="str">
        <f>IF(DQ45="","",MAX(DR$10:DR44)+1)</f>
        <v/>
      </c>
      <c r="DS45" s="74" t="str">
        <f>IF(DQ45="","",IF(BP45="","",IF(BP45="NEMA",DG45,BP45)))</f>
        <v/>
      </c>
      <c r="DT45" s="74" t="str">
        <f t="shared" si="67"/>
        <v/>
      </c>
      <c r="DU45" s="74" t="str">
        <f>IF(DO45="","",MAX(DU$10:DU44)+1)</f>
        <v/>
      </c>
      <c r="DV45" s="181" t="str">
        <f>IF(DO45="","",INDEX(klub_id,MATCH(DO45,klub_naziv,0)))</f>
        <v/>
      </c>
      <c r="DW45" s="129" t="str">
        <f t="shared" si="68"/>
        <v/>
      </c>
      <c r="DX45" t="s">
        <v>1</v>
      </c>
      <c r="DY45" s="30" t="str">
        <f t="shared" si="69"/>
        <v/>
      </c>
      <c r="DZ45" t="s">
        <v>1</v>
      </c>
      <c r="EA45" s="170" t="str">
        <f>IF(BX45="","",IF(BY45&lt;&gt;"NEMA","ime-pre-klu"&amp;IF(BJ45="","","(ali)")&amp;"-kat",IF(CB45&lt;&gt;"NEMA","ime-pre-klu"&amp;IF(BJ45="","","(ali)"),IF(CE45&lt;&gt;"NEMA","ime-pre",IF(CW45&lt;&gt;"","novo",""))))&amp;IF(AND(BE45="0",BD45&gt;max_minuta*60),"-ot",""))</f>
        <v>ime-pre-klu(ali)-kat</v>
      </c>
      <c r="EB45" t="s">
        <v>1</v>
      </c>
      <c r="EC45" s="112"/>
      <c r="ED45" s="138"/>
      <c r="EE45" s="138"/>
      <c r="EF45" s="138"/>
      <c r="EG45" s="138"/>
      <c r="EH45" s="138"/>
      <c r="EI45" s="138"/>
      <c r="EJ45" s="138"/>
      <c r="EK45" s="138"/>
      <c r="EL45" s="138"/>
      <c r="EM45" s="107">
        <f t="shared" si="90"/>
        <v>3</v>
      </c>
      <c r="EN45" t="s">
        <v>1</v>
      </c>
    </row>
    <row r="46" spans="2:144" x14ac:dyDescent="0.25">
      <c r="B46" s="152" t="s">
        <v>1113</v>
      </c>
      <c r="C46" t="s">
        <v>1</v>
      </c>
      <c r="D46" s="163">
        <f t="shared" si="53"/>
        <v>0</v>
      </c>
      <c r="E46" s="164">
        <f t="shared" ref="E46:AW46" si="105">IF($B46="","",FIND(";",$B46,D46+1))</f>
        <v>1</v>
      </c>
      <c r="F46" s="164">
        <f t="shared" si="105"/>
        <v>9</v>
      </c>
      <c r="G46" s="164">
        <f t="shared" si="105"/>
        <v>15</v>
      </c>
      <c r="H46" s="164">
        <f t="shared" si="105"/>
        <v>25</v>
      </c>
      <c r="I46" s="164">
        <f t="shared" si="105"/>
        <v>33</v>
      </c>
      <c r="J46" s="164">
        <f t="shared" si="105"/>
        <v>34</v>
      </c>
      <c r="K46" s="164">
        <f t="shared" si="105"/>
        <v>36</v>
      </c>
      <c r="L46" s="164">
        <f t="shared" si="105"/>
        <v>37</v>
      </c>
      <c r="M46" s="164">
        <f t="shared" si="105"/>
        <v>39</v>
      </c>
      <c r="N46" s="164">
        <f t="shared" si="105"/>
        <v>45</v>
      </c>
      <c r="O46" s="164">
        <f t="shared" si="105"/>
        <v>51</v>
      </c>
      <c r="P46" s="164">
        <f t="shared" si="105"/>
        <v>57</v>
      </c>
      <c r="Q46" s="164">
        <f t="shared" si="105"/>
        <v>59</v>
      </c>
      <c r="R46" s="164">
        <f t="shared" si="105"/>
        <v>61</v>
      </c>
      <c r="S46" s="164">
        <f t="shared" si="105"/>
        <v>67</v>
      </c>
      <c r="T46" s="164">
        <f t="shared" si="105"/>
        <v>80</v>
      </c>
      <c r="U46" s="164">
        <f t="shared" si="105"/>
        <v>86</v>
      </c>
      <c r="V46" s="164">
        <f t="shared" si="105"/>
        <v>88</v>
      </c>
      <c r="W46" s="164">
        <f t="shared" si="105"/>
        <v>95</v>
      </c>
      <c r="X46" s="164">
        <f t="shared" si="105"/>
        <v>102</v>
      </c>
      <c r="Y46" s="164">
        <f t="shared" si="105"/>
        <v>103</v>
      </c>
      <c r="Z46" s="164">
        <f t="shared" si="105"/>
        <v>104</v>
      </c>
      <c r="AA46" s="164">
        <f t="shared" si="105"/>
        <v>105</v>
      </c>
      <c r="AB46" s="164">
        <f t="shared" si="105"/>
        <v>108</v>
      </c>
      <c r="AC46" s="164">
        <f t="shared" si="105"/>
        <v>111</v>
      </c>
      <c r="AD46" s="164">
        <f t="shared" si="105"/>
        <v>114</v>
      </c>
      <c r="AE46" s="164">
        <f t="shared" si="105"/>
        <v>117</v>
      </c>
      <c r="AF46" s="164">
        <f t="shared" si="105"/>
        <v>120</v>
      </c>
      <c r="AG46" s="164">
        <f t="shared" si="105"/>
        <v>123</v>
      </c>
      <c r="AH46" s="164">
        <f t="shared" si="105"/>
        <v>126</v>
      </c>
      <c r="AI46" s="164">
        <f t="shared" si="105"/>
        <v>129</v>
      </c>
      <c r="AJ46" s="164">
        <f t="shared" si="105"/>
        <v>132</v>
      </c>
      <c r="AK46" s="164">
        <f t="shared" si="105"/>
        <v>135</v>
      </c>
      <c r="AL46" s="164">
        <f t="shared" si="105"/>
        <v>138</v>
      </c>
      <c r="AM46" s="164">
        <f t="shared" si="105"/>
        <v>139</v>
      </c>
      <c r="AN46" s="164">
        <f t="shared" si="105"/>
        <v>141</v>
      </c>
      <c r="AO46" s="164">
        <f t="shared" si="105"/>
        <v>147</v>
      </c>
      <c r="AP46" s="164">
        <f t="shared" si="105"/>
        <v>149</v>
      </c>
      <c r="AQ46" s="164">
        <f t="shared" si="105"/>
        <v>151</v>
      </c>
      <c r="AR46" s="164">
        <f t="shared" si="105"/>
        <v>158</v>
      </c>
      <c r="AS46" s="164">
        <f t="shared" si="105"/>
        <v>165</v>
      </c>
      <c r="AT46" s="164">
        <f t="shared" si="105"/>
        <v>171</v>
      </c>
      <c r="AU46" s="164">
        <f t="shared" si="105"/>
        <v>174</v>
      </c>
      <c r="AV46" s="164">
        <f t="shared" si="105"/>
        <v>176</v>
      </c>
      <c r="AW46" s="165">
        <f t="shared" si="105"/>
        <v>177</v>
      </c>
      <c r="AX46" t="s">
        <v>1</v>
      </c>
      <c r="AY46" s="106" t="str">
        <f t="shared" si="55"/>
        <v>M21A</v>
      </c>
      <c r="AZ46" s="138">
        <f t="shared" si="44"/>
        <v>101</v>
      </c>
      <c r="BA46" s="74" t="str">
        <f t="shared" si="56"/>
        <v>Josip</v>
      </c>
      <c r="BB46" s="74" t="str">
        <f t="shared" si="57"/>
        <v>Vujanić</v>
      </c>
      <c r="BC46" s="138" t="str">
        <f t="shared" si="58"/>
        <v>51:22</v>
      </c>
      <c r="BD46" s="138">
        <f t="shared" si="59"/>
        <v>3082</v>
      </c>
      <c r="BE46" s="138" t="str">
        <f t="shared" si="60"/>
        <v>0</v>
      </c>
      <c r="BF46" s="138" t="str">
        <f t="shared" si="81"/>
        <v>0</v>
      </c>
      <c r="BG46" s="138">
        <f>IF(CD46="","",IF(N(BD46)&gt;max_minuta*60,2,INDEX(statusRezultat_id,MATCH(VALUE(BE46),statusRezultat_oevent,0))))</f>
        <v>1</v>
      </c>
      <c r="BH46" s="74" t="str">
        <f>IF(B46="","",SUBSTITUTE(MID($B46,R46+1,S46-R46-1),"""",""))</f>
        <v>JAP</v>
      </c>
      <c r="BI46" s="74" t="str">
        <f>IF(B46="","",SUBSTITUTE(MID($B46,S46+1,T46-S46-1),"""",""))</f>
        <v>OK Japetic</v>
      </c>
      <c r="BJ46" s="138" t="str">
        <f t="shared" si="61"/>
        <v>NEMA</v>
      </c>
      <c r="BK46" s="74" t="str" cm="1">
        <f t="array" ref="BK46">IF(BJ46="",""&amp;BI46,IF(BJ46="NEMA",BI46,INDEX(klubAlias_klub,BJ46)))</f>
        <v>OK Japetic</v>
      </c>
      <c r="BL46" s="74" t="str" cm="1">
        <f t="array" ref="BL46">IFERROR(INDEX(registarNatjecatelji,CE46,4),"")</f>
        <v>OK Japetić</v>
      </c>
      <c r="BM46" s="138"/>
      <c r="BN46" s="74" t="str">
        <f t="shared" si="62"/>
        <v>OK Japetić</v>
      </c>
      <c r="BO46" s="74" t="str">
        <f>IF(B46="","",SUBSTITUTE(MID($B46,T46+1,U46-T46-1),"""",""))</f>
        <v>CRO</v>
      </c>
      <c r="BP46" s="138">
        <f>IF(BO46="","",IFERROR(INDEX(drzava_id,MATCH(BO46,drzava_oznaka,0)),"NEMA"))</f>
        <v>1</v>
      </c>
      <c r="BQ46" s="74" t="str">
        <f>IF(B46="","",SUBSTITUTE(MID($B46,AQ46+1,AR46-AQ46-1),"""",""))</f>
        <v>M21A</v>
      </c>
      <c r="BR46" s="74" t="str">
        <f t="shared" si="47"/>
        <v>M21A</v>
      </c>
      <c r="BS46" s="138">
        <f t="shared" si="48"/>
        <v>1005</v>
      </c>
      <c r="BT46" s="75" t="str">
        <f>IF(B46="","",SUBSTITUTE(MID($B46,AR46+1,AS46-AR46-1),"""",""))</f>
        <v>4.86</v>
      </c>
      <c r="BU46" s="75" t="str">
        <f>IF(B46="","",SUBSTITUTE(MID($B46,AS46+1,AT46-AS46-1),"""",""))</f>
        <v>210</v>
      </c>
      <c r="BV46" s="76" t="str">
        <f>IF(B46="","",SUBSTITUTE(MID($B46,AT46+1,AU46-AT46-1),"""",""))</f>
        <v>16</v>
      </c>
      <c r="BW46" t="s">
        <v>1</v>
      </c>
      <c r="BX46" s="106" t="str">
        <f>IF(BA46="Vacant","",IF(BA46="","",BA46) &amp; IF(BB46="",""," – " &amp; BB46) &amp; IF(BN46="",""," – " &amp; BN46) &amp; IF(AY46="",""," – " &amp; AY46))</f>
        <v>Josip – Vujanić – OK Japetić – M21A</v>
      </c>
      <c r="BY46" s="107">
        <f t="shared" si="49"/>
        <v>143</v>
      </c>
      <c r="BZ46" t="s">
        <v>1</v>
      </c>
      <c r="CA46" s="106" t="str">
        <f>IF(BA46="Vacant","",IF(BA46="","",BA46) &amp; IF(BB46="",""," – " &amp; BB46) &amp; IF(BN46="",""," – " &amp; BN46))</f>
        <v>Josip – Vujanić – OK Japetić</v>
      </c>
      <c r="CB46" s="107">
        <f t="shared" si="50"/>
        <v>143</v>
      </c>
      <c r="CC46" t="s">
        <v>1</v>
      </c>
      <c r="CD46" s="106" t="str">
        <f>IF(BA46="Vacant","",IF(BA46="","",BA46)&amp;IF(BB46="",""," – "&amp;BB46))</f>
        <v>Josip – Vujanić</v>
      </c>
      <c r="CE46" s="107">
        <f t="shared" si="63"/>
        <v>143</v>
      </c>
      <c r="CF46" t="s">
        <v>1</v>
      </c>
      <c r="CG46" s="112">
        <f t="shared" si="64"/>
        <v>143</v>
      </c>
      <c r="CH46" s="107" cm="1">
        <f t="array" ref="CH46">IF(CG46="","",INDEX(imePrezime_id,CG46,0))</f>
        <v>1859</v>
      </c>
      <c r="CI46" t="s">
        <v>1</v>
      </c>
      <c r="CJ46" s="30" t="str">
        <f>IF(CE46&lt;&gt;"NEMA","","SELECT '"&amp;CD46&amp;"', ime, prezime FROM imeprezime WHERE ime LIKE '%"&amp;MID(BA46,2,LEN(BA46)-2)&amp;"%' Or prezime LIKE '%"&amp;MID(BB46,2,LEN(BB46)-2)&amp;"%' Or ime LIKE '%"&amp;MID(BB46,2,LEN(BB46)-2)&amp;"%' Or prezime LIKE '%"&amp;MID(BA46,2,LEN(BA46)-2)&amp;"%' ORDER BY ime, prezime;")</f>
        <v/>
      </c>
      <c r="CK46" t="s">
        <v>1</v>
      </c>
      <c r="CL46" s="91"/>
      <c r="CM46" t="s">
        <v>1</v>
      </c>
      <c r="CO46" t="s">
        <v>1</v>
      </c>
      <c r="CW46" s="116" t="str">
        <f>IF(CE46="NEMA",MAX(CW$10:CW45)+1,"")</f>
        <v/>
      </c>
      <c r="CX46" t="s">
        <v>1</v>
      </c>
      <c r="CY46" s="124" t="str">
        <f>LEFT(BQ46,1)</f>
        <v>M</v>
      </c>
      <c r="CZ46" t="s">
        <v>1</v>
      </c>
      <c r="DA46" s="106" t="str">
        <f>IF(CW46="","",IF(BO46&lt;&gt;"CRO","","INSERT INTO osoba (id,reg_broj,oib,spol_id,dat_rodjenja) VALUES ("&amp;CW46&amp;",(SELECT max(reg_broj)+1 FROM osoba),Null,'"&amp;CY46&amp;"',Null); INSERT INTO osoba_log (id,reg_broj,oib,spol_id,dat_rodjenja,dnevnik_id) SELECT id,reg_broj,oib,spol_id,dat_rodjenja,"&amp;CW$2&amp;" FROM osoba WHERE id = "&amp;CW46&amp;";"))</f>
        <v/>
      </c>
      <c r="DB46" s="129" t="str">
        <f>IF(CW46="","","INSERT INTO imeprezime (id,osoba_id,rbr,ime,prezime,klub_id,identitet_id,sintaksa_id,info,aktivno,dnevnik_id) VALUES ("&amp;CW46&amp;","&amp;IF(DA46="","Null",CW46)&amp;",1,'"&amp;BA46&amp;"','"&amp;BB46&amp;"',(SELECT id FROM klub WHERE naziv = '"&amp;BI46&amp;"'),Null,1,'',1,"&amp;CW$2&amp;");")</f>
        <v/>
      </c>
      <c r="DC46" t="s">
        <v>1</v>
      </c>
      <c r="DD46" s="30" t="str">
        <f t="shared" si="65"/>
        <v/>
      </c>
      <c r="DE46" t="s">
        <v>1</v>
      </c>
      <c r="DF46" s="106" t="str">
        <f>IF(OR(BP46="",BP46&lt;&gt;"NEMA"),"",BO46)</f>
        <v/>
      </c>
      <c r="DG46" s="129" t="str">
        <f>IF(DF46="","",MAX(DG$10:DG45)+1)</f>
        <v/>
      </c>
      <c r="DH46" t="s">
        <v>1</v>
      </c>
      <c r="DI46" s="91"/>
      <c r="DJ46" t="s">
        <v>1</v>
      </c>
      <c r="DK46" s="30" t="str">
        <f>IF(DF46="","","INSERT INTO drzava(id,naziv,oznaka) VALUES ("&amp;DG46&amp;",'"&amp;DI46&amp;"','"&amp;UPPER(LEFT(DF46,1))&amp;LOWER(RIGHT(DF46,2))&amp;"');")</f>
        <v/>
      </c>
      <c r="DL46" t="s">
        <v>1</v>
      </c>
      <c r="DM46" s="170" t="str">
        <f>IF(BJ46&lt;&gt;"NEMA","",IF(IFERROR(MATCH(BI46,BI$10:BI45,0),0)&lt;&gt;0,"",BI46))</f>
        <v/>
      </c>
      <c r="DN46" t="s">
        <v>1</v>
      </c>
      <c r="DO46" s="91"/>
      <c r="DP46" t="s">
        <v>1</v>
      </c>
      <c r="DQ46" s="106" t="str">
        <f t="shared" si="66"/>
        <v/>
      </c>
      <c r="DR46" s="74" t="str">
        <f>IF(DQ46="","",MAX(DR$10:DR45)+1)</f>
        <v/>
      </c>
      <c r="DS46" s="74" t="str">
        <f>IF(DQ46="","",IF(BP46="","",IF(BP46="NEMA",DG46,BP46)))</f>
        <v/>
      </c>
      <c r="DT46" s="74" t="str">
        <f t="shared" si="67"/>
        <v/>
      </c>
      <c r="DU46" s="74" t="str">
        <f>IF(DO46="","",MAX(DU$10:DU45)+1)</f>
        <v/>
      </c>
      <c r="DV46" s="181" t="str">
        <f>IF(DO46="","",INDEX(klub_id,MATCH(DO46,klub_naziv,0)))</f>
        <v/>
      </c>
      <c r="DW46" s="129" t="str">
        <f t="shared" si="68"/>
        <v/>
      </c>
      <c r="DX46" t="s">
        <v>1</v>
      </c>
      <c r="DY46" s="30" t="str">
        <f t="shared" si="69"/>
        <v/>
      </c>
      <c r="DZ46" t="s">
        <v>1</v>
      </c>
      <c r="EA46" s="170" t="str">
        <f>IF(BX46="","",IF(BY46&lt;&gt;"NEMA","ime-pre-klu"&amp;IF(BJ46="","","(ali)")&amp;"-kat",IF(CB46&lt;&gt;"NEMA","ime-pre-klu"&amp;IF(BJ46="","","(ali)"),IF(CE46&lt;&gt;"NEMA","ime-pre",IF(CW46&lt;&gt;"","novo",""))))&amp;IF(AND(BE46="0",BD46&gt;max_minuta*60),"-ot",""))</f>
        <v>ime-pre-klu(ali)-kat</v>
      </c>
      <c r="EB46" t="s">
        <v>1</v>
      </c>
      <c r="EC46" s="112"/>
      <c r="ED46" s="138"/>
      <c r="EE46" s="138"/>
      <c r="EF46" s="138"/>
      <c r="EG46" s="138"/>
      <c r="EH46" s="138"/>
      <c r="EI46" s="138"/>
      <c r="EJ46" s="138"/>
      <c r="EK46" s="138"/>
      <c r="EL46" s="138"/>
      <c r="EM46" s="107">
        <f t="shared" si="90"/>
        <v>3</v>
      </c>
      <c r="EN46" t="s">
        <v>1</v>
      </c>
    </row>
    <row r="47" spans="2:144" x14ac:dyDescent="0.25">
      <c r="B47" s="152" t="s">
        <v>1114</v>
      </c>
      <c r="C47" t="s">
        <v>1</v>
      </c>
      <c r="D47" s="163">
        <f t="shared" si="53"/>
        <v>0</v>
      </c>
      <c r="E47" s="164">
        <f t="shared" ref="E47:AW47" si="106">IF($B47="","",FIND(";",$B47,D47+1))</f>
        <v>1</v>
      </c>
      <c r="F47" s="164">
        <f t="shared" si="106"/>
        <v>8</v>
      </c>
      <c r="G47" s="164">
        <f t="shared" si="106"/>
        <v>14</v>
      </c>
      <c r="H47" s="164">
        <f t="shared" si="106"/>
        <v>24</v>
      </c>
      <c r="I47" s="164">
        <f t="shared" si="106"/>
        <v>32</v>
      </c>
      <c r="J47" s="164">
        <f t="shared" si="106"/>
        <v>33</v>
      </c>
      <c r="K47" s="164">
        <f t="shared" si="106"/>
        <v>35</v>
      </c>
      <c r="L47" s="164">
        <f t="shared" si="106"/>
        <v>36</v>
      </c>
      <c r="M47" s="164">
        <f t="shared" si="106"/>
        <v>38</v>
      </c>
      <c r="N47" s="164">
        <f t="shared" si="106"/>
        <v>44</v>
      </c>
      <c r="O47" s="164">
        <f t="shared" si="106"/>
        <v>50</v>
      </c>
      <c r="P47" s="164">
        <f t="shared" si="106"/>
        <v>56</v>
      </c>
      <c r="Q47" s="164">
        <f t="shared" si="106"/>
        <v>58</v>
      </c>
      <c r="R47" s="164">
        <f t="shared" si="106"/>
        <v>60</v>
      </c>
      <c r="S47" s="164">
        <f t="shared" si="106"/>
        <v>71</v>
      </c>
      <c r="T47" s="164">
        <f t="shared" si="106"/>
        <v>82</v>
      </c>
      <c r="U47" s="164">
        <f t="shared" si="106"/>
        <v>88</v>
      </c>
      <c r="V47" s="164">
        <f t="shared" si="106"/>
        <v>90</v>
      </c>
      <c r="W47" s="164">
        <f t="shared" si="106"/>
        <v>97</v>
      </c>
      <c r="X47" s="164">
        <f t="shared" si="106"/>
        <v>104</v>
      </c>
      <c r="Y47" s="164">
        <f t="shared" si="106"/>
        <v>105</v>
      </c>
      <c r="Z47" s="164">
        <f t="shared" si="106"/>
        <v>106</v>
      </c>
      <c r="AA47" s="164">
        <f t="shared" si="106"/>
        <v>107</v>
      </c>
      <c r="AB47" s="164">
        <f t="shared" si="106"/>
        <v>110</v>
      </c>
      <c r="AC47" s="164">
        <f t="shared" si="106"/>
        <v>113</v>
      </c>
      <c r="AD47" s="164">
        <f t="shared" si="106"/>
        <v>116</v>
      </c>
      <c r="AE47" s="164">
        <f t="shared" si="106"/>
        <v>119</v>
      </c>
      <c r="AF47" s="164">
        <f t="shared" si="106"/>
        <v>122</v>
      </c>
      <c r="AG47" s="164">
        <f t="shared" si="106"/>
        <v>125</v>
      </c>
      <c r="AH47" s="164">
        <f t="shared" si="106"/>
        <v>128</v>
      </c>
      <c r="AI47" s="164">
        <f t="shared" si="106"/>
        <v>131</v>
      </c>
      <c r="AJ47" s="164">
        <f t="shared" si="106"/>
        <v>134</v>
      </c>
      <c r="AK47" s="164">
        <f t="shared" si="106"/>
        <v>137</v>
      </c>
      <c r="AL47" s="164">
        <f t="shared" si="106"/>
        <v>140</v>
      </c>
      <c r="AM47" s="164">
        <f t="shared" si="106"/>
        <v>141</v>
      </c>
      <c r="AN47" s="164">
        <f t="shared" si="106"/>
        <v>143</v>
      </c>
      <c r="AO47" s="164">
        <f t="shared" si="106"/>
        <v>149</v>
      </c>
      <c r="AP47" s="164">
        <f t="shared" si="106"/>
        <v>151</v>
      </c>
      <c r="AQ47" s="164">
        <f t="shared" si="106"/>
        <v>153</v>
      </c>
      <c r="AR47" s="164">
        <f t="shared" si="106"/>
        <v>160</v>
      </c>
      <c r="AS47" s="164">
        <f t="shared" si="106"/>
        <v>167</v>
      </c>
      <c r="AT47" s="164">
        <f t="shared" si="106"/>
        <v>173</v>
      </c>
      <c r="AU47" s="164">
        <f t="shared" si="106"/>
        <v>176</v>
      </c>
      <c r="AV47" s="164">
        <f t="shared" si="106"/>
        <v>178</v>
      </c>
      <c r="AW47" s="165">
        <f t="shared" si="106"/>
        <v>179</v>
      </c>
      <c r="AX47" t="s">
        <v>1</v>
      </c>
      <c r="AY47" s="106" t="str">
        <f t="shared" si="55"/>
        <v>M21A</v>
      </c>
      <c r="AZ47" s="138">
        <f t="shared" si="44"/>
        <v>101</v>
      </c>
      <c r="BA47" s="74" t="str">
        <f t="shared" si="56"/>
        <v>Miran</v>
      </c>
      <c r="BB47" s="74" t="str">
        <f t="shared" si="57"/>
        <v>Košćica</v>
      </c>
      <c r="BC47" s="138" t="str">
        <f t="shared" si="58"/>
        <v>57:42</v>
      </c>
      <c r="BD47" s="138">
        <f t="shared" si="59"/>
        <v>3462</v>
      </c>
      <c r="BE47" s="138" t="str">
        <f t="shared" si="60"/>
        <v>0</v>
      </c>
      <c r="BF47" s="138" t="str">
        <f t="shared" si="81"/>
        <v>0</v>
      </c>
      <c r="BG47" s="138">
        <f>IF(CD47="","",IF(N(BD47)&gt;max_minuta*60,2,INDEX(statusRezultat_id,MATCH(VALUE(BE47),statusRezultat_oevent,0))))</f>
        <v>1</v>
      </c>
      <c r="BH47" s="74" t="str">
        <f>IF(B47="","",SUBSTITUTE(MID($B47,R47+1,S47-R47-1),"""",""))</f>
        <v>OK Jelen</v>
      </c>
      <c r="BI47" s="74" t="str">
        <f>IF(B47="","",SUBSTITUTE(MID($B47,S47+1,T47-S47-1),"""",""))</f>
        <v>OK Jelen</v>
      </c>
      <c r="BJ47" s="138" t="str">
        <f t="shared" si="61"/>
        <v/>
      </c>
      <c r="BK47" s="74" t="str" cm="1">
        <f t="array" ref="BK47">IF(BJ47="",""&amp;BI47,IF(BJ47="NEMA",BI47,INDEX(klubAlias_klub,BJ47)))</f>
        <v>OK Jelen</v>
      </c>
      <c r="BL47" s="74" t="str" cm="1">
        <f t="array" ref="BL47">IFERROR(INDEX(registarNatjecatelji,CE47,4),"")</f>
        <v>OK Jelen</v>
      </c>
      <c r="BM47" s="138"/>
      <c r="BN47" s="74" t="str">
        <f t="shared" si="62"/>
        <v>OK Jelen</v>
      </c>
      <c r="BO47" s="74" t="str">
        <f>IF(B47="","",SUBSTITUTE(MID($B47,T47+1,U47-T47-1),"""",""))</f>
        <v>CRO</v>
      </c>
      <c r="BP47" s="138">
        <f>IF(BO47="","",IFERROR(INDEX(drzava_id,MATCH(BO47,drzava_oznaka,0)),"NEMA"))</f>
        <v>1</v>
      </c>
      <c r="BQ47" s="74" t="str">
        <f>IF(B47="","",SUBSTITUTE(MID($B47,AQ47+1,AR47-AQ47-1),"""",""))</f>
        <v>M21A</v>
      </c>
      <c r="BR47" s="74" t="str">
        <f t="shared" si="47"/>
        <v>M21A</v>
      </c>
      <c r="BS47" s="138">
        <f t="shared" si="48"/>
        <v>1005</v>
      </c>
      <c r="BT47" s="75" t="str">
        <f>IF(B47="","",SUBSTITUTE(MID($B47,AR47+1,AS47-AR47-1),"""",""))</f>
        <v>4.86</v>
      </c>
      <c r="BU47" s="75" t="str">
        <f>IF(B47="","",SUBSTITUTE(MID($B47,AS47+1,AT47-AS47-1),"""",""))</f>
        <v>210</v>
      </c>
      <c r="BV47" s="76" t="str">
        <f>IF(B47="","",SUBSTITUTE(MID($B47,AT47+1,AU47-AT47-1),"""",""))</f>
        <v>16</v>
      </c>
      <c r="BW47" t="s">
        <v>1</v>
      </c>
      <c r="BX47" s="106" t="str">
        <f>IF(BA47="Vacant","",IF(BA47="","",BA47) &amp; IF(BB47="",""," – " &amp; BB47) &amp; IF(BN47="",""," – " &amp; BN47) &amp; IF(AY47="",""," – " &amp; AY47))</f>
        <v>Miran – Košćica – OK Jelen – M21A</v>
      </c>
      <c r="BY47" s="107">
        <f t="shared" si="49"/>
        <v>164</v>
      </c>
      <c r="BZ47" t="s">
        <v>1</v>
      </c>
      <c r="CA47" s="106" t="str">
        <f>IF(BA47="Vacant","",IF(BA47="","",BA47) &amp; IF(BB47="",""," – " &amp; BB47) &amp; IF(BN47="",""," – " &amp; BN47))</f>
        <v>Miran – Košćica – OK Jelen</v>
      </c>
      <c r="CB47" s="107">
        <f t="shared" si="50"/>
        <v>164</v>
      </c>
      <c r="CC47" t="s">
        <v>1</v>
      </c>
      <c r="CD47" s="106" t="str">
        <f>IF(BA47="Vacant","",IF(BA47="","",BA47)&amp;IF(BB47="",""," – "&amp;BB47))</f>
        <v>Miran – Košćica</v>
      </c>
      <c r="CE47" s="107">
        <f t="shared" si="63"/>
        <v>164</v>
      </c>
      <c r="CF47" t="s">
        <v>1</v>
      </c>
      <c r="CG47" s="112">
        <f t="shared" si="64"/>
        <v>164</v>
      </c>
      <c r="CH47" s="107" cm="1">
        <f t="array" ref="CH47">IF(CG47="","",INDEX(imePrezime_id,CG47,0))</f>
        <v>1082</v>
      </c>
      <c r="CI47" t="s">
        <v>1</v>
      </c>
      <c r="CJ47" s="30" t="str">
        <f>IF(CE47&lt;&gt;"NEMA","","SELECT '"&amp;CD47&amp;"', ime, prezime FROM imeprezime WHERE ime LIKE '%"&amp;MID(BA47,2,LEN(BA47)-2)&amp;"%' Or prezime LIKE '%"&amp;MID(BB47,2,LEN(BB47)-2)&amp;"%' Or ime LIKE '%"&amp;MID(BB47,2,LEN(BB47)-2)&amp;"%' Or prezime LIKE '%"&amp;MID(BA47,2,LEN(BA47)-2)&amp;"%' ORDER BY ime, prezime;")</f>
        <v/>
      </c>
      <c r="CK47" t="s">
        <v>1</v>
      </c>
      <c r="CL47" s="91"/>
      <c r="CM47" t="s">
        <v>1</v>
      </c>
      <c r="CO47" t="s">
        <v>1</v>
      </c>
      <c r="CW47" s="116" t="str">
        <f>IF(CE47="NEMA",MAX(CW$10:CW46)+1,"")</f>
        <v/>
      </c>
      <c r="CX47" t="s">
        <v>1</v>
      </c>
      <c r="CY47" s="124" t="str">
        <f>LEFT(BQ47,1)</f>
        <v>M</v>
      </c>
      <c r="CZ47" t="s">
        <v>1</v>
      </c>
      <c r="DA47" s="106" t="str">
        <f>IF(CW47="","",IF(BO47&lt;&gt;"CRO","","INSERT INTO osoba (id,reg_broj,oib,spol_id,dat_rodjenja) VALUES ("&amp;CW47&amp;",(SELECT max(reg_broj)+1 FROM osoba),Null,'"&amp;CY47&amp;"',Null); INSERT INTO osoba_log (id,reg_broj,oib,spol_id,dat_rodjenja,dnevnik_id) SELECT id,reg_broj,oib,spol_id,dat_rodjenja,"&amp;CW$2&amp;" FROM osoba WHERE id = "&amp;CW47&amp;";"))</f>
        <v/>
      </c>
      <c r="DB47" s="129" t="str">
        <f>IF(CW47="","","INSERT INTO imeprezime (id,osoba_id,rbr,ime,prezime,klub_id,identitet_id,sintaksa_id,info,aktivno,dnevnik_id) VALUES ("&amp;CW47&amp;","&amp;IF(DA47="","Null",CW47)&amp;",1,'"&amp;BA47&amp;"','"&amp;BB47&amp;"',(SELECT id FROM klub WHERE naziv = '"&amp;BI47&amp;"'),Null,1,'',1,"&amp;CW$2&amp;");")</f>
        <v/>
      </c>
      <c r="DC47" t="s">
        <v>1</v>
      </c>
      <c r="DD47" s="30" t="str">
        <f t="shared" si="65"/>
        <v/>
      </c>
      <c r="DE47" t="s">
        <v>1</v>
      </c>
      <c r="DF47" s="106" t="str">
        <f>IF(OR(BP47="",BP47&lt;&gt;"NEMA"),"",BO47)</f>
        <v/>
      </c>
      <c r="DG47" s="129" t="str">
        <f>IF(DF47="","",MAX(DG$10:DG46)+1)</f>
        <v/>
      </c>
      <c r="DH47" t="s">
        <v>1</v>
      </c>
      <c r="DI47" s="91"/>
      <c r="DJ47" t="s">
        <v>1</v>
      </c>
      <c r="DK47" s="30" t="str">
        <f>IF(DF47="","","INSERT INTO drzava(id,naziv,oznaka) VALUES ("&amp;DG47&amp;",'"&amp;DI47&amp;"','"&amp;UPPER(LEFT(DF47,1))&amp;LOWER(RIGHT(DF47,2))&amp;"');")</f>
        <v/>
      </c>
      <c r="DL47" t="s">
        <v>1</v>
      </c>
      <c r="DM47" s="170" t="str">
        <f>IF(BJ47&lt;&gt;"NEMA","",IF(IFERROR(MATCH(BI47,BI$10:BI46,0),0)&lt;&gt;0,"",BI47))</f>
        <v/>
      </c>
      <c r="DN47" t="s">
        <v>1</v>
      </c>
      <c r="DO47" s="91"/>
      <c r="DP47" t="s">
        <v>1</v>
      </c>
      <c r="DQ47" s="106" t="str">
        <f t="shared" si="66"/>
        <v/>
      </c>
      <c r="DR47" s="74" t="str">
        <f>IF(DQ47="","",MAX(DR$10:DR46)+1)</f>
        <v/>
      </c>
      <c r="DS47" s="74" t="str">
        <f>IF(DQ47="","",IF(BP47="","",IF(BP47="NEMA",DG47,BP47)))</f>
        <v/>
      </c>
      <c r="DT47" s="74" t="str">
        <f t="shared" si="67"/>
        <v/>
      </c>
      <c r="DU47" s="74" t="str">
        <f>IF(DO47="","",MAX(DU$10:DU46)+1)</f>
        <v/>
      </c>
      <c r="DV47" s="181" t="str">
        <f>IF(DO47="","",INDEX(klub_id,MATCH(DO47,klub_naziv,0)))</f>
        <v/>
      </c>
      <c r="DW47" s="129" t="str">
        <f t="shared" si="68"/>
        <v/>
      </c>
      <c r="DX47" t="s">
        <v>1</v>
      </c>
      <c r="DY47" s="30" t="str">
        <f t="shared" si="69"/>
        <v/>
      </c>
      <c r="DZ47" t="s">
        <v>1</v>
      </c>
      <c r="EA47" s="170" t="str">
        <f>IF(BX47="","",IF(BY47&lt;&gt;"NEMA","ime-pre-klu"&amp;IF(BJ47="","","(ali)")&amp;"-kat",IF(CB47&lt;&gt;"NEMA","ime-pre-klu"&amp;IF(BJ47="","","(ali)"),IF(CE47&lt;&gt;"NEMA","ime-pre",IF(CW47&lt;&gt;"","novo",""))))&amp;IF(AND(BE47="0",BD47&gt;max_minuta*60),"-ot",""))</f>
        <v>ime-pre-klu-kat</v>
      </c>
      <c r="EB47" t="s">
        <v>1</v>
      </c>
      <c r="EC47" s="112"/>
      <c r="ED47" s="138"/>
      <c r="EE47" s="138"/>
      <c r="EF47" s="138"/>
      <c r="EG47" s="138"/>
      <c r="EH47" s="138"/>
      <c r="EI47" s="138"/>
      <c r="EJ47" s="138"/>
      <c r="EK47" s="138"/>
      <c r="EL47" s="138"/>
      <c r="EM47" s="107">
        <f t="shared" si="90"/>
        <v>1</v>
      </c>
      <c r="EN47" t="s">
        <v>1</v>
      </c>
    </row>
    <row r="48" spans="2:144" x14ac:dyDescent="0.25">
      <c r="B48" s="152" t="s">
        <v>1115</v>
      </c>
      <c r="C48" t="s">
        <v>1</v>
      </c>
      <c r="D48" s="163">
        <f t="shared" si="53"/>
        <v>0</v>
      </c>
      <c r="E48" s="164">
        <f t="shared" ref="E48:AW48" si="107">IF($B48="","",FIND(";",$B48,D48+1))</f>
        <v>1</v>
      </c>
      <c r="F48" s="164">
        <f t="shared" si="107"/>
        <v>9</v>
      </c>
      <c r="G48" s="164">
        <f t="shared" si="107"/>
        <v>14</v>
      </c>
      <c r="H48" s="164">
        <f t="shared" si="107"/>
        <v>24</v>
      </c>
      <c r="I48" s="164">
        <f t="shared" si="107"/>
        <v>31</v>
      </c>
      <c r="J48" s="164">
        <f t="shared" si="107"/>
        <v>32</v>
      </c>
      <c r="K48" s="164">
        <f t="shared" si="107"/>
        <v>34</v>
      </c>
      <c r="L48" s="164">
        <f t="shared" si="107"/>
        <v>35</v>
      </c>
      <c r="M48" s="164">
        <f t="shared" si="107"/>
        <v>37</v>
      </c>
      <c r="N48" s="164">
        <f t="shared" si="107"/>
        <v>43</v>
      </c>
      <c r="O48" s="164">
        <f t="shared" si="107"/>
        <v>44</v>
      </c>
      <c r="P48" s="164">
        <f t="shared" si="107"/>
        <v>45</v>
      </c>
      <c r="Q48" s="164">
        <f t="shared" si="107"/>
        <v>47</v>
      </c>
      <c r="R48" s="164">
        <f t="shared" si="107"/>
        <v>49</v>
      </c>
      <c r="S48" s="164">
        <f t="shared" si="107"/>
        <v>55</v>
      </c>
      <c r="T48" s="164">
        <f t="shared" si="107"/>
        <v>67</v>
      </c>
      <c r="U48" s="164">
        <f t="shared" si="107"/>
        <v>73</v>
      </c>
      <c r="V48" s="164">
        <f t="shared" si="107"/>
        <v>75</v>
      </c>
      <c r="W48" s="164">
        <f t="shared" si="107"/>
        <v>82</v>
      </c>
      <c r="X48" s="164">
        <f t="shared" si="107"/>
        <v>89</v>
      </c>
      <c r="Y48" s="164">
        <f t="shared" si="107"/>
        <v>90</v>
      </c>
      <c r="Z48" s="164">
        <f t="shared" si="107"/>
        <v>91</v>
      </c>
      <c r="AA48" s="164">
        <f t="shared" si="107"/>
        <v>92</v>
      </c>
      <c r="AB48" s="164">
        <f t="shared" si="107"/>
        <v>95</v>
      </c>
      <c r="AC48" s="164">
        <f t="shared" si="107"/>
        <v>98</v>
      </c>
      <c r="AD48" s="164">
        <f t="shared" si="107"/>
        <v>101</v>
      </c>
      <c r="AE48" s="164">
        <f t="shared" si="107"/>
        <v>104</v>
      </c>
      <c r="AF48" s="164">
        <f t="shared" si="107"/>
        <v>107</v>
      </c>
      <c r="AG48" s="164">
        <f t="shared" si="107"/>
        <v>110</v>
      </c>
      <c r="AH48" s="164">
        <f t="shared" si="107"/>
        <v>113</v>
      </c>
      <c r="AI48" s="164">
        <f t="shared" si="107"/>
        <v>116</v>
      </c>
      <c r="AJ48" s="164">
        <f t="shared" si="107"/>
        <v>119</v>
      </c>
      <c r="AK48" s="164">
        <f t="shared" si="107"/>
        <v>122</v>
      </c>
      <c r="AL48" s="164">
        <f t="shared" si="107"/>
        <v>125</v>
      </c>
      <c r="AM48" s="164">
        <f t="shared" si="107"/>
        <v>126</v>
      </c>
      <c r="AN48" s="164">
        <f t="shared" si="107"/>
        <v>128</v>
      </c>
      <c r="AO48" s="164">
        <f t="shared" si="107"/>
        <v>134</v>
      </c>
      <c r="AP48" s="164">
        <f t="shared" si="107"/>
        <v>136</v>
      </c>
      <c r="AQ48" s="164">
        <f t="shared" si="107"/>
        <v>138</v>
      </c>
      <c r="AR48" s="164">
        <f t="shared" si="107"/>
        <v>145</v>
      </c>
      <c r="AS48" s="164">
        <f t="shared" si="107"/>
        <v>152</v>
      </c>
      <c r="AT48" s="164">
        <f t="shared" si="107"/>
        <v>158</v>
      </c>
      <c r="AU48" s="164">
        <f t="shared" si="107"/>
        <v>161</v>
      </c>
      <c r="AV48" s="164">
        <f t="shared" si="107"/>
        <v>162</v>
      </c>
      <c r="AW48" s="165">
        <f t="shared" si="107"/>
        <v>163</v>
      </c>
      <c r="AX48" t="s">
        <v>1</v>
      </c>
      <c r="AY48" s="106" t="str">
        <f t="shared" si="55"/>
        <v>M21A</v>
      </c>
      <c r="AZ48" s="138">
        <f t="shared" si="44"/>
        <v>101</v>
      </c>
      <c r="BA48" s="74" t="str">
        <f t="shared" si="56"/>
        <v>Luka</v>
      </c>
      <c r="BB48" s="74" t="str">
        <f t="shared" si="57"/>
        <v>Filetin</v>
      </c>
      <c r="BC48" s="138" t="str">
        <f t="shared" si="58"/>
        <v/>
      </c>
      <c r="BD48" s="138" t="str">
        <f t="shared" si="59"/>
        <v/>
      </c>
      <c r="BE48" s="138" t="str">
        <f t="shared" si="60"/>
        <v>1</v>
      </c>
      <c r="BF48" s="138" t="str">
        <f t="shared" si="81"/>
        <v>1</v>
      </c>
      <c r="BG48" s="138">
        <f>IF(CD48="","",IF(N(BD48)&gt;max_minuta*60,2,INDEX(statusRezultat_id,MATCH(VALUE(BE48),statusRezultat_oevent,0))))</f>
        <v>6</v>
      </c>
      <c r="BH48" s="74" t="str">
        <f>IF(B48="","",SUBSTITUTE(MID($B48,R48+1,S48-R48-1),"""",""))</f>
        <v>KAP</v>
      </c>
      <c r="BI48" s="74" t="str">
        <f>IF(B48="","",SUBSTITUTE(MID($B48,S48+1,T48-S48-1),"""",""))</f>
        <v>OK Kapela</v>
      </c>
      <c r="BJ48" s="138" t="str">
        <f t="shared" si="61"/>
        <v/>
      </c>
      <c r="BK48" s="74" t="str" cm="1">
        <f t="array" ref="BK48">IF(BJ48="",""&amp;BI48,IF(BJ48="NEMA",BI48,INDEX(klubAlias_klub,BJ48)))</f>
        <v>OK Kapela</v>
      </c>
      <c r="BL48" s="74" t="str" cm="1">
        <f t="array" ref="BL48">IFERROR(INDEX(registarNatjecatelji,CE48,4),"")</f>
        <v>OK Kapela</v>
      </c>
      <c r="BM48" s="138"/>
      <c r="BN48" s="74" t="str">
        <f t="shared" si="62"/>
        <v>OK Kapela</v>
      </c>
      <c r="BO48" s="74" t="str">
        <f>IF(B48="","",SUBSTITUTE(MID($B48,T48+1,U48-T48-1),"""",""))</f>
        <v>CRO</v>
      </c>
      <c r="BP48" s="138">
        <f>IF(BO48="","",IFERROR(INDEX(drzava_id,MATCH(BO48,drzava_oznaka,0)),"NEMA"))</f>
        <v>1</v>
      </c>
      <c r="BQ48" s="74" t="str">
        <f>IF(B48="","",SUBSTITUTE(MID($B48,AQ48+1,AR48-AQ48-1),"""",""))</f>
        <v>M21A</v>
      </c>
      <c r="BR48" s="74" t="str">
        <f t="shared" si="47"/>
        <v>M21A</v>
      </c>
      <c r="BS48" s="138">
        <f t="shared" si="48"/>
        <v>1005</v>
      </c>
      <c r="BT48" s="75" t="str">
        <f>IF(B48="","",SUBSTITUTE(MID($B48,AR48+1,AS48-AR48-1),"""",""))</f>
        <v>4.86</v>
      </c>
      <c r="BU48" s="75" t="str">
        <f>IF(B48="","",SUBSTITUTE(MID($B48,AS48+1,AT48-AS48-1),"""",""))</f>
        <v>210</v>
      </c>
      <c r="BV48" s="76" t="str">
        <f>IF(B48="","",SUBSTITUTE(MID($B48,AT48+1,AU48-AT48-1),"""",""))</f>
        <v>16</v>
      </c>
      <c r="BW48" t="s">
        <v>1</v>
      </c>
      <c r="BX48" s="106" t="str">
        <f>IF(BA48="Vacant","",IF(BA48="","",BA48) &amp; IF(BB48="",""," – " &amp; BB48) &amp; IF(BN48="",""," – " &amp; BN48) &amp; IF(AY48="",""," – " &amp; AY48))</f>
        <v>Luka – Filetin – OK Kapela – M21A</v>
      </c>
      <c r="BY48" s="107">
        <f t="shared" si="49"/>
        <v>232</v>
      </c>
      <c r="BZ48" t="s">
        <v>1</v>
      </c>
      <c r="CA48" s="106" t="str">
        <f>IF(BA48="Vacant","",IF(BA48="","",BA48) &amp; IF(BB48="",""," – " &amp; BB48) &amp; IF(BN48="",""," – " &amp; BN48))</f>
        <v>Luka – Filetin – OK Kapela</v>
      </c>
      <c r="CB48" s="107">
        <f t="shared" si="50"/>
        <v>232</v>
      </c>
      <c r="CC48" t="s">
        <v>1</v>
      </c>
      <c r="CD48" s="106" t="str">
        <f>IF(BA48="Vacant","",IF(BA48="","",BA48)&amp;IF(BB48="",""," – "&amp;BB48))</f>
        <v>Luka – Filetin</v>
      </c>
      <c r="CE48" s="107">
        <f t="shared" si="63"/>
        <v>232</v>
      </c>
      <c r="CF48" t="s">
        <v>1</v>
      </c>
      <c r="CG48" s="112">
        <f t="shared" si="64"/>
        <v>232</v>
      </c>
      <c r="CH48" s="107" cm="1">
        <f t="array" ref="CH48">IF(CG48="","",INDEX(imePrezime_id,CG48,0))</f>
        <v>1195</v>
      </c>
      <c r="CI48" t="s">
        <v>1</v>
      </c>
      <c r="CJ48" s="30" t="str">
        <f>IF(CE48&lt;&gt;"NEMA","","SELECT '"&amp;CD48&amp;"', ime, prezime FROM imeprezime WHERE ime LIKE '%"&amp;MID(BA48,2,LEN(BA48)-2)&amp;"%' Or prezime LIKE '%"&amp;MID(BB48,2,LEN(BB48)-2)&amp;"%' Or ime LIKE '%"&amp;MID(BB48,2,LEN(BB48)-2)&amp;"%' Or prezime LIKE '%"&amp;MID(BA48,2,LEN(BA48)-2)&amp;"%' ORDER BY ime, prezime;")</f>
        <v/>
      </c>
      <c r="CK48" t="s">
        <v>1</v>
      </c>
      <c r="CL48" s="91"/>
      <c r="CM48" t="s">
        <v>1</v>
      </c>
      <c r="CO48" t="s">
        <v>1</v>
      </c>
      <c r="CW48" s="116" t="str">
        <f>IF(CE48="NEMA",MAX(CW$10:CW47)+1,"")</f>
        <v/>
      </c>
      <c r="CX48" t="s">
        <v>1</v>
      </c>
      <c r="CY48" s="124" t="str">
        <f>LEFT(BQ48,1)</f>
        <v>M</v>
      </c>
      <c r="CZ48" t="s">
        <v>1</v>
      </c>
      <c r="DA48" s="106" t="str">
        <f>IF(CW48="","",IF(BO48&lt;&gt;"CRO","","INSERT INTO osoba (id,reg_broj,oib,spol_id,dat_rodjenja) VALUES ("&amp;CW48&amp;",(SELECT max(reg_broj)+1 FROM osoba),Null,'"&amp;CY48&amp;"',Null); INSERT INTO osoba_log (id,reg_broj,oib,spol_id,dat_rodjenja,dnevnik_id) SELECT id,reg_broj,oib,spol_id,dat_rodjenja,"&amp;CW$2&amp;" FROM osoba WHERE id = "&amp;CW48&amp;";"))</f>
        <v/>
      </c>
      <c r="DB48" s="129" t="str">
        <f>IF(CW48="","","INSERT INTO imeprezime (id,osoba_id,rbr,ime,prezime,klub_id,identitet_id,sintaksa_id,info,aktivno,dnevnik_id) VALUES ("&amp;CW48&amp;","&amp;IF(DA48="","Null",CW48)&amp;",1,'"&amp;BA48&amp;"','"&amp;BB48&amp;"',(SELECT id FROM klub WHERE naziv = '"&amp;BI48&amp;"'),Null,1,'',1,"&amp;CW$2&amp;");")</f>
        <v/>
      </c>
      <c r="DC48" t="s">
        <v>1</v>
      </c>
      <c r="DD48" s="30" t="str">
        <f t="shared" si="65"/>
        <v/>
      </c>
      <c r="DE48" t="s">
        <v>1</v>
      </c>
      <c r="DF48" s="106" t="str">
        <f>IF(OR(BP48="",BP48&lt;&gt;"NEMA"),"",BO48)</f>
        <v/>
      </c>
      <c r="DG48" s="129" t="str">
        <f>IF(DF48="","",MAX(DG$10:DG47)+1)</f>
        <v/>
      </c>
      <c r="DH48" t="s">
        <v>1</v>
      </c>
      <c r="DI48" s="91"/>
      <c r="DJ48" t="s">
        <v>1</v>
      </c>
      <c r="DK48" s="30" t="str">
        <f>IF(DF48="","","INSERT INTO drzava(id,naziv,oznaka) VALUES ("&amp;DG48&amp;",'"&amp;DI48&amp;"','"&amp;UPPER(LEFT(DF48,1))&amp;LOWER(RIGHT(DF48,2))&amp;"');")</f>
        <v/>
      </c>
      <c r="DL48" t="s">
        <v>1</v>
      </c>
      <c r="DM48" s="170" t="str">
        <f>IF(BJ48&lt;&gt;"NEMA","",IF(IFERROR(MATCH(BI48,BI$10:BI47,0),0)&lt;&gt;0,"",BI48))</f>
        <v/>
      </c>
      <c r="DN48" t="s">
        <v>1</v>
      </c>
      <c r="DO48" s="91"/>
      <c r="DP48" t="s">
        <v>1</v>
      </c>
      <c r="DQ48" s="106" t="str">
        <f t="shared" si="66"/>
        <v/>
      </c>
      <c r="DR48" s="74" t="str">
        <f>IF(DQ48="","",MAX(DR$10:DR47)+1)</f>
        <v/>
      </c>
      <c r="DS48" s="74" t="str">
        <f>IF(DQ48="","",IF(BP48="","",IF(BP48="NEMA",DG48,BP48)))</f>
        <v/>
      </c>
      <c r="DT48" s="74" t="str">
        <f t="shared" si="67"/>
        <v/>
      </c>
      <c r="DU48" s="74" t="str">
        <f>IF(DO48="","",MAX(DU$10:DU47)+1)</f>
        <v/>
      </c>
      <c r="DV48" s="181" t="str">
        <f>IF(DO48="","",INDEX(klub_id,MATCH(DO48,klub_naziv,0)))</f>
        <v/>
      </c>
      <c r="DW48" s="129" t="str">
        <f t="shared" si="68"/>
        <v/>
      </c>
      <c r="DX48" t="s">
        <v>1</v>
      </c>
      <c r="DY48" s="30" t="str">
        <f t="shared" si="69"/>
        <v/>
      </c>
      <c r="DZ48" t="s">
        <v>1</v>
      </c>
      <c r="EA48" s="170" t="str">
        <f>IF(BX48="","",IF(BY48&lt;&gt;"NEMA","ime-pre-klu"&amp;IF(BJ48="","","(ali)")&amp;"-kat",IF(CB48&lt;&gt;"NEMA","ime-pre-klu"&amp;IF(BJ48="","","(ali)"),IF(CE48&lt;&gt;"NEMA","ime-pre",IF(CW48&lt;&gt;"","novo",""))))&amp;IF(AND(BE48="0",BD48&gt;max_minuta*60),"-ot",""))</f>
        <v>ime-pre-klu-kat</v>
      </c>
      <c r="EB48" t="s">
        <v>1</v>
      </c>
      <c r="EC48" s="112"/>
      <c r="ED48" s="138"/>
      <c r="EE48" s="138"/>
      <c r="EF48" s="138"/>
      <c r="EG48" s="138"/>
      <c r="EH48" s="138"/>
      <c r="EI48" s="138"/>
      <c r="EJ48" s="138"/>
      <c r="EK48" s="138"/>
      <c r="EL48" s="138"/>
      <c r="EM48" s="107">
        <f t="shared" si="90"/>
        <v>1</v>
      </c>
      <c r="EN48" t="s">
        <v>1</v>
      </c>
    </row>
    <row r="49" spans="2:144" x14ac:dyDescent="0.25">
      <c r="B49" s="152" t="s">
        <v>1116</v>
      </c>
      <c r="C49" t="s">
        <v>1</v>
      </c>
      <c r="D49" s="163">
        <f t="shared" si="53"/>
        <v>0</v>
      </c>
      <c r="E49" s="164">
        <f t="shared" ref="E49:AW49" si="108">IF($B49="","",FIND(";",$B49,D49+1))</f>
        <v>1</v>
      </c>
      <c r="F49" s="164">
        <f t="shared" si="108"/>
        <v>2</v>
      </c>
      <c r="G49" s="164">
        <f t="shared" si="108"/>
        <v>8</v>
      </c>
      <c r="H49" s="164">
        <f t="shared" si="108"/>
        <v>11</v>
      </c>
      <c r="I49" s="164">
        <f t="shared" si="108"/>
        <v>20</v>
      </c>
      <c r="J49" s="164">
        <f t="shared" si="108"/>
        <v>21</v>
      </c>
      <c r="K49" s="164">
        <f t="shared" si="108"/>
        <v>23</v>
      </c>
      <c r="L49" s="164">
        <f t="shared" si="108"/>
        <v>24</v>
      </c>
      <c r="M49" s="164">
        <f t="shared" si="108"/>
        <v>26</v>
      </c>
      <c r="N49" s="164">
        <f t="shared" si="108"/>
        <v>32</v>
      </c>
      <c r="O49" s="164">
        <f t="shared" si="108"/>
        <v>33</v>
      </c>
      <c r="P49" s="164">
        <f t="shared" si="108"/>
        <v>34</v>
      </c>
      <c r="Q49" s="164">
        <f t="shared" si="108"/>
        <v>36</v>
      </c>
      <c r="R49" s="164">
        <f t="shared" si="108"/>
        <v>37</v>
      </c>
      <c r="S49" s="164">
        <f t="shared" si="108"/>
        <v>40</v>
      </c>
      <c r="T49" s="164">
        <f t="shared" si="108"/>
        <v>43</v>
      </c>
      <c r="U49" s="164">
        <f t="shared" si="108"/>
        <v>46</v>
      </c>
      <c r="V49" s="164">
        <f t="shared" si="108"/>
        <v>48</v>
      </c>
      <c r="W49" s="164">
        <f t="shared" si="108"/>
        <v>55</v>
      </c>
      <c r="X49" s="164">
        <f t="shared" si="108"/>
        <v>62</v>
      </c>
      <c r="Y49" s="164">
        <f t="shared" si="108"/>
        <v>63</v>
      </c>
      <c r="Z49" s="164">
        <f t="shared" si="108"/>
        <v>64</v>
      </c>
      <c r="AA49" s="164">
        <f t="shared" si="108"/>
        <v>65</v>
      </c>
      <c r="AB49" s="164">
        <f t="shared" si="108"/>
        <v>68</v>
      </c>
      <c r="AC49" s="164">
        <f t="shared" si="108"/>
        <v>71</v>
      </c>
      <c r="AD49" s="164">
        <f t="shared" si="108"/>
        <v>74</v>
      </c>
      <c r="AE49" s="164">
        <f t="shared" si="108"/>
        <v>77</v>
      </c>
      <c r="AF49" s="164">
        <f t="shared" si="108"/>
        <v>80</v>
      </c>
      <c r="AG49" s="164">
        <f t="shared" si="108"/>
        <v>83</v>
      </c>
      <c r="AH49" s="164">
        <f t="shared" si="108"/>
        <v>86</v>
      </c>
      <c r="AI49" s="164">
        <f t="shared" si="108"/>
        <v>89</v>
      </c>
      <c r="AJ49" s="164">
        <f t="shared" si="108"/>
        <v>92</v>
      </c>
      <c r="AK49" s="164">
        <f t="shared" si="108"/>
        <v>95</v>
      </c>
      <c r="AL49" s="164">
        <f t="shared" si="108"/>
        <v>98</v>
      </c>
      <c r="AM49" s="164">
        <f t="shared" si="108"/>
        <v>99</v>
      </c>
      <c r="AN49" s="164">
        <f t="shared" si="108"/>
        <v>101</v>
      </c>
      <c r="AO49" s="164">
        <f t="shared" si="108"/>
        <v>107</v>
      </c>
      <c r="AP49" s="164">
        <f t="shared" si="108"/>
        <v>109</v>
      </c>
      <c r="AQ49" s="164">
        <f t="shared" si="108"/>
        <v>111</v>
      </c>
      <c r="AR49" s="164">
        <f t="shared" si="108"/>
        <v>118</v>
      </c>
      <c r="AS49" s="164">
        <f t="shared" si="108"/>
        <v>125</v>
      </c>
      <c r="AT49" s="164">
        <f t="shared" si="108"/>
        <v>131</v>
      </c>
      <c r="AU49" s="164">
        <f t="shared" si="108"/>
        <v>134</v>
      </c>
      <c r="AV49" s="164">
        <f t="shared" si="108"/>
        <v>135</v>
      </c>
      <c r="AW49" s="165">
        <f t="shared" si="108"/>
        <v>136</v>
      </c>
      <c r="AX49" t="s">
        <v>1</v>
      </c>
      <c r="AY49" s="106" t="str">
        <f t="shared" si="55"/>
        <v>M21A</v>
      </c>
      <c r="AZ49" s="138">
        <f t="shared" si="44"/>
        <v>101</v>
      </c>
      <c r="BA49" s="74" t="str">
        <f t="shared" si="56"/>
        <v>Vacant</v>
      </c>
      <c r="BB49" s="74" t="str">
        <f t="shared" si="57"/>
        <v/>
      </c>
      <c r="BC49" s="138" t="str">
        <f t="shared" si="58"/>
        <v/>
      </c>
      <c r="BD49" s="138" t="str">
        <f t="shared" si="59"/>
        <v/>
      </c>
      <c r="BE49" s="138" t="str">
        <f t="shared" si="60"/>
        <v>0</v>
      </c>
      <c r="BF49" s="138" t="str">
        <f t="shared" si="81"/>
        <v/>
      </c>
      <c r="BG49" s="138" t="str">
        <f>IF(CD49="","",IF(N(BD49)&gt;max_minuta*60,2,INDEX(statusRezultat_id,MATCH(VALUE(BE49),statusRezultat_oevent,0))))</f>
        <v/>
      </c>
      <c r="BH49" s="74" t="str">
        <f>IF(B49="","",SUBSTITUTE(MID($B49,R49+1,S49-R49-1),"""",""))</f>
        <v/>
      </c>
      <c r="BI49" s="74" t="str">
        <f>IF(B49="","",SUBSTITUTE(MID($B49,S49+1,T49-S49-1),"""",""))</f>
        <v/>
      </c>
      <c r="BJ49" s="138" t="str">
        <f t="shared" si="61"/>
        <v/>
      </c>
      <c r="BK49" s="74" t="str" cm="1">
        <f t="array" ref="BK49">IF(BJ49="",""&amp;BI49,IF(BJ49="NEMA",BI49,INDEX(klubAlias_klub,BJ49)))</f>
        <v/>
      </c>
      <c r="BL49" s="74" t="str" cm="1">
        <f t="array" ref="BL49">IFERROR(INDEX(registarNatjecatelji,CE49,4),"")</f>
        <v/>
      </c>
      <c r="BM49" s="138"/>
      <c r="BN49" s="74" t="str">
        <f t="shared" si="62"/>
        <v/>
      </c>
      <c r="BO49" s="74" t="str">
        <f>IF(B49="","",SUBSTITUTE(MID($B49,T49+1,U49-T49-1),"""",""))</f>
        <v/>
      </c>
      <c r="BP49" s="138" t="str">
        <f>IF(BO49="","",IFERROR(INDEX(drzava_id,MATCH(BO49,drzava_oznaka,0)),"NEMA"))</f>
        <v/>
      </c>
      <c r="BQ49" s="74" t="str">
        <f>IF(B49="","",SUBSTITUTE(MID($B49,AQ49+1,AR49-AQ49-1),"""",""))</f>
        <v>M21A</v>
      </c>
      <c r="BR49" s="74" t="str">
        <f t="shared" si="47"/>
        <v>M21A</v>
      </c>
      <c r="BS49" s="138">
        <f t="shared" si="48"/>
        <v>1005</v>
      </c>
      <c r="BT49" s="75" t="str">
        <f>IF(B49="","",SUBSTITUTE(MID($B49,AR49+1,AS49-AR49-1),"""",""))</f>
        <v>4.86</v>
      </c>
      <c r="BU49" s="75" t="str">
        <f>IF(B49="","",SUBSTITUTE(MID($B49,AS49+1,AT49-AS49-1),"""",""))</f>
        <v>210</v>
      </c>
      <c r="BV49" s="76" t="str">
        <f>IF(B49="","",SUBSTITUTE(MID($B49,AT49+1,AU49-AT49-1),"""",""))</f>
        <v>16</v>
      </c>
      <c r="BW49" t="s">
        <v>1</v>
      </c>
      <c r="BX49" s="106" t="str">
        <f>IF(BA49="Vacant","",IF(BA49="","",BA49) &amp; IF(BB49="",""," – " &amp; BB49) &amp; IF(BN49="",""," – " &amp; BN49) &amp; IF(AY49="",""," – " &amp; AY49))</f>
        <v/>
      </c>
      <c r="BY49" s="107" t="str">
        <f t="shared" si="49"/>
        <v/>
      </c>
      <c r="BZ49" t="s">
        <v>1</v>
      </c>
      <c r="CA49" s="106" t="str">
        <f>IF(BA49="Vacant","",IF(BA49="","",BA49) &amp; IF(BB49="",""," – " &amp; BB49) &amp; IF(BN49="",""," – " &amp; BN49))</f>
        <v/>
      </c>
      <c r="CB49" s="107" t="str">
        <f t="shared" si="50"/>
        <v/>
      </c>
      <c r="CC49" t="s">
        <v>1</v>
      </c>
      <c r="CD49" s="106" t="str">
        <f>IF(BA49="Vacant","",IF(BA49="","",BA49)&amp;IF(BB49="",""," – "&amp;BB49))</f>
        <v/>
      </c>
      <c r="CE49" s="107" t="str">
        <f t="shared" si="63"/>
        <v/>
      </c>
      <c r="CF49" t="s">
        <v>1</v>
      </c>
      <c r="CG49" s="112" t="str">
        <f t="shared" si="64"/>
        <v/>
      </c>
      <c r="CH49" s="107" t="str" cm="1">
        <f t="array" ref="CH49">IF(CG49="","",INDEX(imePrezime_id,CG49,0))</f>
        <v/>
      </c>
      <c r="CI49" t="s">
        <v>1</v>
      </c>
      <c r="CJ49" s="30" t="str">
        <f>IF(CE49&lt;&gt;"NEMA","","SELECT '"&amp;CD49&amp;"', ime, prezime FROM imeprezime WHERE ime LIKE '%"&amp;MID(BA49,2,LEN(BA49)-2)&amp;"%' Or prezime LIKE '%"&amp;MID(BB49,2,LEN(BB49)-2)&amp;"%' Or ime LIKE '%"&amp;MID(BB49,2,LEN(BB49)-2)&amp;"%' Or prezime LIKE '%"&amp;MID(BA49,2,LEN(BA49)-2)&amp;"%' ORDER BY ime, prezime;")</f>
        <v/>
      </c>
      <c r="CK49" t="s">
        <v>1</v>
      </c>
      <c r="CL49" s="91"/>
      <c r="CM49" t="s">
        <v>1</v>
      </c>
      <c r="CO49" t="s">
        <v>1</v>
      </c>
      <c r="CW49" s="116" t="str">
        <f>IF(CE49="NEMA",MAX(CW$10:CW48)+1,"")</f>
        <v/>
      </c>
      <c r="CX49" t="s">
        <v>1</v>
      </c>
      <c r="CY49" s="124" t="str">
        <f>LEFT(BQ49,1)</f>
        <v>M</v>
      </c>
      <c r="CZ49" t="s">
        <v>1</v>
      </c>
      <c r="DA49" s="106" t="str">
        <f>IF(CW49="","",IF(BO49&lt;&gt;"CRO","","INSERT INTO osoba (id,reg_broj,oib,spol_id,dat_rodjenja) VALUES ("&amp;CW49&amp;",(SELECT max(reg_broj)+1 FROM osoba),Null,'"&amp;CY49&amp;"',Null); INSERT INTO osoba_log (id,reg_broj,oib,spol_id,dat_rodjenja,dnevnik_id) SELECT id,reg_broj,oib,spol_id,dat_rodjenja,"&amp;CW$2&amp;" FROM osoba WHERE id = "&amp;CW49&amp;";"))</f>
        <v/>
      </c>
      <c r="DB49" s="129" t="str">
        <f>IF(CW49="","","INSERT INTO imeprezime (id,osoba_id,rbr,ime,prezime,klub_id,identitet_id,sintaksa_id,info,aktivno,dnevnik_id) VALUES ("&amp;CW49&amp;","&amp;IF(DA49="","Null",CW49)&amp;",1,'"&amp;BA49&amp;"','"&amp;BB49&amp;"',(SELECT id FROM klub WHERE naziv = '"&amp;BI49&amp;"'),Null,1,'',1,"&amp;CW$2&amp;");")</f>
        <v/>
      </c>
      <c r="DC49" t="s">
        <v>1</v>
      </c>
      <c r="DD49" s="30" t="str">
        <f t="shared" si="65"/>
        <v/>
      </c>
      <c r="DE49" t="s">
        <v>1</v>
      </c>
      <c r="DF49" s="106" t="str">
        <f>IF(OR(BP49="",BP49&lt;&gt;"NEMA"),"",BO49)</f>
        <v/>
      </c>
      <c r="DG49" s="129" t="str">
        <f>IF(DF49="","",MAX(DG$10:DG48)+1)</f>
        <v/>
      </c>
      <c r="DH49" t="s">
        <v>1</v>
      </c>
      <c r="DI49" s="91"/>
      <c r="DJ49" t="s">
        <v>1</v>
      </c>
      <c r="DK49" s="30" t="str">
        <f>IF(DF49="","","INSERT INTO drzava(id,naziv,oznaka) VALUES ("&amp;DG49&amp;",'"&amp;DI49&amp;"','"&amp;UPPER(LEFT(DF49,1))&amp;LOWER(RIGHT(DF49,2))&amp;"');")</f>
        <v/>
      </c>
      <c r="DL49" t="s">
        <v>1</v>
      </c>
      <c r="DM49" s="170" t="str">
        <f>IF(BJ49&lt;&gt;"NEMA","",IF(IFERROR(MATCH(BI49,BI$10:BI48,0),0)&lt;&gt;0,"",BI49))</f>
        <v/>
      </c>
      <c r="DN49" t="s">
        <v>1</v>
      </c>
      <c r="DO49" s="91"/>
      <c r="DP49" t="s">
        <v>1</v>
      </c>
      <c r="DQ49" s="106" t="str">
        <f t="shared" si="66"/>
        <v/>
      </c>
      <c r="DR49" s="74" t="str">
        <f>IF(DQ49="","",MAX(DR$10:DR48)+1)</f>
        <v/>
      </c>
      <c r="DS49" s="74" t="str">
        <f>IF(DQ49="","",IF(BP49="","",IF(BP49="NEMA",DG49,BP49)))</f>
        <v/>
      </c>
      <c r="DT49" s="74" t="str">
        <f t="shared" si="67"/>
        <v/>
      </c>
      <c r="DU49" s="74" t="str">
        <f>IF(DO49="","",MAX(DU$10:DU48)+1)</f>
        <v/>
      </c>
      <c r="DV49" s="181" t="str">
        <f>IF(DO49="","",INDEX(klub_id,MATCH(DO49,klub_naziv,0)))</f>
        <v/>
      </c>
      <c r="DW49" s="129" t="str">
        <f t="shared" si="68"/>
        <v/>
      </c>
      <c r="DX49" t="s">
        <v>1</v>
      </c>
      <c r="DY49" s="30" t="str">
        <f t="shared" si="69"/>
        <v/>
      </c>
      <c r="DZ49" t="s">
        <v>1</v>
      </c>
      <c r="EA49" s="170" t="str">
        <f>IF(BX49="","",IF(BY49&lt;&gt;"NEMA","ime-pre-klu"&amp;IF(BJ49="","","(ali)")&amp;"-kat",IF(CB49&lt;&gt;"NEMA","ime-pre-klu"&amp;IF(BJ49="","","(ali)"),IF(CE49&lt;&gt;"NEMA","ime-pre",IF(CW49&lt;&gt;"","novo",""))))&amp;IF(AND(BE49="0",BD49&gt;max_minuta*60),"-ot",""))</f>
        <v/>
      </c>
      <c r="EB49" t="s">
        <v>1</v>
      </c>
      <c r="EC49" s="112"/>
      <c r="ED49" s="138"/>
      <c r="EE49" s="138"/>
      <c r="EF49" s="138"/>
      <c r="EG49" s="138"/>
      <c r="EH49" s="138"/>
      <c r="EI49" s="138"/>
      <c r="EJ49" s="138"/>
      <c r="EK49" s="138"/>
      <c r="EL49" s="138"/>
      <c r="EM49" s="107" t="str">
        <f t="shared" si="90"/>
        <v/>
      </c>
      <c r="EN49" t="s">
        <v>1</v>
      </c>
    </row>
    <row r="50" spans="2:144" x14ac:dyDescent="0.25">
      <c r="B50" s="152" t="s">
        <v>1117</v>
      </c>
      <c r="C50" t="s">
        <v>1</v>
      </c>
      <c r="D50" s="163">
        <f t="shared" si="53"/>
        <v>0</v>
      </c>
      <c r="E50" s="164">
        <f t="shared" ref="E50:AW50" si="109">IF($B50="","",FIND(";",$B50,D50+1))</f>
        <v>1</v>
      </c>
      <c r="F50" s="164">
        <f t="shared" si="109"/>
        <v>2</v>
      </c>
      <c r="G50" s="164">
        <f t="shared" si="109"/>
        <v>8</v>
      </c>
      <c r="H50" s="164">
        <f t="shared" si="109"/>
        <v>11</v>
      </c>
      <c r="I50" s="164">
        <f t="shared" si="109"/>
        <v>20</v>
      </c>
      <c r="J50" s="164">
        <f t="shared" si="109"/>
        <v>21</v>
      </c>
      <c r="K50" s="164">
        <f t="shared" si="109"/>
        <v>23</v>
      </c>
      <c r="L50" s="164">
        <f t="shared" si="109"/>
        <v>24</v>
      </c>
      <c r="M50" s="164">
        <f t="shared" si="109"/>
        <v>26</v>
      </c>
      <c r="N50" s="164">
        <f t="shared" si="109"/>
        <v>32</v>
      </c>
      <c r="O50" s="164">
        <f t="shared" si="109"/>
        <v>33</v>
      </c>
      <c r="P50" s="164">
        <f t="shared" si="109"/>
        <v>34</v>
      </c>
      <c r="Q50" s="164">
        <f t="shared" si="109"/>
        <v>36</v>
      </c>
      <c r="R50" s="164">
        <f t="shared" si="109"/>
        <v>37</v>
      </c>
      <c r="S50" s="164">
        <f t="shared" si="109"/>
        <v>40</v>
      </c>
      <c r="T50" s="164">
        <f t="shared" si="109"/>
        <v>43</v>
      </c>
      <c r="U50" s="164">
        <f t="shared" si="109"/>
        <v>46</v>
      </c>
      <c r="V50" s="164">
        <f t="shared" si="109"/>
        <v>48</v>
      </c>
      <c r="W50" s="164">
        <f t="shared" si="109"/>
        <v>55</v>
      </c>
      <c r="X50" s="164">
        <f t="shared" si="109"/>
        <v>62</v>
      </c>
      <c r="Y50" s="164">
        <f t="shared" si="109"/>
        <v>63</v>
      </c>
      <c r="Z50" s="164">
        <f t="shared" si="109"/>
        <v>64</v>
      </c>
      <c r="AA50" s="164">
        <f t="shared" si="109"/>
        <v>65</v>
      </c>
      <c r="AB50" s="164">
        <f t="shared" si="109"/>
        <v>68</v>
      </c>
      <c r="AC50" s="164">
        <f t="shared" si="109"/>
        <v>71</v>
      </c>
      <c r="AD50" s="164">
        <f t="shared" si="109"/>
        <v>74</v>
      </c>
      <c r="AE50" s="164">
        <f t="shared" si="109"/>
        <v>77</v>
      </c>
      <c r="AF50" s="164">
        <f t="shared" si="109"/>
        <v>80</v>
      </c>
      <c r="AG50" s="164">
        <f t="shared" si="109"/>
        <v>83</v>
      </c>
      <c r="AH50" s="164">
        <f t="shared" si="109"/>
        <v>86</v>
      </c>
      <c r="AI50" s="164">
        <f t="shared" si="109"/>
        <v>89</v>
      </c>
      <c r="AJ50" s="164">
        <f t="shared" si="109"/>
        <v>92</v>
      </c>
      <c r="AK50" s="164">
        <f t="shared" si="109"/>
        <v>95</v>
      </c>
      <c r="AL50" s="164">
        <f t="shared" si="109"/>
        <v>98</v>
      </c>
      <c r="AM50" s="164">
        <f t="shared" si="109"/>
        <v>99</v>
      </c>
      <c r="AN50" s="164">
        <f t="shared" si="109"/>
        <v>101</v>
      </c>
      <c r="AO50" s="164">
        <f t="shared" si="109"/>
        <v>107</v>
      </c>
      <c r="AP50" s="164">
        <f t="shared" si="109"/>
        <v>109</v>
      </c>
      <c r="AQ50" s="164">
        <f t="shared" si="109"/>
        <v>111</v>
      </c>
      <c r="AR50" s="164">
        <f t="shared" si="109"/>
        <v>118</v>
      </c>
      <c r="AS50" s="164">
        <f t="shared" si="109"/>
        <v>125</v>
      </c>
      <c r="AT50" s="164">
        <f t="shared" si="109"/>
        <v>131</v>
      </c>
      <c r="AU50" s="164">
        <f t="shared" si="109"/>
        <v>134</v>
      </c>
      <c r="AV50" s="164">
        <f t="shared" si="109"/>
        <v>135</v>
      </c>
      <c r="AW50" s="165">
        <f t="shared" si="109"/>
        <v>136</v>
      </c>
      <c r="AX50" t="s">
        <v>1</v>
      </c>
      <c r="AY50" s="106" t="str">
        <f t="shared" si="55"/>
        <v>M21A</v>
      </c>
      <c r="AZ50" s="138">
        <f t="shared" si="44"/>
        <v>101</v>
      </c>
      <c r="BA50" s="74" t="str">
        <f t="shared" si="56"/>
        <v>Vacant</v>
      </c>
      <c r="BB50" s="74" t="str">
        <f t="shared" si="57"/>
        <v/>
      </c>
      <c r="BC50" s="138" t="str">
        <f t="shared" si="58"/>
        <v/>
      </c>
      <c r="BD50" s="138" t="str">
        <f t="shared" si="59"/>
        <v/>
      </c>
      <c r="BE50" s="138" t="str">
        <f t="shared" si="60"/>
        <v>0</v>
      </c>
      <c r="BF50" s="138" t="str">
        <f t="shared" si="81"/>
        <v/>
      </c>
      <c r="BG50" s="138" t="str">
        <f>IF(CD50="","",IF(N(BD50)&gt;max_minuta*60,2,INDEX(statusRezultat_id,MATCH(VALUE(BE50),statusRezultat_oevent,0))))</f>
        <v/>
      </c>
      <c r="BH50" s="74" t="str">
        <f>IF(B50="","",SUBSTITUTE(MID($B50,R50+1,S50-R50-1),"""",""))</f>
        <v/>
      </c>
      <c r="BI50" s="74" t="str">
        <f>IF(B50="","",SUBSTITUTE(MID($B50,S50+1,T50-S50-1),"""",""))</f>
        <v/>
      </c>
      <c r="BJ50" s="138" t="str">
        <f t="shared" si="61"/>
        <v/>
      </c>
      <c r="BK50" s="74" t="str" cm="1">
        <f t="array" ref="BK50">IF(BJ50="",""&amp;BI50,IF(BJ50="NEMA",BI50,INDEX(klubAlias_klub,BJ50)))</f>
        <v/>
      </c>
      <c r="BL50" s="74" t="str" cm="1">
        <f t="array" ref="BL50">IFERROR(INDEX(registarNatjecatelji,CE50,4),"")</f>
        <v/>
      </c>
      <c r="BM50" s="138"/>
      <c r="BN50" s="74" t="str">
        <f t="shared" si="62"/>
        <v/>
      </c>
      <c r="BO50" s="74" t="str">
        <f>IF(B50="","",SUBSTITUTE(MID($B50,T50+1,U50-T50-1),"""",""))</f>
        <v/>
      </c>
      <c r="BP50" s="138" t="str">
        <f>IF(BO50="","",IFERROR(INDEX(drzava_id,MATCH(BO50,drzava_oznaka,0)),"NEMA"))</f>
        <v/>
      </c>
      <c r="BQ50" s="74" t="str">
        <f>IF(B50="","",SUBSTITUTE(MID($B50,AQ50+1,AR50-AQ50-1),"""",""))</f>
        <v>M21A</v>
      </c>
      <c r="BR50" s="74" t="str">
        <f t="shared" si="47"/>
        <v>M21A</v>
      </c>
      <c r="BS50" s="138">
        <f t="shared" si="48"/>
        <v>1005</v>
      </c>
      <c r="BT50" s="75" t="str">
        <f>IF(B50="","",SUBSTITUTE(MID($B50,AR50+1,AS50-AR50-1),"""",""))</f>
        <v>4.86</v>
      </c>
      <c r="BU50" s="75" t="str">
        <f>IF(B50="","",SUBSTITUTE(MID($B50,AS50+1,AT50-AS50-1),"""",""))</f>
        <v>210</v>
      </c>
      <c r="BV50" s="76" t="str">
        <f>IF(B50="","",SUBSTITUTE(MID($B50,AT50+1,AU50-AT50-1),"""",""))</f>
        <v>16</v>
      </c>
      <c r="BW50" t="s">
        <v>1</v>
      </c>
      <c r="BX50" s="106" t="str">
        <f>IF(BA50="Vacant","",IF(BA50="","",BA50) &amp; IF(BB50="",""," – " &amp; BB50) &amp; IF(BN50="",""," – " &amp; BN50) &amp; IF(AY50="",""," – " &amp; AY50))</f>
        <v/>
      </c>
      <c r="BY50" s="107" t="str">
        <f t="shared" si="49"/>
        <v/>
      </c>
      <c r="BZ50" t="s">
        <v>1</v>
      </c>
      <c r="CA50" s="106" t="str">
        <f>IF(BA50="Vacant","",IF(BA50="","",BA50) &amp; IF(BB50="",""," – " &amp; BB50) &amp; IF(BN50="",""," – " &amp; BN50))</f>
        <v/>
      </c>
      <c r="CB50" s="107" t="str">
        <f t="shared" si="50"/>
        <v/>
      </c>
      <c r="CC50" t="s">
        <v>1</v>
      </c>
      <c r="CD50" s="106" t="str">
        <f>IF(BA50="Vacant","",IF(BA50="","",BA50)&amp;IF(BB50="",""," – "&amp;BB50))</f>
        <v/>
      </c>
      <c r="CE50" s="107" t="str">
        <f t="shared" si="63"/>
        <v/>
      </c>
      <c r="CF50" t="s">
        <v>1</v>
      </c>
      <c r="CG50" s="112" t="str">
        <f t="shared" si="64"/>
        <v/>
      </c>
      <c r="CH50" s="107" t="str" cm="1">
        <f t="array" ref="CH50">IF(CG50="","",INDEX(imePrezime_id,CG50,0))</f>
        <v/>
      </c>
      <c r="CI50" t="s">
        <v>1</v>
      </c>
      <c r="CJ50" s="30" t="str">
        <f>IF(CE50&lt;&gt;"NEMA","","SELECT '"&amp;CD50&amp;"', ime, prezime FROM imeprezime WHERE ime LIKE '%"&amp;MID(BA50,2,LEN(BA50)-2)&amp;"%' Or prezime LIKE '%"&amp;MID(BB50,2,LEN(BB50)-2)&amp;"%' Or ime LIKE '%"&amp;MID(BB50,2,LEN(BB50)-2)&amp;"%' Or prezime LIKE '%"&amp;MID(BA50,2,LEN(BA50)-2)&amp;"%' ORDER BY ime, prezime;")</f>
        <v/>
      </c>
      <c r="CK50" t="s">
        <v>1</v>
      </c>
      <c r="CL50" s="91"/>
      <c r="CM50" t="s">
        <v>1</v>
      </c>
      <c r="CO50" t="s">
        <v>1</v>
      </c>
      <c r="CW50" s="116" t="str">
        <f>IF(CE50="NEMA",MAX(CW$10:CW49)+1,"")</f>
        <v/>
      </c>
      <c r="CX50" t="s">
        <v>1</v>
      </c>
      <c r="CY50" s="124" t="str">
        <f>LEFT(BQ50,1)</f>
        <v>M</v>
      </c>
      <c r="CZ50" t="s">
        <v>1</v>
      </c>
      <c r="DA50" s="106" t="str">
        <f>IF(CW50="","",IF(BO50&lt;&gt;"CRO","","INSERT INTO osoba (id,reg_broj,oib,spol_id,dat_rodjenja) VALUES ("&amp;CW50&amp;",(SELECT max(reg_broj)+1 FROM osoba),Null,'"&amp;CY50&amp;"',Null); INSERT INTO osoba_log (id,reg_broj,oib,spol_id,dat_rodjenja,dnevnik_id) SELECT id,reg_broj,oib,spol_id,dat_rodjenja,"&amp;CW$2&amp;" FROM osoba WHERE id = "&amp;CW50&amp;";"))</f>
        <v/>
      </c>
      <c r="DB50" s="129" t="str">
        <f>IF(CW50="","","INSERT INTO imeprezime (id,osoba_id,rbr,ime,prezime,klub_id,identitet_id,sintaksa_id,info,aktivno,dnevnik_id) VALUES ("&amp;CW50&amp;","&amp;IF(DA50="","Null",CW50)&amp;",1,'"&amp;BA50&amp;"','"&amp;BB50&amp;"',(SELECT id FROM klub WHERE naziv = '"&amp;BI50&amp;"'),Null,1,'',1,"&amp;CW$2&amp;");")</f>
        <v/>
      </c>
      <c r="DC50" t="s">
        <v>1</v>
      </c>
      <c r="DD50" s="30" t="str">
        <f t="shared" si="65"/>
        <v/>
      </c>
      <c r="DE50" t="s">
        <v>1</v>
      </c>
      <c r="DF50" s="106" t="str">
        <f>IF(OR(BP50="",BP50&lt;&gt;"NEMA"),"",BO50)</f>
        <v/>
      </c>
      <c r="DG50" s="129" t="str">
        <f>IF(DF50="","",MAX(DG$10:DG49)+1)</f>
        <v/>
      </c>
      <c r="DH50" t="s">
        <v>1</v>
      </c>
      <c r="DI50" s="91"/>
      <c r="DJ50" t="s">
        <v>1</v>
      </c>
      <c r="DK50" s="30" t="str">
        <f>IF(DF50="","","INSERT INTO drzava(id,naziv,oznaka) VALUES ("&amp;DG50&amp;",'"&amp;DI50&amp;"','"&amp;UPPER(LEFT(DF50,1))&amp;LOWER(RIGHT(DF50,2))&amp;"');")</f>
        <v/>
      </c>
      <c r="DL50" t="s">
        <v>1</v>
      </c>
      <c r="DM50" s="170" t="str">
        <f>IF(BJ50&lt;&gt;"NEMA","",IF(IFERROR(MATCH(BI50,BI$10:BI49,0),0)&lt;&gt;0,"",BI50))</f>
        <v/>
      </c>
      <c r="DN50" t="s">
        <v>1</v>
      </c>
      <c r="DO50" s="91"/>
      <c r="DP50" t="s">
        <v>1</v>
      </c>
      <c r="DQ50" s="106" t="str">
        <f t="shared" si="66"/>
        <v/>
      </c>
      <c r="DR50" s="74" t="str">
        <f>IF(DQ50="","",MAX(DR$10:DR49)+1)</f>
        <v/>
      </c>
      <c r="DS50" s="74" t="str">
        <f>IF(DQ50="","",IF(BP50="","",IF(BP50="NEMA",DG50,BP50)))</f>
        <v/>
      </c>
      <c r="DT50" s="74" t="str">
        <f t="shared" si="67"/>
        <v/>
      </c>
      <c r="DU50" s="74" t="str">
        <f>IF(DO50="","",MAX(DU$10:DU49)+1)</f>
        <v/>
      </c>
      <c r="DV50" s="181" t="str">
        <f>IF(DO50="","",INDEX(klub_id,MATCH(DO50,klub_naziv,0)))</f>
        <v/>
      </c>
      <c r="DW50" s="129" t="str">
        <f t="shared" si="68"/>
        <v/>
      </c>
      <c r="DX50" t="s">
        <v>1</v>
      </c>
      <c r="DY50" s="30" t="str">
        <f t="shared" si="69"/>
        <v/>
      </c>
      <c r="DZ50" t="s">
        <v>1</v>
      </c>
      <c r="EA50" s="170" t="str">
        <f>IF(BX50="","",IF(BY50&lt;&gt;"NEMA","ime-pre-klu"&amp;IF(BJ50="","","(ali)")&amp;"-kat",IF(CB50&lt;&gt;"NEMA","ime-pre-klu"&amp;IF(BJ50="","","(ali)"),IF(CE50&lt;&gt;"NEMA","ime-pre",IF(CW50&lt;&gt;"","novo",""))))&amp;IF(AND(BE50="0",BD50&gt;max_minuta*60),"-ot",""))</f>
        <v/>
      </c>
      <c r="EB50" t="s">
        <v>1</v>
      </c>
      <c r="EC50" s="112"/>
      <c r="ED50" s="138"/>
      <c r="EE50" s="138"/>
      <c r="EF50" s="138"/>
      <c r="EG50" s="138"/>
      <c r="EH50" s="138"/>
      <c r="EI50" s="138"/>
      <c r="EJ50" s="138"/>
      <c r="EK50" s="138"/>
      <c r="EL50" s="138"/>
      <c r="EM50" s="107" t="str">
        <f t="shared" si="90"/>
        <v/>
      </c>
      <c r="EN50" t="s">
        <v>1</v>
      </c>
    </row>
    <row r="51" spans="2:144" x14ac:dyDescent="0.25">
      <c r="B51" s="152" t="s">
        <v>1118</v>
      </c>
      <c r="C51" t="s">
        <v>1</v>
      </c>
      <c r="D51" s="163">
        <f t="shared" si="53"/>
        <v>0</v>
      </c>
      <c r="E51" s="164">
        <f t="shared" ref="E51:AW51" si="110">IF($B51="","",FIND(";",$B51,D51+1))</f>
        <v>1</v>
      </c>
      <c r="F51" s="164">
        <f t="shared" si="110"/>
        <v>8</v>
      </c>
      <c r="G51" s="164">
        <f t="shared" si="110"/>
        <v>14</v>
      </c>
      <c r="H51" s="164">
        <f t="shared" si="110"/>
        <v>22</v>
      </c>
      <c r="I51" s="164">
        <f t="shared" si="110"/>
        <v>29</v>
      </c>
      <c r="J51" s="164">
        <f t="shared" si="110"/>
        <v>30</v>
      </c>
      <c r="K51" s="164">
        <f t="shared" si="110"/>
        <v>32</v>
      </c>
      <c r="L51" s="164">
        <f t="shared" si="110"/>
        <v>33</v>
      </c>
      <c r="M51" s="164">
        <f t="shared" si="110"/>
        <v>35</v>
      </c>
      <c r="N51" s="164">
        <f t="shared" si="110"/>
        <v>41</v>
      </c>
      <c r="O51" s="164">
        <f t="shared" si="110"/>
        <v>48</v>
      </c>
      <c r="P51" s="164">
        <f t="shared" si="110"/>
        <v>54</v>
      </c>
      <c r="Q51" s="164">
        <f t="shared" si="110"/>
        <v>56</v>
      </c>
      <c r="R51" s="164">
        <f t="shared" si="110"/>
        <v>58</v>
      </c>
      <c r="S51" s="164">
        <f t="shared" si="110"/>
        <v>64</v>
      </c>
      <c r="T51" s="164">
        <f t="shared" si="110"/>
        <v>76</v>
      </c>
      <c r="U51" s="164">
        <f t="shared" si="110"/>
        <v>82</v>
      </c>
      <c r="V51" s="164">
        <f t="shared" si="110"/>
        <v>84</v>
      </c>
      <c r="W51" s="164">
        <f t="shared" si="110"/>
        <v>91</v>
      </c>
      <c r="X51" s="164">
        <f t="shared" si="110"/>
        <v>98</v>
      </c>
      <c r="Y51" s="164">
        <f t="shared" si="110"/>
        <v>99</v>
      </c>
      <c r="Z51" s="164">
        <f t="shared" si="110"/>
        <v>100</v>
      </c>
      <c r="AA51" s="164">
        <f t="shared" si="110"/>
        <v>101</v>
      </c>
      <c r="AB51" s="164">
        <f t="shared" si="110"/>
        <v>104</v>
      </c>
      <c r="AC51" s="164">
        <f t="shared" si="110"/>
        <v>107</v>
      </c>
      <c r="AD51" s="164">
        <f t="shared" si="110"/>
        <v>110</v>
      </c>
      <c r="AE51" s="164">
        <f t="shared" si="110"/>
        <v>113</v>
      </c>
      <c r="AF51" s="164">
        <f t="shared" si="110"/>
        <v>116</v>
      </c>
      <c r="AG51" s="164">
        <f t="shared" si="110"/>
        <v>119</v>
      </c>
      <c r="AH51" s="164">
        <f t="shared" si="110"/>
        <v>122</v>
      </c>
      <c r="AI51" s="164">
        <f t="shared" si="110"/>
        <v>125</v>
      </c>
      <c r="AJ51" s="164">
        <f t="shared" si="110"/>
        <v>128</v>
      </c>
      <c r="AK51" s="164">
        <f t="shared" si="110"/>
        <v>131</v>
      </c>
      <c r="AL51" s="164">
        <f t="shared" si="110"/>
        <v>134</v>
      </c>
      <c r="AM51" s="164">
        <f t="shared" si="110"/>
        <v>135</v>
      </c>
      <c r="AN51" s="164">
        <f t="shared" si="110"/>
        <v>137</v>
      </c>
      <c r="AO51" s="164">
        <f t="shared" si="110"/>
        <v>143</v>
      </c>
      <c r="AP51" s="164">
        <f t="shared" si="110"/>
        <v>145</v>
      </c>
      <c r="AQ51" s="164">
        <f t="shared" si="110"/>
        <v>147</v>
      </c>
      <c r="AR51" s="164">
        <f t="shared" si="110"/>
        <v>154</v>
      </c>
      <c r="AS51" s="164">
        <f t="shared" si="110"/>
        <v>161</v>
      </c>
      <c r="AT51" s="164">
        <f t="shared" si="110"/>
        <v>167</v>
      </c>
      <c r="AU51" s="164">
        <f t="shared" si="110"/>
        <v>170</v>
      </c>
      <c r="AV51" s="164">
        <f t="shared" si="110"/>
        <v>172</v>
      </c>
      <c r="AW51" s="165">
        <f t="shared" si="110"/>
        <v>173</v>
      </c>
      <c r="AX51" t="s">
        <v>1</v>
      </c>
      <c r="AY51" s="106" t="str">
        <f t="shared" si="55"/>
        <v>M21B</v>
      </c>
      <c r="AZ51" s="138">
        <f t="shared" si="44"/>
        <v>108</v>
      </c>
      <c r="BA51" s="74" t="str">
        <f t="shared" si="56"/>
        <v>Ivor</v>
      </c>
      <c r="BB51" s="74" t="str">
        <f t="shared" si="57"/>
        <v>Jelić</v>
      </c>
      <c r="BC51" s="138" t="str">
        <f t="shared" si="58"/>
        <v>32:26</v>
      </c>
      <c r="BD51" s="138">
        <f t="shared" si="59"/>
        <v>1946</v>
      </c>
      <c r="BE51" s="138" t="str">
        <f t="shared" si="60"/>
        <v>0</v>
      </c>
      <c r="BF51" s="138" t="str">
        <f t="shared" si="81"/>
        <v>0</v>
      </c>
      <c r="BG51" s="138">
        <f>IF(CD51="","",IF(N(BD51)&gt;max_minuta*60,2,INDEX(statusRezultat_id,MATCH(VALUE(BE51),statusRezultat_oevent,0))))</f>
        <v>1</v>
      </c>
      <c r="BH51" s="74" t="str">
        <f>IF(B51="","",SUBSTITUTE(MID($B51,R51+1,S51-R51-1),"""",""))</f>
        <v>KAP</v>
      </c>
      <c r="BI51" s="74" t="str">
        <f>IF(B51="","",SUBSTITUTE(MID($B51,S51+1,T51-S51-1),"""",""))</f>
        <v>OK Kapela</v>
      </c>
      <c r="BJ51" s="138" t="str">
        <f t="shared" si="61"/>
        <v/>
      </c>
      <c r="BK51" s="74" t="str" cm="1">
        <f t="array" ref="BK51">IF(BJ51="",""&amp;BI51,IF(BJ51="NEMA",BI51,INDEX(klubAlias_klub,BJ51)))</f>
        <v>OK Kapela</v>
      </c>
      <c r="BL51" s="74" t="str" cm="1">
        <f t="array" ref="BL51">IFERROR(INDEX(registarNatjecatelji,CE51,4),"")</f>
        <v>OK Kapela</v>
      </c>
      <c r="BM51" s="138"/>
      <c r="BN51" s="74" t="str">
        <f t="shared" si="62"/>
        <v>OK Kapela</v>
      </c>
      <c r="BO51" s="74" t="str">
        <f>IF(B51="","",SUBSTITUTE(MID($B51,T51+1,U51-T51-1),"""",""))</f>
        <v>CRO</v>
      </c>
      <c r="BP51" s="138">
        <f>IF(BO51="","",IFERROR(INDEX(drzava_id,MATCH(BO51,drzava_oznaka,0)),"NEMA"))</f>
        <v>1</v>
      </c>
      <c r="BQ51" s="74" t="str">
        <f>IF(B51="","",SUBSTITUTE(MID($B51,AQ51+1,AR51-AQ51-1),"""",""))</f>
        <v>M21B</v>
      </c>
      <c r="BR51" s="74" t="str">
        <f t="shared" si="47"/>
        <v>M16-M21B</v>
      </c>
      <c r="BS51" s="138">
        <f t="shared" si="48"/>
        <v>1003</v>
      </c>
      <c r="BT51" s="75" t="str">
        <f>IF(B51="","",SUBSTITUTE(MID($B51,AR51+1,AS51-AR51-1),"""",""))</f>
        <v>2.94</v>
      </c>
      <c r="BU51" s="75" t="str">
        <f>IF(B51="","",SUBSTITUTE(MID($B51,AS51+1,AT51-AS51-1),"""",""))</f>
        <v>110</v>
      </c>
      <c r="BV51" s="76" t="str">
        <f>IF(B51="","",SUBSTITUTE(MID($B51,AT51+1,AU51-AT51-1),"""",""))</f>
        <v>12</v>
      </c>
      <c r="BW51" t="s">
        <v>1</v>
      </c>
      <c r="BX51" s="106" t="str">
        <f>IF(BA51="Vacant","",IF(BA51="","",BA51) &amp; IF(BB51="",""," – " &amp; BB51) &amp; IF(BN51="",""," – " &amp; BN51) &amp; IF(AY51="",""," – " &amp; AY51))</f>
        <v>Ivor – Jelić – OK Kapela – M21B</v>
      </c>
      <c r="BY51" s="107">
        <f t="shared" si="49"/>
        <v>253</v>
      </c>
      <c r="BZ51" t="s">
        <v>1</v>
      </c>
      <c r="CA51" s="106" t="str">
        <f>IF(BA51="Vacant","",IF(BA51="","",BA51) &amp; IF(BB51="",""," – " &amp; BB51) &amp; IF(BN51="",""," – " &amp; BN51))</f>
        <v>Ivor – Jelić – OK Kapela</v>
      </c>
      <c r="CB51" s="107">
        <f t="shared" si="50"/>
        <v>253</v>
      </c>
      <c r="CC51" t="s">
        <v>1</v>
      </c>
      <c r="CD51" s="106" t="str">
        <f>IF(BA51="Vacant","",IF(BA51="","",BA51)&amp;IF(BB51="",""," – "&amp;BB51))</f>
        <v>Ivor – Jelić</v>
      </c>
      <c r="CE51" s="107">
        <f t="shared" si="63"/>
        <v>253</v>
      </c>
      <c r="CF51" t="s">
        <v>1</v>
      </c>
      <c r="CG51" s="112">
        <f t="shared" si="64"/>
        <v>253</v>
      </c>
      <c r="CH51" s="107" cm="1">
        <f t="array" ref="CH51">IF(CG51="","",INDEX(imePrezime_id,CG51,0))</f>
        <v>1514</v>
      </c>
      <c r="CI51" t="s">
        <v>1</v>
      </c>
      <c r="CJ51" s="30" t="str">
        <f>IF(CE51&lt;&gt;"NEMA","","SELECT '"&amp;CD51&amp;"', ime, prezime FROM imeprezime WHERE ime LIKE '%"&amp;MID(BA51,2,LEN(BA51)-2)&amp;"%' Or prezime LIKE '%"&amp;MID(BB51,2,LEN(BB51)-2)&amp;"%' Or ime LIKE '%"&amp;MID(BB51,2,LEN(BB51)-2)&amp;"%' Or prezime LIKE '%"&amp;MID(BA51,2,LEN(BA51)-2)&amp;"%' ORDER BY ime, prezime;")</f>
        <v/>
      </c>
      <c r="CK51" t="s">
        <v>1</v>
      </c>
      <c r="CL51" s="91"/>
      <c r="CM51" t="s">
        <v>1</v>
      </c>
      <c r="CO51" t="s">
        <v>1</v>
      </c>
      <c r="CW51" s="116" t="str">
        <f>IF(CE51="NEMA",MAX(CW$10:CW50)+1,"")</f>
        <v/>
      </c>
      <c r="CX51" t="s">
        <v>1</v>
      </c>
      <c r="CY51" s="124" t="str">
        <f>LEFT(BQ51,1)</f>
        <v>M</v>
      </c>
      <c r="CZ51" t="s">
        <v>1</v>
      </c>
      <c r="DA51" s="106" t="str">
        <f>IF(CW51="","",IF(BO51&lt;&gt;"CRO","","INSERT INTO osoba (id,reg_broj,oib,spol_id,dat_rodjenja) VALUES ("&amp;CW51&amp;",(SELECT max(reg_broj)+1 FROM osoba),Null,'"&amp;CY51&amp;"',Null); INSERT INTO osoba_log (id,reg_broj,oib,spol_id,dat_rodjenja,dnevnik_id) SELECT id,reg_broj,oib,spol_id,dat_rodjenja,"&amp;CW$2&amp;" FROM osoba WHERE id = "&amp;CW51&amp;";"))</f>
        <v/>
      </c>
      <c r="DB51" s="129" t="str">
        <f>IF(CW51="","","INSERT INTO imeprezime (id,osoba_id,rbr,ime,prezime,klub_id,identitet_id,sintaksa_id,info,aktivno,dnevnik_id) VALUES ("&amp;CW51&amp;","&amp;IF(DA51="","Null",CW51)&amp;",1,'"&amp;BA51&amp;"','"&amp;BB51&amp;"',(SELECT id FROM klub WHERE naziv = '"&amp;BI51&amp;"'),Null,1,'',1,"&amp;CW$2&amp;");")</f>
        <v/>
      </c>
      <c r="DC51" t="s">
        <v>1</v>
      </c>
      <c r="DD51" s="30" t="str">
        <f t="shared" si="65"/>
        <v/>
      </c>
      <c r="DE51" t="s">
        <v>1</v>
      </c>
      <c r="DF51" s="106" t="str">
        <f>IF(OR(BP51="",BP51&lt;&gt;"NEMA"),"",BO51)</f>
        <v/>
      </c>
      <c r="DG51" s="129" t="str">
        <f>IF(DF51="","",MAX(DG$10:DG50)+1)</f>
        <v/>
      </c>
      <c r="DH51" t="s">
        <v>1</v>
      </c>
      <c r="DI51" s="91"/>
      <c r="DJ51" t="s">
        <v>1</v>
      </c>
      <c r="DK51" s="30" t="str">
        <f>IF(DF51="","","INSERT INTO drzava(id,naziv,oznaka) VALUES ("&amp;DG51&amp;",'"&amp;DI51&amp;"','"&amp;UPPER(LEFT(DF51,1))&amp;LOWER(RIGHT(DF51,2))&amp;"');")</f>
        <v/>
      </c>
      <c r="DL51" t="s">
        <v>1</v>
      </c>
      <c r="DM51" s="170" t="str">
        <f>IF(BJ51&lt;&gt;"NEMA","",IF(IFERROR(MATCH(BI51,BI$10:BI50,0),0)&lt;&gt;0,"",BI51))</f>
        <v/>
      </c>
      <c r="DN51" t="s">
        <v>1</v>
      </c>
      <c r="DO51" s="91"/>
      <c r="DP51" t="s">
        <v>1</v>
      </c>
      <c r="DQ51" s="106" t="str">
        <f t="shared" si="66"/>
        <v/>
      </c>
      <c r="DR51" s="74" t="str">
        <f>IF(DQ51="","",MAX(DR$10:DR50)+1)</f>
        <v/>
      </c>
      <c r="DS51" s="74" t="str">
        <f>IF(DQ51="","",IF(BP51="","",IF(BP51="NEMA",DG51,BP51)))</f>
        <v/>
      </c>
      <c r="DT51" s="74" t="str">
        <f t="shared" si="67"/>
        <v/>
      </c>
      <c r="DU51" s="74" t="str">
        <f>IF(DO51="","",MAX(DU$10:DU50)+1)</f>
        <v/>
      </c>
      <c r="DV51" s="181" t="str">
        <f>IF(DO51="","",INDEX(klub_id,MATCH(DO51,klub_naziv,0)))</f>
        <v/>
      </c>
      <c r="DW51" s="129" t="str">
        <f t="shared" si="68"/>
        <v/>
      </c>
      <c r="DX51" t="s">
        <v>1</v>
      </c>
      <c r="DY51" s="30" t="str">
        <f t="shared" si="69"/>
        <v/>
      </c>
      <c r="DZ51" t="s">
        <v>1</v>
      </c>
      <c r="EA51" s="170" t="str">
        <f>IF(BX51="","",IF(BY51&lt;&gt;"NEMA","ime-pre-klu"&amp;IF(BJ51="","","(ali)")&amp;"-kat",IF(CB51&lt;&gt;"NEMA","ime-pre-klu"&amp;IF(BJ51="","","(ali)"),IF(CE51&lt;&gt;"NEMA","ime-pre",IF(CW51&lt;&gt;"","novo",""))))&amp;IF(AND(BE51="0",BD51&gt;max_minuta*60),"-ot",""))</f>
        <v>ime-pre-klu-kat</v>
      </c>
      <c r="EB51" t="s">
        <v>1</v>
      </c>
      <c r="EC51" s="112"/>
      <c r="ED51" s="138"/>
      <c r="EE51" s="138"/>
      <c r="EF51" s="138"/>
      <c r="EG51" s="138"/>
      <c r="EH51" s="138"/>
      <c r="EI51" s="138"/>
      <c r="EJ51" s="138"/>
      <c r="EK51" s="138"/>
      <c r="EL51" s="138"/>
      <c r="EM51" s="107">
        <f t="shared" si="90"/>
        <v>1</v>
      </c>
      <c r="EN51" t="s">
        <v>1</v>
      </c>
    </row>
    <row r="52" spans="2:144" x14ac:dyDescent="0.25">
      <c r="B52" s="152" t="s">
        <v>1119</v>
      </c>
      <c r="C52" t="s">
        <v>1</v>
      </c>
      <c r="D52" s="163">
        <f t="shared" si="53"/>
        <v>0</v>
      </c>
      <c r="E52" s="164">
        <f t="shared" ref="E52:AW52" si="111">IF($B52="","",FIND(";",$B52,D52+1))</f>
        <v>1</v>
      </c>
      <c r="F52" s="164">
        <f t="shared" si="111"/>
        <v>8</v>
      </c>
      <c r="G52" s="164">
        <f t="shared" si="111"/>
        <v>14</v>
      </c>
      <c r="H52" s="164">
        <f t="shared" si="111"/>
        <v>27</v>
      </c>
      <c r="I52" s="164">
        <f t="shared" si="111"/>
        <v>38</v>
      </c>
      <c r="J52" s="164">
        <f t="shared" si="111"/>
        <v>39</v>
      </c>
      <c r="K52" s="164">
        <f t="shared" si="111"/>
        <v>41</v>
      </c>
      <c r="L52" s="164">
        <f t="shared" si="111"/>
        <v>42</v>
      </c>
      <c r="M52" s="164">
        <f t="shared" si="111"/>
        <v>44</v>
      </c>
      <c r="N52" s="164">
        <f t="shared" si="111"/>
        <v>50</v>
      </c>
      <c r="O52" s="164">
        <f t="shared" si="111"/>
        <v>56</v>
      </c>
      <c r="P52" s="164">
        <f t="shared" si="111"/>
        <v>62</v>
      </c>
      <c r="Q52" s="164">
        <f t="shared" si="111"/>
        <v>64</v>
      </c>
      <c r="R52" s="164">
        <f t="shared" si="111"/>
        <v>66</v>
      </c>
      <c r="S52" s="164">
        <f t="shared" si="111"/>
        <v>72</v>
      </c>
      <c r="T52" s="164">
        <f t="shared" si="111"/>
        <v>84</v>
      </c>
      <c r="U52" s="164">
        <f t="shared" si="111"/>
        <v>90</v>
      </c>
      <c r="V52" s="164">
        <f t="shared" si="111"/>
        <v>92</v>
      </c>
      <c r="W52" s="164">
        <f t="shared" si="111"/>
        <v>99</v>
      </c>
      <c r="X52" s="164">
        <f t="shared" si="111"/>
        <v>106</v>
      </c>
      <c r="Y52" s="164">
        <f t="shared" si="111"/>
        <v>107</v>
      </c>
      <c r="Z52" s="164">
        <f t="shared" si="111"/>
        <v>108</v>
      </c>
      <c r="AA52" s="164">
        <f t="shared" si="111"/>
        <v>109</v>
      </c>
      <c r="AB52" s="164">
        <f t="shared" si="111"/>
        <v>112</v>
      </c>
      <c r="AC52" s="164">
        <f t="shared" si="111"/>
        <v>115</v>
      </c>
      <c r="AD52" s="164">
        <f t="shared" si="111"/>
        <v>118</v>
      </c>
      <c r="AE52" s="164">
        <f t="shared" si="111"/>
        <v>121</v>
      </c>
      <c r="AF52" s="164">
        <f t="shared" si="111"/>
        <v>124</v>
      </c>
      <c r="AG52" s="164">
        <f t="shared" si="111"/>
        <v>127</v>
      </c>
      <c r="AH52" s="164">
        <f t="shared" si="111"/>
        <v>130</v>
      </c>
      <c r="AI52" s="164">
        <f t="shared" si="111"/>
        <v>133</v>
      </c>
      <c r="AJ52" s="164">
        <f t="shared" si="111"/>
        <v>136</v>
      </c>
      <c r="AK52" s="164">
        <f t="shared" si="111"/>
        <v>139</v>
      </c>
      <c r="AL52" s="164">
        <f t="shared" si="111"/>
        <v>142</v>
      </c>
      <c r="AM52" s="164">
        <f t="shared" si="111"/>
        <v>143</v>
      </c>
      <c r="AN52" s="164">
        <f t="shared" si="111"/>
        <v>145</v>
      </c>
      <c r="AO52" s="164">
        <f t="shared" si="111"/>
        <v>151</v>
      </c>
      <c r="AP52" s="164">
        <f t="shared" si="111"/>
        <v>153</v>
      </c>
      <c r="AQ52" s="164">
        <f t="shared" si="111"/>
        <v>155</v>
      </c>
      <c r="AR52" s="164">
        <f t="shared" si="111"/>
        <v>162</v>
      </c>
      <c r="AS52" s="164">
        <f t="shared" si="111"/>
        <v>169</v>
      </c>
      <c r="AT52" s="164">
        <f t="shared" si="111"/>
        <v>175</v>
      </c>
      <c r="AU52" s="164">
        <f t="shared" si="111"/>
        <v>178</v>
      </c>
      <c r="AV52" s="164">
        <f t="shared" si="111"/>
        <v>180</v>
      </c>
      <c r="AW52" s="165">
        <f t="shared" si="111"/>
        <v>181</v>
      </c>
      <c r="AX52" t="s">
        <v>1</v>
      </c>
      <c r="AY52" s="106" t="str">
        <f t="shared" si="55"/>
        <v>M21B</v>
      </c>
      <c r="AZ52" s="138">
        <f t="shared" si="44"/>
        <v>108</v>
      </c>
      <c r="BA52" s="74" t="str">
        <f t="shared" si="56"/>
        <v>Branimir</v>
      </c>
      <c r="BB52" s="74" t="str">
        <f t="shared" si="57"/>
        <v>Putniković</v>
      </c>
      <c r="BC52" s="138" t="str">
        <f t="shared" si="58"/>
        <v>36:04</v>
      </c>
      <c r="BD52" s="138">
        <f t="shared" si="59"/>
        <v>2164</v>
      </c>
      <c r="BE52" s="138" t="str">
        <f t="shared" si="60"/>
        <v>0</v>
      </c>
      <c r="BF52" s="138" t="str">
        <f t="shared" si="81"/>
        <v>0</v>
      </c>
      <c r="BG52" s="138">
        <f>IF(CD52="","",IF(N(BD52)&gt;max_minuta*60,2,INDEX(statusRezultat_id,MATCH(VALUE(BE52),statusRezultat_oevent,0))))</f>
        <v>1</v>
      </c>
      <c r="BH52" s="74" t="str">
        <f>IF(B52="","",SUBSTITUTE(MID($B52,R52+1,S52-R52-1),"""",""))</f>
        <v>KAP</v>
      </c>
      <c r="BI52" s="74" t="str">
        <f>IF(B52="","",SUBSTITUTE(MID($B52,S52+1,T52-S52-1),"""",""))</f>
        <v>OK Kapela</v>
      </c>
      <c r="BJ52" s="138" t="str">
        <f t="shared" si="61"/>
        <v/>
      </c>
      <c r="BK52" s="74" t="str" cm="1">
        <f t="array" ref="BK52">IF(BJ52="",""&amp;BI52,IF(BJ52="NEMA",BI52,INDEX(klubAlias_klub,BJ52)))</f>
        <v>OK Kapela</v>
      </c>
      <c r="BL52" s="74" t="str" cm="1">
        <f t="array" ref="BL52">IFERROR(INDEX(registarNatjecatelji,CE52,4),"")</f>
        <v>OK Kapela</v>
      </c>
      <c r="BM52" s="138"/>
      <c r="BN52" s="74" t="str">
        <f t="shared" si="62"/>
        <v>OK Kapela</v>
      </c>
      <c r="BO52" s="74" t="str">
        <f>IF(B52="","",SUBSTITUTE(MID($B52,T52+1,U52-T52-1),"""",""))</f>
        <v>CRO</v>
      </c>
      <c r="BP52" s="138">
        <f>IF(BO52="","",IFERROR(INDEX(drzava_id,MATCH(BO52,drzava_oznaka,0)),"NEMA"))</f>
        <v>1</v>
      </c>
      <c r="BQ52" s="74" t="str">
        <f>IF(B52="","",SUBSTITUTE(MID($B52,AQ52+1,AR52-AQ52-1),"""",""))</f>
        <v>M21B</v>
      </c>
      <c r="BR52" s="74" t="str">
        <f t="shared" si="47"/>
        <v>M16-M21B</v>
      </c>
      <c r="BS52" s="138">
        <f t="shared" si="48"/>
        <v>1003</v>
      </c>
      <c r="BT52" s="75" t="str">
        <f>IF(B52="","",SUBSTITUTE(MID($B52,AR52+1,AS52-AR52-1),"""",""))</f>
        <v>2.94</v>
      </c>
      <c r="BU52" s="75" t="str">
        <f>IF(B52="","",SUBSTITUTE(MID($B52,AS52+1,AT52-AS52-1),"""",""))</f>
        <v>110</v>
      </c>
      <c r="BV52" s="76" t="str">
        <f>IF(B52="","",SUBSTITUTE(MID($B52,AT52+1,AU52-AT52-1),"""",""))</f>
        <v>12</v>
      </c>
      <c r="BW52" t="s">
        <v>1</v>
      </c>
      <c r="BX52" s="106" t="str">
        <f>IF(BA52="Vacant","",IF(BA52="","",BA52) &amp; IF(BB52="",""," – " &amp; BB52) &amp; IF(BN52="",""," – " &amp; BN52) &amp; IF(AY52="",""," – " &amp; AY52))</f>
        <v>Branimir – Putniković – OK Kapela – M21B</v>
      </c>
      <c r="BY52" s="107">
        <f t="shared" si="49"/>
        <v>291</v>
      </c>
      <c r="BZ52" t="s">
        <v>1</v>
      </c>
      <c r="CA52" s="106" t="str">
        <f>IF(BA52="Vacant","",IF(BA52="","",BA52) &amp; IF(BB52="",""," – " &amp; BB52) &amp; IF(BN52="",""," – " &amp; BN52))</f>
        <v>Branimir – Putniković – OK Kapela</v>
      </c>
      <c r="CB52" s="107">
        <f t="shared" si="50"/>
        <v>291</v>
      </c>
      <c r="CC52" t="s">
        <v>1</v>
      </c>
      <c r="CD52" s="106" t="str">
        <f>IF(BA52="Vacant","",IF(BA52="","",BA52)&amp;IF(BB52="",""," – "&amp;BB52))</f>
        <v>Branimir – Putniković</v>
      </c>
      <c r="CE52" s="107">
        <f t="shared" si="63"/>
        <v>291</v>
      </c>
      <c r="CF52" t="s">
        <v>1</v>
      </c>
      <c r="CG52" s="112">
        <f t="shared" si="64"/>
        <v>291</v>
      </c>
      <c r="CH52" s="107" cm="1">
        <f t="array" ref="CH52">IF(CG52="","",INDEX(imePrezime_id,CG52,0))</f>
        <v>1350</v>
      </c>
      <c r="CI52" t="s">
        <v>1</v>
      </c>
      <c r="CJ52" s="30" t="str">
        <f>IF(CE52&lt;&gt;"NEMA","","SELECT '"&amp;CD52&amp;"', ime, prezime FROM imeprezime WHERE ime LIKE '%"&amp;MID(BA52,2,LEN(BA52)-2)&amp;"%' Or prezime LIKE '%"&amp;MID(BB52,2,LEN(BB52)-2)&amp;"%' Or ime LIKE '%"&amp;MID(BB52,2,LEN(BB52)-2)&amp;"%' Or prezime LIKE '%"&amp;MID(BA52,2,LEN(BA52)-2)&amp;"%' ORDER BY ime, prezime;")</f>
        <v/>
      </c>
      <c r="CK52" t="s">
        <v>1</v>
      </c>
      <c r="CL52" s="91"/>
      <c r="CM52" t="s">
        <v>1</v>
      </c>
      <c r="CO52" t="s">
        <v>1</v>
      </c>
      <c r="CW52" s="116" t="str">
        <f>IF(CE52="NEMA",MAX(CW$10:CW51)+1,"")</f>
        <v/>
      </c>
      <c r="CX52" t="s">
        <v>1</v>
      </c>
      <c r="CY52" s="124" t="str">
        <f>LEFT(BQ52,1)</f>
        <v>M</v>
      </c>
      <c r="CZ52" t="s">
        <v>1</v>
      </c>
      <c r="DA52" s="106" t="str">
        <f>IF(CW52="","",IF(BO52&lt;&gt;"CRO","","INSERT INTO osoba (id,reg_broj,oib,spol_id,dat_rodjenja) VALUES ("&amp;CW52&amp;",(SELECT max(reg_broj)+1 FROM osoba),Null,'"&amp;CY52&amp;"',Null); INSERT INTO osoba_log (id,reg_broj,oib,spol_id,dat_rodjenja,dnevnik_id) SELECT id,reg_broj,oib,spol_id,dat_rodjenja,"&amp;CW$2&amp;" FROM osoba WHERE id = "&amp;CW52&amp;";"))</f>
        <v/>
      </c>
      <c r="DB52" s="129" t="str">
        <f>IF(CW52="","","INSERT INTO imeprezime (id,osoba_id,rbr,ime,prezime,klub_id,identitet_id,sintaksa_id,info,aktivno,dnevnik_id) VALUES ("&amp;CW52&amp;","&amp;IF(DA52="","Null",CW52)&amp;",1,'"&amp;BA52&amp;"','"&amp;BB52&amp;"',(SELECT id FROM klub WHERE naziv = '"&amp;BI52&amp;"'),Null,1,'',1,"&amp;CW$2&amp;");")</f>
        <v/>
      </c>
      <c r="DC52" t="s">
        <v>1</v>
      </c>
      <c r="DD52" s="30" t="str">
        <f t="shared" si="65"/>
        <v/>
      </c>
      <c r="DE52" t="s">
        <v>1</v>
      </c>
      <c r="DF52" s="106" t="str">
        <f>IF(OR(BP52="",BP52&lt;&gt;"NEMA"),"",BO52)</f>
        <v/>
      </c>
      <c r="DG52" s="129" t="str">
        <f>IF(DF52="","",MAX(DG$10:DG51)+1)</f>
        <v/>
      </c>
      <c r="DH52" t="s">
        <v>1</v>
      </c>
      <c r="DI52" s="91"/>
      <c r="DJ52" t="s">
        <v>1</v>
      </c>
      <c r="DK52" s="30" t="str">
        <f>IF(DF52="","","INSERT INTO drzava(id,naziv,oznaka) VALUES ("&amp;DG52&amp;",'"&amp;DI52&amp;"','"&amp;UPPER(LEFT(DF52,1))&amp;LOWER(RIGHT(DF52,2))&amp;"');")</f>
        <v/>
      </c>
      <c r="DL52" t="s">
        <v>1</v>
      </c>
      <c r="DM52" s="170" t="str">
        <f>IF(BJ52&lt;&gt;"NEMA","",IF(IFERROR(MATCH(BI52,BI$10:BI51,0),0)&lt;&gt;0,"",BI52))</f>
        <v/>
      </c>
      <c r="DN52" t="s">
        <v>1</v>
      </c>
      <c r="DO52" s="91"/>
      <c r="DP52" t="s">
        <v>1</v>
      </c>
      <c r="DQ52" s="106" t="str">
        <f t="shared" si="66"/>
        <v/>
      </c>
      <c r="DR52" s="74" t="str">
        <f>IF(DQ52="","",MAX(DR$10:DR51)+1)</f>
        <v/>
      </c>
      <c r="DS52" s="74" t="str">
        <f>IF(DQ52="","",IF(BP52="","",IF(BP52="NEMA",DG52,BP52)))</f>
        <v/>
      </c>
      <c r="DT52" s="74" t="str">
        <f t="shared" si="67"/>
        <v/>
      </c>
      <c r="DU52" s="74" t="str">
        <f>IF(DO52="","",MAX(DU$10:DU51)+1)</f>
        <v/>
      </c>
      <c r="DV52" s="181" t="str">
        <f>IF(DO52="","",INDEX(klub_id,MATCH(DO52,klub_naziv,0)))</f>
        <v/>
      </c>
      <c r="DW52" s="129" t="str">
        <f t="shared" si="68"/>
        <v/>
      </c>
      <c r="DX52" t="s">
        <v>1</v>
      </c>
      <c r="DY52" s="30" t="str">
        <f t="shared" si="69"/>
        <v/>
      </c>
      <c r="DZ52" t="s">
        <v>1</v>
      </c>
      <c r="EA52" s="170" t="str">
        <f>IF(BX52="","",IF(BY52&lt;&gt;"NEMA","ime-pre-klu"&amp;IF(BJ52="","","(ali)")&amp;"-kat",IF(CB52&lt;&gt;"NEMA","ime-pre-klu"&amp;IF(BJ52="","","(ali)"),IF(CE52&lt;&gt;"NEMA","ime-pre",IF(CW52&lt;&gt;"","novo",""))))&amp;IF(AND(BE52="0",BD52&gt;max_minuta*60),"-ot",""))</f>
        <v>ime-pre-klu-kat</v>
      </c>
      <c r="EB52" t="s">
        <v>1</v>
      </c>
      <c r="EC52" s="112"/>
      <c r="ED52" s="138"/>
      <c r="EE52" s="138"/>
      <c r="EF52" s="138"/>
      <c r="EG52" s="138"/>
      <c r="EH52" s="138"/>
      <c r="EI52" s="138"/>
      <c r="EJ52" s="138"/>
      <c r="EK52" s="138"/>
      <c r="EL52" s="138"/>
      <c r="EM52" s="107">
        <f t="shared" si="90"/>
        <v>1</v>
      </c>
      <c r="EN52" t="s">
        <v>1</v>
      </c>
    </row>
    <row r="53" spans="2:144" x14ac:dyDescent="0.25">
      <c r="B53" s="152" t="s">
        <v>1120</v>
      </c>
      <c r="C53" t="s">
        <v>1</v>
      </c>
      <c r="D53" s="163">
        <f t="shared" si="53"/>
        <v>0</v>
      </c>
      <c r="E53" s="164">
        <f t="shared" ref="E53:AW53" si="112">IF($B53="","",FIND(";",$B53,D53+1))</f>
        <v>1</v>
      </c>
      <c r="F53" s="164">
        <f t="shared" si="112"/>
        <v>9</v>
      </c>
      <c r="G53" s="164">
        <f t="shared" si="112"/>
        <v>15</v>
      </c>
      <c r="H53" s="164">
        <f t="shared" si="112"/>
        <v>25</v>
      </c>
      <c r="I53" s="164">
        <f t="shared" si="112"/>
        <v>35</v>
      </c>
      <c r="J53" s="164">
        <f t="shared" si="112"/>
        <v>36</v>
      </c>
      <c r="K53" s="164">
        <f t="shared" si="112"/>
        <v>38</v>
      </c>
      <c r="L53" s="164">
        <f t="shared" si="112"/>
        <v>39</v>
      </c>
      <c r="M53" s="164">
        <f t="shared" si="112"/>
        <v>41</v>
      </c>
      <c r="N53" s="164">
        <f t="shared" si="112"/>
        <v>47</v>
      </c>
      <c r="O53" s="164">
        <f t="shared" si="112"/>
        <v>53</v>
      </c>
      <c r="P53" s="164">
        <f t="shared" si="112"/>
        <v>59</v>
      </c>
      <c r="Q53" s="164">
        <f t="shared" si="112"/>
        <v>61</v>
      </c>
      <c r="R53" s="164">
        <f t="shared" si="112"/>
        <v>63</v>
      </c>
      <c r="S53" s="164">
        <f t="shared" si="112"/>
        <v>77</v>
      </c>
      <c r="T53" s="164">
        <f t="shared" si="112"/>
        <v>91</v>
      </c>
      <c r="U53" s="164">
        <f t="shared" si="112"/>
        <v>97</v>
      </c>
      <c r="V53" s="164">
        <f t="shared" si="112"/>
        <v>99</v>
      </c>
      <c r="W53" s="164">
        <f t="shared" si="112"/>
        <v>106</v>
      </c>
      <c r="X53" s="164">
        <f t="shared" si="112"/>
        <v>113</v>
      </c>
      <c r="Y53" s="164">
        <f t="shared" si="112"/>
        <v>114</v>
      </c>
      <c r="Z53" s="164">
        <f t="shared" si="112"/>
        <v>115</v>
      </c>
      <c r="AA53" s="164">
        <f t="shared" si="112"/>
        <v>116</v>
      </c>
      <c r="AB53" s="164">
        <f t="shared" si="112"/>
        <v>119</v>
      </c>
      <c r="AC53" s="164">
        <f t="shared" si="112"/>
        <v>122</v>
      </c>
      <c r="AD53" s="164">
        <f t="shared" si="112"/>
        <v>125</v>
      </c>
      <c r="AE53" s="164">
        <f t="shared" si="112"/>
        <v>128</v>
      </c>
      <c r="AF53" s="164">
        <f t="shared" si="112"/>
        <v>131</v>
      </c>
      <c r="AG53" s="164">
        <f t="shared" si="112"/>
        <v>134</v>
      </c>
      <c r="AH53" s="164">
        <f t="shared" si="112"/>
        <v>137</v>
      </c>
      <c r="AI53" s="164">
        <f t="shared" si="112"/>
        <v>140</v>
      </c>
      <c r="AJ53" s="164">
        <f t="shared" si="112"/>
        <v>143</v>
      </c>
      <c r="AK53" s="164">
        <f t="shared" si="112"/>
        <v>146</v>
      </c>
      <c r="AL53" s="164">
        <f t="shared" si="112"/>
        <v>149</v>
      </c>
      <c r="AM53" s="164">
        <f t="shared" si="112"/>
        <v>150</v>
      </c>
      <c r="AN53" s="164">
        <f t="shared" si="112"/>
        <v>152</v>
      </c>
      <c r="AO53" s="164">
        <f t="shared" si="112"/>
        <v>158</v>
      </c>
      <c r="AP53" s="164">
        <f t="shared" si="112"/>
        <v>160</v>
      </c>
      <c r="AQ53" s="164">
        <f t="shared" si="112"/>
        <v>162</v>
      </c>
      <c r="AR53" s="164">
        <f t="shared" si="112"/>
        <v>169</v>
      </c>
      <c r="AS53" s="164">
        <f t="shared" si="112"/>
        <v>176</v>
      </c>
      <c r="AT53" s="164">
        <f t="shared" si="112"/>
        <v>182</v>
      </c>
      <c r="AU53" s="164">
        <f t="shared" si="112"/>
        <v>185</v>
      </c>
      <c r="AV53" s="164">
        <f t="shared" si="112"/>
        <v>187</v>
      </c>
      <c r="AW53" s="165">
        <f t="shared" si="112"/>
        <v>188</v>
      </c>
      <c r="AX53" t="s">
        <v>1</v>
      </c>
      <c r="AY53" s="106" t="str">
        <f t="shared" si="55"/>
        <v>M21B</v>
      </c>
      <c r="AZ53" s="138">
        <f t="shared" si="44"/>
        <v>108</v>
      </c>
      <c r="BA53" s="74" t="str">
        <f t="shared" si="56"/>
        <v>Predrag</v>
      </c>
      <c r="BB53" s="74" t="str">
        <f t="shared" si="57"/>
        <v>Mađarić</v>
      </c>
      <c r="BC53" s="138" t="str">
        <f t="shared" si="58"/>
        <v>36:28</v>
      </c>
      <c r="BD53" s="138">
        <f t="shared" si="59"/>
        <v>2188</v>
      </c>
      <c r="BE53" s="138" t="str">
        <f t="shared" si="60"/>
        <v>0</v>
      </c>
      <c r="BF53" s="138" t="str">
        <f t="shared" si="81"/>
        <v>0</v>
      </c>
      <c r="BG53" s="138">
        <f>IF(CD53="","",IF(N(BD53)&gt;max_minuta*60,2,INDEX(statusRezultat_id,MATCH(VALUE(BE53),statusRezultat_oevent,0))))</f>
        <v>1</v>
      </c>
      <c r="BH53" s="74" t="str">
        <f>IF(B53="","",SUBSTITUTE(MID($B53,R53+1,S53-R53-1),"""",""))</f>
        <v>OK Varaždin</v>
      </c>
      <c r="BI53" s="74" t="str">
        <f>IF(B53="","",SUBSTITUTE(MID($B53,S53+1,T53-S53-1),"""",""))</f>
        <v>OK Varaždin</v>
      </c>
      <c r="BJ53" s="138" t="str">
        <f t="shared" si="61"/>
        <v/>
      </c>
      <c r="BK53" s="74" t="str" cm="1">
        <f t="array" ref="BK53">IF(BJ53="",""&amp;BI53,IF(BJ53="NEMA",BI53,INDEX(klubAlias_klub,BJ53)))</f>
        <v>OK Varaždin</v>
      </c>
      <c r="BL53" s="74" t="str" cm="1">
        <f t="array" ref="BL53">IFERROR(INDEX(registarNatjecatelji,CE53,4),"")</f>
        <v>OK Varaždin</v>
      </c>
      <c r="BM53" s="138"/>
      <c r="BN53" s="74" t="str">
        <f t="shared" si="62"/>
        <v>OK Varaždin</v>
      </c>
      <c r="BO53" s="74" t="str">
        <f>IF(B53="","",SUBSTITUTE(MID($B53,T53+1,U53-T53-1),"""",""))</f>
        <v>CRO</v>
      </c>
      <c r="BP53" s="138">
        <f>IF(BO53="","",IFERROR(INDEX(drzava_id,MATCH(BO53,drzava_oznaka,0)),"NEMA"))</f>
        <v>1</v>
      </c>
      <c r="BQ53" s="74" t="str">
        <f>IF(B53="","",SUBSTITUTE(MID($B53,AQ53+1,AR53-AQ53-1),"""",""))</f>
        <v>M21B</v>
      </c>
      <c r="BR53" s="74" t="str">
        <f t="shared" si="47"/>
        <v>M16-M21B</v>
      </c>
      <c r="BS53" s="138">
        <f t="shared" si="48"/>
        <v>1003</v>
      </c>
      <c r="BT53" s="75" t="str">
        <f>IF(B53="","",SUBSTITUTE(MID($B53,AR53+1,AS53-AR53-1),"""",""))</f>
        <v>2.94</v>
      </c>
      <c r="BU53" s="75" t="str">
        <f>IF(B53="","",SUBSTITUTE(MID($B53,AS53+1,AT53-AS53-1),"""",""))</f>
        <v>110</v>
      </c>
      <c r="BV53" s="76" t="str">
        <f>IF(B53="","",SUBSTITUTE(MID($B53,AT53+1,AU53-AT53-1),"""",""))</f>
        <v>12</v>
      </c>
      <c r="BW53" t="s">
        <v>1</v>
      </c>
      <c r="BX53" s="106" t="str">
        <f>IF(BA53="Vacant","",IF(BA53="","",BA53) &amp; IF(BB53="",""," – " &amp; BB53) &amp; IF(BN53="",""," – " &amp; BN53) &amp; IF(AY53="",""," – " &amp; AY53))</f>
        <v>Predrag – Mađarić – OK Varaždin – M21B</v>
      </c>
      <c r="BY53" s="107">
        <f t="shared" si="49"/>
        <v>544</v>
      </c>
      <c r="BZ53" t="s">
        <v>1</v>
      </c>
      <c r="CA53" s="106" t="str">
        <f>IF(BA53="Vacant","",IF(BA53="","",BA53) &amp; IF(BB53="",""," – " &amp; BB53) &amp; IF(BN53="",""," – " &amp; BN53))</f>
        <v>Predrag – Mađarić – OK Varaždin</v>
      </c>
      <c r="CB53" s="107">
        <f t="shared" si="50"/>
        <v>544</v>
      </c>
      <c r="CC53" t="s">
        <v>1</v>
      </c>
      <c r="CD53" s="106" t="str">
        <f>IF(BA53="Vacant","",IF(BA53="","",BA53)&amp;IF(BB53="",""," – "&amp;BB53))</f>
        <v>Predrag – Mađarić</v>
      </c>
      <c r="CE53" s="107">
        <f t="shared" si="63"/>
        <v>544</v>
      </c>
      <c r="CF53" t="s">
        <v>1</v>
      </c>
      <c r="CG53" s="112">
        <f t="shared" si="64"/>
        <v>544</v>
      </c>
      <c r="CH53" s="107" cm="1">
        <f t="array" ref="CH53">IF(CG53="","",INDEX(imePrezime_id,CG53,0))</f>
        <v>1936</v>
      </c>
      <c r="CI53" t="s">
        <v>1</v>
      </c>
      <c r="CJ53" s="30" t="str">
        <f>IF(CE53&lt;&gt;"NEMA","","SELECT '"&amp;CD53&amp;"', ime, prezime FROM imeprezime WHERE ime LIKE '%"&amp;MID(BA53,2,LEN(BA53)-2)&amp;"%' Or prezime LIKE '%"&amp;MID(BB53,2,LEN(BB53)-2)&amp;"%' Or ime LIKE '%"&amp;MID(BB53,2,LEN(BB53)-2)&amp;"%' Or prezime LIKE '%"&amp;MID(BA53,2,LEN(BA53)-2)&amp;"%' ORDER BY ime, prezime;")</f>
        <v/>
      </c>
      <c r="CK53" t="s">
        <v>1</v>
      </c>
      <c r="CL53" s="91"/>
      <c r="CM53" t="s">
        <v>1</v>
      </c>
      <c r="CO53" t="s">
        <v>1</v>
      </c>
      <c r="CW53" s="116" t="str">
        <f>IF(CE53="NEMA",MAX(CW$10:CW52)+1,"")</f>
        <v/>
      </c>
      <c r="CX53" t="s">
        <v>1</v>
      </c>
      <c r="CY53" s="124" t="str">
        <f>LEFT(BQ53,1)</f>
        <v>M</v>
      </c>
      <c r="CZ53" t="s">
        <v>1</v>
      </c>
      <c r="DA53" s="106" t="str">
        <f>IF(CW53="","",IF(BO53&lt;&gt;"CRO","","INSERT INTO osoba (id,reg_broj,oib,spol_id,dat_rodjenja) VALUES ("&amp;CW53&amp;",(SELECT max(reg_broj)+1 FROM osoba),Null,'"&amp;CY53&amp;"',Null); INSERT INTO osoba_log (id,reg_broj,oib,spol_id,dat_rodjenja,dnevnik_id) SELECT id,reg_broj,oib,spol_id,dat_rodjenja,"&amp;CW$2&amp;" FROM osoba WHERE id = "&amp;CW53&amp;";"))</f>
        <v/>
      </c>
      <c r="DB53" s="129" t="str">
        <f>IF(CW53="","","INSERT INTO imeprezime (id,osoba_id,rbr,ime,prezime,klub_id,identitet_id,sintaksa_id,info,aktivno,dnevnik_id) VALUES ("&amp;CW53&amp;","&amp;IF(DA53="","Null",CW53)&amp;",1,'"&amp;BA53&amp;"','"&amp;BB53&amp;"',(SELECT id FROM klub WHERE naziv = '"&amp;BI53&amp;"'),Null,1,'',1,"&amp;CW$2&amp;");")</f>
        <v/>
      </c>
      <c r="DC53" t="s">
        <v>1</v>
      </c>
      <c r="DD53" s="30" t="str">
        <f t="shared" si="65"/>
        <v/>
      </c>
      <c r="DE53" t="s">
        <v>1</v>
      </c>
      <c r="DF53" s="106" t="str">
        <f>IF(OR(BP53="",BP53&lt;&gt;"NEMA"),"",BO53)</f>
        <v/>
      </c>
      <c r="DG53" s="129" t="str">
        <f>IF(DF53="","",MAX(DG$10:DG52)+1)</f>
        <v/>
      </c>
      <c r="DH53" t="s">
        <v>1</v>
      </c>
      <c r="DI53" s="91"/>
      <c r="DJ53" t="s">
        <v>1</v>
      </c>
      <c r="DK53" s="30" t="str">
        <f>IF(DF53="","","INSERT INTO drzava(id,naziv,oznaka) VALUES ("&amp;DG53&amp;",'"&amp;DI53&amp;"','"&amp;UPPER(LEFT(DF53,1))&amp;LOWER(RIGHT(DF53,2))&amp;"');")</f>
        <v/>
      </c>
      <c r="DL53" t="s">
        <v>1</v>
      </c>
      <c r="DM53" s="170" t="str">
        <f>IF(BJ53&lt;&gt;"NEMA","",IF(IFERROR(MATCH(BI53,BI$10:BI52,0),0)&lt;&gt;0,"",BI53))</f>
        <v/>
      </c>
      <c r="DN53" t="s">
        <v>1</v>
      </c>
      <c r="DO53" s="91"/>
      <c r="DP53" t="s">
        <v>1</v>
      </c>
      <c r="DQ53" s="106" t="str">
        <f t="shared" si="66"/>
        <v/>
      </c>
      <c r="DR53" s="74" t="str">
        <f>IF(DQ53="","",MAX(DR$10:DR52)+1)</f>
        <v/>
      </c>
      <c r="DS53" s="74" t="str">
        <f>IF(DQ53="","",IF(BP53="","",IF(BP53="NEMA",DG53,BP53)))</f>
        <v/>
      </c>
      <c r="DT53" s="74" t="str">
        <f t="shared" si="67"/>
        <v/>
      </c>
      <c r="DU53" s="74" t="str">
        <f>IF(DO53="","",MAX(DU$10:DU52)+1)</f>
        <v/>
      </c>
      <c r="DV53" s="181" t="str">
        <f>IF(DO53="","",INDEX(klub_id,MATCH(DO53,klub_naziv,0)))</f>
        <v/>
      </c>
      <c r="DW53" s="129" t="str">
        <f t="shared" si="68"/>
        <v/>
      </c>
      <c r="DX53" t="s">
        <v>1</v>
      </c>
      <c r="DY53" s="30" t="str">
        <f t="shared" si="69"/>
        <v/>
      </c>
      <c r="DZ53" t="s">
        <v>1</v>
      </c>
      <c r="EA53" s="170" t="str">
        <f>IF(BX53="","",IF(BY53&lt;&gt;"NEMA","ime-pre-klu"&amp;IF(BJ53="","","(ali)")&amp;"-kat",IF(CB53&lt;&gt;"NEMA","ime-pre-klu"&amp;IF(BJ53="","","(ali)"),IF(CE53&lt;&gt;"NEMA","ime-pre",IF(CW53&lt;&gt;"","novo",""))))&amp;IF(AND(BE53="0",BD53&gt;max_minuta*60),"-ot",""))</f>
        <v>ime-pre-klu-kat</v>
      </c>
      <c r="EB53" t="s">
        <v>1</v>
      </c>
      <c r="EC53" s="112"/>
      <c r="ED53" s="138"/>
      <c r="EE53" s="138"/>
      <c r="EF53" s="138"/>
      <c r="EG53" s="138"/>
      <c r="EH53" s="138"/>
      <c r="EI53" s="138"/>
      <c r="EJ53" s="138"/>
      <c r="EK53" s="138"/>
      <c r="EL53" s="138"/>
      <c r="EM53" s="107">
        <f t="shared" si="90"/>
        <v>1</v>
      </c>
      <c r="EN53" t="s">
        <v>1</v>
      </c>
    </row>
    <row r="54" spans="2:144" x14ac:dyDescent="0.25">
      <c r="B54" s="152" t="s">
        <v>1121</v>
      </c>
      <c r="C54" t="s">
        <v>1</v>
      </c>
      <c r="D54" s="163">
        <f t="shared" si="53"/>
        <v>0</v>
      </c>
      <c r="E54" s="164">
        <f t="shared" ref="E54:AW54" si="113">IF($B54="","",FIND(";",$B54,D54+1))</f>
        <v>1</v>
      </c>
      <c r="F54" s="164">
        <f t="shared" si="113"/>
        <v>8</v>
      </c>
      <c r="G54" s="164">
        <f t="shared" si="113"/>
        <v>13</v>
      </c>
      <c r="H54" s="164">
        <f t="shared" si="113"/>
        <v>19</v>
      </c>
      <c r="I54" s="164">
        <f t="shared" si="113"/>
        <v>28</v>
      </c>
      <c r="J54" s="164">
        <f t="shared" si="113"/>
        <v>29</v>
      </c>
      <c r="K54" s="164">
        <f t="shared" si="113"/>
        <v>31</v>
      </c>
      <c r="L54" s="164">
        <f t="shared" si="113"/>
        <v>32</v>
      </c>
      <c r="M54" s="164">
        <f t="shared" si="113"/>
        <v>34</v>
      </c>
      <c r="N54" s="164">
        <f t="shared" si="113"/>
        <v>40</v>
      </c>
      <c r="O54" s="164">
        <f t="shared" si="113"/>
        <v>46</v>
      </c>
      <c r="P54" s="164">
        <f t="shared" si="113"/>
        <v>52</v>
      </c>
      <c r="Q54" s="164">
        <f t="shared" si="113"/>
        <v>54</v>
      </c>
      <c r="R54" s="164">
        <f t="shared" si="113"/>
        <v>56</v>
      </c>
      <c r="S54" s="164">
        <f t="shared" si="113"/>
        <v>64</v>
      </c>
      <c r="T54" s="164">
        <f t="shared" si="113"/>
        <v>75</v>
      </c>
      <c r="U54" s="164">
        <f t="shared" si="113"/>
        <v>81</v>
      </c>
      <c r="V54" s="164">
        <f t="shared" si="113"/>
        <v>83</v>
      </c>
      <c r="W54" s="164">
        <f t="shared" si="113"/>
        <v>90</v>
      </c>
      <c r="X54" s="164">
        <f t="shared" si="113"/>
        <v>97</v>
      </c>
      <c r="Y54" s="164">
        <f t="shared" si="113"/>
        <v>98</v>
      </c>
      <c r="Z54" s="164">
        <f t="shared" si="113"/>
        <v>99</v>
      </c>
      <c r="AA54" s="164">
        <f t="shared" si="113"/>
        <v>100</v>
      </c>
      <c r="AB54" s="164">
        <f t="shared" si="113"/>
        <v>103</v>
      </c>
      <c r="AC54" s="164">
        <f t="shared" si="113"/>
        <v>106</v>
      </c>
      <c r="AD54" s="164">
        <f t="shared" si="113"/>
        <v>109</v>
      </c>
      <c r="AE54" s="164">
        <f t="shared" si="113"/>
        <v>112</v>
      </c>
      <c r="AF54" s="164">
        <f t="shared" si="113"/>
        <v>115</v>
      </c>
      <c r="AG54" s="164">
        <f t="shared" si="113"/>
        <v>118</v>
      </c>
      <c r="AH54" s="164">
        <f t="shared" si="113"/>
        <v>121</v>
      </c>
      <c r="AI54" s="164">
        <f t="shared" si="113"/>
        <v>124</v>
      </c>
      <c r="AJ54" s="164">
        <f t="shared" si="113"/>
        <v>127</v>
      </c>
      <c r="AK54" s="164">
        <f t="shared" si="113"/>
        <v>130</v>
      </c>
      <c r="AL54" s="164">
        <f t="shared" si="113"/>
        <v>133</v>
      </c>
      <c r="AM54" s="164">
        <f t="shared" si="113"/>
        <v>134</v>
      </c>
      <c r="AN54" s="164">
        <f t="shared" si="113"/>
        <v>136</v>
      </c>
      <c r="AO54" s="164">
        <f t="shared" si="113"/>
        <v>142</v>
      </c>
      <c r="AP54" s="164">
        <f t="shared" si="113"/>
        <v>144</v>
      </c>
      <c r="AQ54" s="164">
        <f t="shared" si="113"/>
        <v>146</v>
      </c>
      <c r="AR54" s="164">
        <f t="shared" si="113"/>
        <v>153</v>
      </c>
      <c r="AS54" s="164">
        <f t="shared" si="113"/>
        <v>160</v>
      </c>
      <c r="AT54" s="164">
        <f t="shared" si="113"/>
        <v>166</v>
      </c>
      <c r="AU54" s="164">
        <f t="shared" si="113"/>
        <v>169</v>
      </c>
      <c r="AV54" s="164">
        <f t="shared" si="113"/>
        <v>171</v>
      </c>
      <c r="AW54" s="165">
        <f t="shared" si="113"/>
        <v>172</v>
      </c>
      <c r="AX54" t="s">
        <v>1</v>
      </c>
      <c r="AY54" s="106" t="str">
        <f t="shared" si="55"/>
        <v>M21B</v>
      </c>
      <c r="AZ54" s="138">
        <f t="shared" si="44"/>
        <v>108</v>
      </c>
      <c r="BA54" s="74" t="str">
        <f t="shared" si="56"/>
        <v>Zlatan</v>
      </c>
      <c r="BB54" s="74" t="str">
        <f t="shared" si="57"/>
        <v>Kos</v>
      </c>
      <c r="BC54" s="138" t="str">
        <f t="shared" si="58"/>
        <v>41:53</v>
      </c>
      <c r="BD54" s="138">
        <f t="shared" si="59"/>
        <v>2513</v>
      </c>
      <c r="BE54" s="138" t="str">
        <f t="shared" si="60"/>
        <v>0</v>
      </c>
      <c r="BF54" s="138" t="str">
        <f t="shared" si="81"/>
        <v>0</v>
      </c>
      <c r="BG54" s="138">
        <f>IF(CD54="","",IF(N(BD54)&gt;max_minuta*60,2,INDEX(statusRezultat_id,MATCH(VALUE(BE54),statusRezultat_oevent,0))))</f>
        <v>1</v>
      </c>
      <c r="BH54" s="74" t="str">
        <f>IF(B54="","",SUBSTITUTE(MID($B54,R54+1,S54-R54-1),"""",""))</f>
        <v>Vihor</v>
      </c>
      <c r="BI54" s="74" t="str">
        <f>IF(B54="","",SUBSTITUTE(MID($B54,S54+1,T54-S54-1),"""",""))</f>
        <v>OK Vihor</v>
      </c>
      <c r="BJ54" s="138" t="str">
        <f t="shared" si="61"/>
        <v/>
      </c>
      <c r="BK54" s="74" t="str" cm="1">
        <f t="array" ref="BK54">IF(BJ54="",""&amp;BI54,IF(BJ54="NEMA",BI54,INDEX(klubAlias_klub,BJ54)))</f>
        <v>OK Vihor</v>
      </c>
      <c r="BL54" s="74" t="str" cm="1">
        <f t="array" ref="BL54">IFERROR(INDEX(registarNatjecatelji,CE54,4),"")</f>
        <v>OK Vihor</v>
      </c>
      <c r="BM54" s="138"/>
      <c r="BN54" s="74" t="str">
        <f t="shared" si="62"/>
        <v>OK Vihor</v>
      </c>
      <c r="BO54" s="74" t="str">
        <f>IF(B54="","",SUBSTITUTE(MID($B54,T54+1,U54-T54-1),"""",""))</f>
        <v>CRO</v>
      </c>
      <c r="BP54" s="138">
        <f>IF(BO54="","",IFERROR(INDEX(drzava_id,MATCH(BO54,drzava_oznaka,0)),"NEMA"))</f>
        <v>1</v>
      </c>
      <c r="BQ54" s="74" t="str">
        <f>IF(B54="","",SUBSTITUTE(MID($B54,AQ54+1,AR54-AQ54-1),"""",""))</f>
        <v>M21B</v>
      </c>
      <c r="BR54" s="74" t="str">
        <f t="shared" si="47"/>
        <v>M16-M21B</v>
      </c>
      <c r="BS54" s="138">
        <f t="shared" si="48"/>
        <v>1003</v>
      </c>
      <c r="BT54" s="75" t="str">
        <f>IF(B54="","",SUBSTITUTE(MID($B54,AR54+1,AS54-AR54-1),"""",""))</f>
        <v>2.94</v>
      </c>
      <c r="BU54" s="75" t="str">
        <f>IF(B54="","",SUBSTITUTE(MID($B54,AS54+1,AT54-AS54-1),"""",""))</f>
        <v>110</v>
      </c>
      <c r="BV54" s="76" t="str">
        <f>IF(B54="","",SUBSTITUTE(MID($B54,AT54+1,AU54-AT54-1),"""",""))</f>
        <v>12</v>
      </c>
      <c r="BW54" t="s">
        <v>1</v>
      </c>
      <c r="BX54" s="106" t="str">
        <f>IF(BA54="Vacant","",IF(BA54="","",BA54) &amp; IF(BB54="",""," – " &amp; BB54) &amp; IF(BN54="",""," – " &amp; BN54) &amp; IF(AY54="",""," – " &amp; AY54))</f>
        <v>Zlatan – Kos – OK Vihor – M21B</v>
      </c>
      <c r="BY54" s="107">
        <f t="shared" si="49"/>
        <v>737</v>
      </c>
      <c r="BZ54" t="s">
        <v>1</v>
      </c>
      <c r="CA54" s="106" t="str">
        <f>IF(BA54="Vacant","",IF(BA54="","",BA54) &amp; IF(BB54="",""," – " &amp; BB54) &amp; IF(BN54="",""," – " &amp; BN54))</f>
        <v>Zlatan – Kos – OK Vihor</v>
      </c>
      <c r="CB54" s="107">
        <f t="shared" si="50"/>
        <v>737</v>
      </c>
      <c r="CC54" t="s">
        <v>1</v>
      </c>
      <c r="CD54" s="106" t="str">
        <f>IF(BA54="Vacant","",IF(BA54="","",BA54)&amp;IF(BB54="",""," – "&amp;BB54))</f>
        <v>Zlatan – Kos</v>
      </c>
      <c r="CE54" s="107">
        <f t="shared" si="63"/>
        <v>737</v>
      </c>
      <c r="CF54" t="s">
        <v>1</v>
      </c>
      <c r="CG54" s="112">
        <f t="shared" si="64"/>
        <v>737</v>
      </c>
      <c r="CH54" s="107" cm="1">
        <f t="array" ref="CH54">IF(CG54="","",INDEX(imePrezime_id,CG54,0))</f>
        <v>1930</v>
      </c>
      <c r="CI54" t="s">
        <v>1</v>
      </c>
      <c r="CJ54" s="30" t="str">
        <f>IF(CE54&lt;&gt;"NEMA","","SELECT '"&amp;CD54&amp;"', ime, prezime FROM imeprezime WHERE ime LIKE '%"&amp;MID(BA54,2,LEN(BA54)-2)&amp;"%' Or prezime LIKE '%"&amp;MID(BB54,2,LEN(BB54)-2)&amp;"%' Or ime LIKE '%"&amp;MID(BB54,2,LEN(BB54)-2)&amp;"%' Or prezime LIKE '%"&amp;MID(BA54,2,LEN(BA54)-2)&amp;"%' ORDER BY ime, prezime;")</f>
        <v/>
      </c>
      <c r="CK54" t="s">
        <v>1</v>
      </c>
      <c r="CL54" s="91"/>
      <c r="CM54" t="s">
        <v>1</v>
      </c>
      <c r="CO54" t="s">
        <v>1</v>
      </c>
      <c r="CW54" s="116" t="str">
        <f>IF(CE54="NEMA",MAX(CW$10:CW53)+1,"")</f>
        <v/>
      </c>
      <c r="CX54" t="s">
        <v>1</v>
      </c>
      <c r="CY54" s="124" t="str">
        <f>LEFT(BQ54,1)</f>
        <v>M</v>
      </c>
      <c r="CZ54" t="s">
        <v>1</v>
      </c>
      <c r="DA54" s="106" t="str">
        <f>IF(CW54="","",IF(BO54&lt;&gt;"CRO","","INSERT INTO osoba (id,reg_broj,oib,spol_id,dat_rodjenja) VALUES ("&amp;CW54&amp;",(SELECT max(reg_broj)+1 FROM osoba),Null,'"&amp;CY54&amp;"',Null); INSERT INTO osoba_log (id,reg_broj,oib,spol_id,dat_rodjenja,dnevnik_id) SELECT id,reg_broj,oib,spol_id,dat_rodjenja,"&amp;CW$2&amp;" FROM osoba WHERE id = "&amp;CW54&amp;";"))</f>
        <v/>
      </c>
      <c r="DB54" s="129" t="str">
        <f>IF(CW54="","","INSERT INTO imeprezime (id,osoba_id,rbr,ime,prezime,klub_id,identitet_id,sintaksa_id,info,aktivno,dnevnik_id) VALUES ("&amp;CW54&amp;","&amp;IF(DA54="","Null",CW54)&amp;",1,'"&amp;BA54&amp;"','"&amp;BB54&amp;"',(SELECT id FROM klub WHERE naziv = '"&amp;BI54&amp;"'),Null,1,'',1,"&amp;CW$2&amp;");")</f>
        <v/>
      </c>
      <c r="DC54" t="s">
        <v>1</v>
      </c>
      <c r="DD54" s="30" t="str">
        <f t="shared" si="65"/>
        <v/>
      </c>
      <c r="DE54" t="s">
        <v>1</v>
      </c>
      <c r="DF54" s="106" t="str">
        <f>IF(OR(BP54="",BP54&lt;&gt;"NEMA"),"",BO54)</f>
        <v/>
      </c>
      <c r="DG54" s="129" t="str">
        <f>IF(DF54="","",MAX(DG$10:DG53)+1)</f>
        <v/>
      </c>
      <c r="DH54" t="s">
        <v>1</v>
      </c>
      <c r="DI54" s="91"/>
      <c r="DJ54" t="s">
        <v>1</v>
      </c>
      <c r="DK54" s="30" t="str">
        <f>IF(DF54="","","INSERT INTO drzava(id,naziv,oznaka) VALUES ("&amp;DG54&amp;",'"&amp;DI54&amp;"','"&amp;UPPER(LEFT(DF54,1))&amp;LOWER(RIGHT(DF54,2))&amp;"');")</f>
        <v/>
      </c>
      <c r="DL54" t="s">
        <v>1</v>
      </c>
      <c r="DM54" s="170" t="str">
        <f>IF(BJ54&lt;&gt;"NEMA","",IF(IFERROR(MATCH(BI54,BI$10:BI53,0),0)&lt;&gt;0,"",BI54))</f>
        <v/>
      </c>
      <c r="DN54" t="s">
        <v>1</v>
      </c>
      <c r="DO54" s="91"/>
      <c r="DP54" t="s">
        <v>1</v>
      </c>
      <c r="DQ54" s="106" t="str">
        <f t="shared" si="66"/>
        <v/>
      </c>
      <c r="DR54" s="74" t="str">
        <f>IF(DQ54="","",MAX(DR$10:DR53)+1)</f>
        <v/>
      </c>
      <c r="DS54" s="74" t="str">
        <f>IF(DQ54="","",IF(BP54="","",IF(BP54="NEMA",DG54,BP54)))</f>
        <v/>
      </c>
      <c r="DT54" s="74" t="str">
        <f t="shared" si="67"/>
        <v/>
      </c>
      <c r="DU54" s="74" t="str">
        <f>IF(DO54="","",MAX(DU$10:DU53)+1)</f>
        <v/>
      </c>
      <c r="DV54" s="181" t="str">
        <f>IF(DO54="","",INDEX(klub_id,MATCH(DO54,klub_naziv,0)))</f>
        <v/>
      </c>
      <c r="DW54" s="129" t="str">
        <f t="shared" si="68"/>
        <v/>
      </c>
      <c r="DX54" t="s">
        <v>1</v>
      </c>
      <c r="DY54" s="30" t="str">
        <f t="shared" si="69"/>
        <v/>
      </c>
      <c r="DZ54" t="s">
        <v>1</v>
      </c>
      <c r="EA54" s="170" t="str">
        <f>IF(BX54="","",IF(BY54&lt;&gt;"NEMA","ime-pre-klu"&amp;IF(BJ54="","","(ali)")&amp;"-kat",IF(CB54&lt;&gt;"NEMA","ime-pre-klu"&amp;IF(BJ54="","","(ali)"),IF(CE54&lt;&gt;"NEMA","ime-pre",IF(CW54&lt;&gt;"","novo",""))))&amp;IF(AND(BE54="0",BD54&gt;max_minuta*60),"-ot",""))</f>
        <v>ime-pre-klu-kat</v>
      </c>
      <c r="EB54" t="s">
        <v>1</v>
      </c>
      <c r="EC54" s="112"/>
      <c r="ED54" s="138"/>
      <c r="EE54" s="138"/>
      <c r="EF54" s="138"/>
      <c r="EG54" s="138"/>
      <c r="EH54" s="138"/>
      <c r="EI54" s="138"/>
      <c r="EJ54" s="138"/>
      <c r="EK54" s="138"/>
      <c r="EL54" s="138"/>
      <c r="EM54" s="107">
        <f t="shared" si="90"/>
        <v>1</v>
      </c>
      <c r="EN54" t="s">
        <v>1</v>
      </c>
    </row>
    <row r="55" spans="2:144" x14ac:dyDescent="0.25">
      <c r="B55" s="152" t="s">
        <v>1122</v>
      </c>
      <c r="C55" t="s">
        <v>1</v>
      </c>
      <c r="D55" s="163">
        <f t="shared" si="53"/>
        <v>0</v>
      </c>
      <c r="E55" s="164">
        <f t="shared" ref="E55:AW55" si="114">IF($B55="","",FIND(";",$B55,D55+1))</f>
        <v>1</v>
      </c>
      <c r="F55" s="164">
        <f t="shared" si="114"/>
        <v>8</v>
      </c>
      <c r="G55" s="164">
        <f t="shared" si="114"/>
        <v>13</v>
      </c>
      <c r="H55" s="164">
        <f t="shared" si="114"/>
        <v>21</v>
      </c>
      <c r="I55" s="164">
        <f t="shared" si="114"/>
        <v>28</v>
      </c>
      <c r="J55" s="164">
        <f t="shared" si="114"/>
        <v>29</v>
      </c>
      <c r="K55" s="164">
        <f t="shared" si="114"/>
        <v>31</v>
      </c>
      <c r="L55" s="164">
        <f t="shared" si="114"/>
        <v>32</v>
      </c>
      <c r="M55" s="164">
        <f t="shared" si="114"/>
        <v>34</v>
      </c>
      <c r="N55" s="164">
        <f t="shared" si="114"/>
        <v>40</v>
      </c>
      <c r="O55" s="164">
        <f t="shared" si="114"/>
        <v>46</v>
      </c>
      <c r="P55" s="164">
        <f t="shared" si="114"/>
        <v>52</v>
      </c>
      <c r="Q55" s="164">
        <f t="shared" si="114"/>
        <v>54</v>
      </c>
      <c r="R55" s="164">
        <f t="shared" si="114"/>
        <v>56</v>
      </c>
      <c r="S55" s="164">
        <f t="shared" si="114"/>
        <v>62</v>
      </c>
      <c r="T55" s="164">
        <f t="shared" si="114"/>
        <v>74</v>
      </c>
      <c r="U55" s="164">
        <f t="shared" si="114"/>
        <v>80</v>
      </c>
      <c r="V55" s="164">
        <f t="shared" si="114"/>
        <v>82</v>
      </c>
      <c r="W55" s="164">
        <f t="shared" si="114"/>
        <v>89</v>
      </c>
      <c r="X55" s="164">
        <f t="shared" si="114"/>
        <v>96</v>
      </c>
      <c r="Y55" s="164">
        <f t="shared" si="114"/>
        <v>97</v>
      </c>
      <c r="Z55" s="164">
        <f t="shared" si="114"/>
        <v>98</v>
      </c>
      <c r="AA55" s="164">
        <f t="shared" si="114"/>
        <v>99</v>
      </c>
      <c r="AB55" s="164">
        <f t="shared" si="114"/>
        <v>102</v>
      </c>
      <c r="AC55" s="164">
        <f t="shared" si="114"/>
        <v>105</v>
      </c>
      <c r="AD55" s="164">
        <f t="shared" si="114"/>
        <v>108</v>
      </c>
      <c r="AE55" s="164">
        <f t="shared" si="114"/>
        <v>111</v>
      </c>
      <c r="AF55" s="164">
        <f t="shared" si="114"/>
        <v>114</v>
      </c>
      <c r="AG55" s="164">
        <f t="shared" si="114"/>
        <v>117</v>
      </c>
      <c r="AH55" s="164">
        <f t="shared" si="114"/>
        <v>120</v>
      </c>
      <c r="AI55" s="164">
        <f t="shared" si="114"/>
        <v>123</v>
      </c>
      <c r="AJ55" s="164">
        <f t="shared" si="114"/>
        <v>126</v>
      </c>
      <c r="AK55" s="164">
        <f t="shared" si="114"/>
        <v>129</v>
      </c>
      <c r="AL55" s="164">
        <f t="shared" si="114"/>
        <v>132</v>
      </c>
      <c r="AM55" s="164">
        <f t="shared" si="114"/>
        <v>133</v>
      </c>
      <c r="AN55" s="164">
        <f t="shared" si="114"/>
        <v>135</v>
      </c>
      <c r="AO55" s="164">
        <f t="shared" si="114"/>
        <v>141</v>
      </c>
      <c r="AP55" s="164">
        <f t="shared" si="114"/>
        <v>143</v>
      </c>
      <c r="AQ55" s="164">
        <f t="shared" si="114"/>
        <v>145</v>
      </c>
      <c r="AR55" s="164">
        <f t="shared" si="114"/>
        <v>152</v>
      </c>
      <c r="AS55" s="164">
        <f t="shared" si="114"/>
        <v>159</v>
      </c>
      <c r="AT55" s="164">
        <f t="shared" si="114"/>
        <v>165</v>
      </c>
      <c r="AU55" s="164">
        <f t="shared" si="114"/>
        <v>168</v>
      </c>
      <c r="AV55" s="164">
        <f t="shared" si="114"/>
        <v>170</v>
      </c>
      <c r="AW55" s="165">
        <f t="shared" si="114"/>
        <v>171</v>
      </c>
      <c r="AX55" t="s">
        <v>1</v>
      </c>
      <c r="AY55" s="106" t="str">
        <f t="shared" si="55"/>
        <v>M21B</v>
      </c>
      <c r="AZ55" s="138">
        <f t="shared" si="44"/>
        <v>108</v>
      </c>
      <c r="BA55" s="74" t="str">
        <f t="shared" si="56"/>
        <v>Ante</v>
      </c>
      <c r="BB55" s="74" t="str">
        <f t="shared" si="57"/>
        <v>Balić</v>
      </c>
      <c r="BC55" s="138" t="str">
        <f t="shared" si="58"/>
        <v>43:18</v>
      </c>
      <c r="BD55" s="138">
        <f t="shared" si="59"/>
        <v>2598</v>
      </c>
      <c r="BE55" s="138" t="str">
        <f t="shared" si="60"/>
        <v>0</v>
      </c>
      <c r="BF55" s="138" t="str">
        <f t="shared" si="81"/>
        <v>0</v>
      </c>
      <c r="BG55" s="138">
        <f>IF(CD55="","",IF(N(BD55)&gt;max_minuta*60,2,INDEX(statusRezultat_id,MATCH(VALUE(BE55),statusRezultat_oevent,0))))</f>
        <v>1</v>
      </c>
      <c r="BH55" s="74" t="str">
        <f>IF(B55="","",SUBSTITUTE(MID($B55,R55+1,S55-R55-1),"""",""))</f>
        <v>KAP</v>
      </c>
      <c r="BI55" s="74" t="str">
        <f>IF(B55="","",SUBSTITUTE(MID($B55,S55+1,T55-S55-1),"""",""))</f>
        <v>OK Kapela</v>
      </c>
      <c r="BJ55" s="138" t="str">
        <f t="shared" si="61"/>
        <v/>
      </c>
      <c r="BK55" s="74" t="str" cm="1">
        <f t="array" ref="BK55">IF(BJ55="",""&amp;BI55,IF(BJ55="NEMA",BI55,INDEX(klubAlias_klub,BJ55)))</f>
        <v>OK Kapela</v>
      </c>
      <c r="BL55" s="74" t="str" cm="1">
        <f t="array" ref="BL55">IFERROR(INDEX(registarNatjecatelji,CE55,4),"")</f>
        <v>OK Kapela</v>
      </c>
      <c r="BM55" s="138"/>
      <c r="BN55" s="74" t="str">
        <f t="shared" si="62"/>
        <v>OK Kapela</v>
      </c>
      <c r="BO55" s="74" t="str">
        <f>IF(B55="","",SUBSTITUTE(MID($B55,T55+1,U55-T55-1),"""",""))</f>
        <v>CRO</v>
      </c>
      <c r="BP55" s="138">
        <f>IF(BO55="","",IFERROR(INDEX(drzava_id,MATCH(BO55,drzava_oznaka,0)),"NEMA"))</f>
        <v>1</v>
      </c>
      <c r="BQ55" s="74" t="str">
        <f>IF(B55="","",SUBSTITUTE(MID($B55,AQ55+1,AR55-AQ55-1),"""",""))</f>
        <v>M21B</v>
      </c>
      <c r="BR55" s="74" t="str">
        <f t="shared" si="47"/>
        <v>M16-M21B</v>
      </c>
      <c r="BS55" s="138">
        <f t="shared" si="48"/>
        <v>1003</v>
      </c>
      <c r="BT55" s="75" t="str">
        <f>IF(B55="","",SUBSTITUTE(MID($B55,AR55+1,AS55-AR55-1),"""",""))</f>
        <v>2.94</v>
      </c>
      <c r="BU55" s="75" t="str">
        <f>IF(B55="","",SUBSTITUTE(MID($B55,AS55+1,AT55-AS55-1),"""",""))</f>
        <v>110</v>
      </c>
      <c r="BV55" s="76" t="str">
        <f>IF(B55="","",SUBSTITUTE(MID($B55,AT55+1,AU55-AT55-1),"""",""))</f>
        <v>12</v>
      </c>
      <c r="BW55" t="s">
        <v>1</v>
      </c>
      <c r="BX55" s="106" t="str">
        <f>IF(BA55="Vacant","",IF(BA55="","",BA55) &amp; IF(BB55="",""," – " &amp; BB55) &amp; IF(BN55="",""," – " &amp; BN55) &amp; IF(AY55="",""," – " &amp; AY55))</f>
        <v>Ante – Balić – OK Kapela – M21B</v>
      </c>
      <c r="BY55" s="107">
        <f t="shared" si="49"/>
        <v>203</v>
      </c>
      <c r="BZ55" t="s">
        <v>1</v>
      </c>
      <c r="CA55" s="106" t="str">
        <f>IF(BA55="Vacant","",IF(BA55="","",BA55) &amp; IF(BB55="",""," – " &amp; BB55) &amp; IF(BN55="",""," – " &amp; BN55))</f>
        <v>Ante – Balić – OK Kapela</v>
      </c>
      <c r="CB55" s="107">
        <f t="shared" si="50"/>
        <v>203</v>
      </c>
      <c r="CC55" t="s">
        <v>1</v>
      </c>
      <c r="CD55" s="106" t="str">
        <f>IF(BA55="Vacant","",IF(BA55="","",BA55)&amp;IF(BB55="",""," – "&amp;BB55))</f>
        <v>Ante – Balić</v>
      </c>
      <c r="CE55" s="107">
        <f t="shared" si="63"/>
        <v>203</v>
      </c>
      <c r="CF55" t="s">
        <v>1</v>
      </c>
      <c r="CG55" s="112">
        <f t="shared" si="64"/>
        <v>203</v>
      </c>
      <c r="CH55" s="107" cm="1">
        <f t="array" ref="CH55">IF(CG55="","",INDEX(imePrezime_id,CG55,0))</f>
        <v>1941</v>
      </c>
      <c r="CI55" t="s">
        <v>1</v>
      </c>
      <c r="CJ55" s="30" t="str">
        <f>IF(CE55&lt;&gt;"NEMA","","SELECT '"&amp;CD55&amp;"', ime, prezime FROM imeprezime WHERE ime LIKE '%"&amp;MID(BA55,2,LEN(BA55)-2)&amp;"%' Or prezime LIKE '%"&amp;MID(BB55,2,LEN(BB55)-2)&amp;"%' Or ime LIKE '%"&amp;MID(BB55,2,LEN(BB55)-2)&amp;"%' Or prezime LIKE '%"&amp;MID(BA55,2,LEN(BA55)-2)&amp;"%' ORDER BY ime, prezime;")</f>
        <v/>
      </c>
      <c r="CK55" t="s">
        <v>1</v>
      </c>
      <c r="CL55" s="91"/>
      <c r="CM55" t="s">
        <v>1</v>
      </c>
      <c r="CO55" t="s">
        <v>1</v>
      </c>
      <c r="CW55" s="116" t="str">
        <f>IF(CE55="NEMA",MAX(CW$10:CW54)+1,"")</f>
        <v/>
      </c>
      <c r="CX55" t="s">
        <v>1</v>
      </c>
      <c r="CY55" s="124" t="str">
        <f>LEFT(BQ55,1)</f>
        <v>M</v>
      </c>
      <c r="CZ55" t="s">
        <v>1</v>
      </c>
      <c r="DA55" s="106" t="str">
        <f>IF(CW55="","",IF(BO55&lt;&gt;"CRO","","INSERT INTO osoba (id,reg_broj,oib,spol_id,dat_rodjenja) VALUES ("&amp;CW55&amp;",(SELECT max(reg_broj)+1 FROM osoba),Null,'"&amp;CY55&amp;"',Null); INSERT INTO osoba_log (id,reg_broj,oib,spol_id,dat_rodjenja,dnevnik_id) SELECT id,reg_broj,oib,spol_id,dat_rodjenja,"&amp;CW$2&amp;" FROM osoba WHERE id = "&amp;CW55&amp;";"))</f>
        <v/>
      </c>
      <c r="DB55" s="129" t="str">
        <f>IF(CW55="","","INSERT INTO imeprezime (id,osoba_id,rbr,ime,prezime,klub_id,identitet_id,sintaksa_id,info,aktivno,dnevnik_id) VALUES ("&amp;CW55&amp;","&amp;IF(DA55="","Null",CW55)&amp;",1,'"&amp;BA55&amp;"','"&amp;BB55&amp;"',(SELECT id FROM klub WHERE naziv = '"&amp;BI55&amp;"'),Null,1,'',1,"&amp;CW$2&amp;");")</f>
        <v/>
      </c>
      <c r="DC55" t="s">
        <v>1</v>
      </c>
      <c r="DD55" s="30" t="str">
        <f t="shared" si="65"/>
        <v/>
      </c>
      <c r="DE55" t="s">
        <v>1</v>
      </c>
      <c r="DF55" s="106" t="str">
        <f>IF(OR(BP55="",BP55&lt;&gt;"NEMA"),"",BO55)</f>
        <v/>
      </c>
      <c r="DG55" s="129" t="str">
        <f>IF(DF55="","",MAX(DG$10:DG54)+1)</f>
        <v/>
      </c>
      <c r="DH55" t="s">
        <v>1</v>
      </c>
      <c r="DI55" s="91"/>
      <c r="DJ55" t="s">
        <v>1</v>
      </c>
      <c r="DK55" s="30" t="str">
        <f>IF(DF55="","","INSERT INTO drzava(id,naziv,oznaka) VALUES ("&amp;DG55&amp;",'"&amp;DI55&amp;"','"&amp;UPPER(LEFT(DF55,1))&amp;LOWER(RIGHT(DF55,2))&amp;"');")</f>
        <v/>
      </c>
      <c r="DL55" t="s">
        <v>1</v>
      </c>
      <c r="DM55" s="170" t="str">
        <f>IF(BJ55&lt;&gt;"NEMA","",IF(IFERROR(MATCH(BI55,BI$10:BI54,0),0)&lt;&gt;0,"",BI55))</f>
        <v/>
      </c>
      <c r="DN55" t="s">
        <v>1</v>
      </c>
      <c r="DO55" s="91"/>
      <c r="DP55" t="s">
        <v>1</v>
      </c>
      <c r="DQ55" s="106" t="str">
        <f t="shared" si="66"/>
        <v/>
      </c>
      <c r="DR55" s="74" t="str">
        <f>IF(DQ55="","",MAX(DR$10:DR54)+1)</f>
        <v/>
      </c>
      <c r="DS55" s="74" t="str">
        <f>IF(DQ55="","",IF(BP55="","",IF(BP55="NEMA",DG55,BP55)))</f>
        <v/>
      </c>
      <c r="DT55" s="74" t="str">
        <f t="shared" si="67"/>
        <v/>
      </c>
      <c r="DU55" s="74" t="str">
        <f>IF(DO55="","",MAX(DU$10:DU54)+1)</f>
        <v/>
      </c>
      <c r="DV55" s="181" t="str">
        <f>IF(DO55="","",INDEX(klub_id,MATCH(DO55,klub_naziv,0)))</f>
        <v/>
      </c>
      <c r="DW55" s="129" t="str">
        <f t="shared" si="68"/>
        <v/>
      </c>
      <c r="DX55" t="s">
        <v>1</v>
      </c>
      <c r="DY55" s="30" t="str">
        <f t="shared" si="69"/>
        <v/>
      </c>
      <c r="DZ55" t="s">
        <v>1</v>
      </c>
      <c r="EA55" s="170" t="str">
        <f>IF(BX55="","",IF(BY55&lt;&gt;"NEMA","ime-pre-klu"&amp;IF(BJ55="","","(ali)")&amp;"-kat",IF(CB55&lt;&gt;"NEMA","ime-pre-klu"&amp;IF(BJ55="","","(ali)"),IF(CE55&lt;&gt;"NEMA","ime-pre",IF(CW55&lt;&gt;"","novo",""))))&amp;IF(AND(BE55="0",BD55&gt;max_minuta*60),"-ot",""))</f>
        <v>ime-pre-klu-kat</v>
      </c>
      <c r="EB55" t="s">
        <v>1</v>
      </c>
      <c r="EC55" s="112"/>
      <c r="ED55" s="138"/>
      <c r="EE55" s="138"/>
      <c r="EF55" s="138"/>
      <c r="EG55" s="138"/>
      <c r="EH55" s="138"/>
      <c r="EI55" s="138"/>
      <c r="EJ55" s="138"/>
      <c r="EK55" s="138"/>
      <c r="EL55" s="138"/>
      <c r="EM55" s="107">
        <f t="shared" si="90"/>
        <v>1</v>
      </c>
      <c r="EN55" t="s">
        <v>1</v>
      </c>
    </row>
    <row r="56" spans="2:144" x14ac:dyDescent="0.25">
      <c r="B56" s="152" t="s">
        <v>1123</v>
      </c>
      <c r="C56" t="s">
        <v>1</v>
      </c>
      <c r="D56" s="163">
        <f t="shared" si="53"/>
        <v>0</v>
      </c>
      <c r="E56" s="164">
        <f t="shared" ref="E56:AW56" si="115">IF($B56="","",FIND(";",$B56,D56+1))</f>
        <v>1</v>
      </c>
      <c r="F56" s="164">
        <f t="shared" si="115"/>
        <v>8</v>
      </c>
      <c r="G56" s="164">
        <f t="shared" si="115"/>
        <v>14</v>
      </c>
      <c r="H56" s="164">
        <f t="shared" si="115"/>
        <v>24</v>
      </c>
      <c r="I56" s="164">
        <f t="shared" si="115"/>
        <v>36</v>
      </c>
      <c r="J56" s="164">
        <f t="shared" si="115"/>
        <v>37</v>
      </c>
      <c r="K56" s="164">
        <f t="shared" si="115"/>
        <v>39</v>
      </c>
      <c r="L56" s="164">
        <f t="shared" si="115"/>
        <v>40</v>
      </c>
      <c r="M56" s="164">
        <f t="shared" si="115"/>
        <v>42</v>
      </c>
      <c r="N56" s="164">
        <f t="shared" si="115"/>
        <v>48</v>
      </c>
      <c r="O56" s="164">
        <f t="shared" si="115"/>
        <v>55</v>
      </c>
      <c r="P56" s="164">
        <f t="shared" si="115"/>
        <v>61</v>
      </c>
      <c r="Q56" s="164">
        <f t="shared" si="115"/>
        <v>63</v>
      </c>
      <c r="R56" s="164">
        <f t="shared" si="115"/>
        <v>65</v>
      </c>
      <c r="S56" s="164">
        <f t="shared" si="115"/>
        <v>71</v>
      </c>
      <c r="T56" s="164">
        <f t="shared" si="115"/>
        <v>84</v>
      </c>
      <c r="U56" s="164">
        <f t="shared" si="115"/>
        <v>90</v>
      </c>
      <c r="V56" s="164">
        <f t="shared" si="115"/>
        <v>92</v>
      </c>
      <c r="W56" s="164">
        <f t="shared" si="115"/>
        <v>99</v>
      </c>
      <c r="X56" s="164">
        <f t="shared" si="115"/>
        <v>106</v>
      </c>
      <c r="Y56" s="164">
        <f t="shared" si="115"/>
        <v>107</v>
      </c>
      <c r="Z56" s="164">
        <f t="shared" si="115"/>
        <v>108</v>
      </c>
      <c r="AA56" s="164">
        <f t="shared" si="115"/>
        <v>109</v>
      </c>
      <c r="AB56" s="164">
        <f t="shared" si="115"/>
        <v>112</v>
      </c>
      <c r="AC56" s="164">
        <f t="shared" si="115"/>
        <v>115</v>
      </c>
      <c r="AD56" s="164">
        <f t="shared" si="115"/>
        <v>118</v>
      </c>
      <c r="AE56" s="164">
        <f t="shared" si="115"/>
        <v>121</v>
      </c>
      <c r="AF56" s="164">
        <f t="shared" si="115"/>
        <v>124</v>
      </c>
      <c r="AG56" s="164">
        <f t="shared" si="115"/>
        <v>127</v>
      </c>
      <c r="AH56" s="164">
        <f t="shared" si="115"/>
        <v>130</v>
      </c>
      <c r="AI56" s="164">
        <f t="shared" si="115"/>
        <v>133</v>
      </c>
      <c r="AJ56" s="164">
        <f t="shared" si="115"/>
        <v>136</v>
      </c>
      <c r="AK56" s="164">
        <f t="shared" si="115"/>
        <v>139</v>
      </c>
      <c r="AL56" s="164">
        <f t="shared" si="115"/>
        <v>142</v>
      </c>
      <c r="AM56" s="164">
        <f t="shared" si="115"/>
        <v>143</v>
      </c>
      <c r="AN56" s="164">
        <f t="shared" si="115"/>
        <v>145</v>
      </c>
      <c r="AO56" s="164">
        <f t="shared" si="115"/>
        <v>151</v>
      </c>
      <c r="AP56" s="164">
        <f t="shared" si="115"/>
        <v>153</v>
      </c>
      <c r="AQ56" s="164">
        <f t="shared" si="115"/>
        <v>155</v>
      </c>
      <c r="AR56" s="164">
        <f t="shared" si="115"/>
        <v>162</v>
      </c>
      <c r="AS56" s="164">
        <f t="shared" si="115"/>
        <v>169</v>
      </c>
      <c r="AT56" s="164">
        <f t="shared" si="115"/>
        <v>175</v>
      </c>
      <c r="AU56" s="164">
        <f t="shared" si="115"/>
        <v>178</v>
      </c>
      <c r="AV56" s="164">
        <f t="shared" si="115"/>
        <v>180</v>
      </c>
      <c r="AW56" s="165">
        <f t="shared" si="115"/>
        <v>181</v>
      </c>
      <c r="AX56" t="s">
        <v>1</v>
      </c>
      <c r="AY56" s="106" t="str">
        <f t="shared" si="55"/>
        <v>M21B</v>
      </c>
      <c r="AZ56" s="138">
        <f t="shared" si="44"/>
        <v>108</v>
      </c>
      <c r="BA56" s="74" t="str">
        <f t="shared" si="56"/>
        <v>Kristijan</v>
      </c>
      <c r="BB56" s="74" t="str">
        <f t="shared" si="57"/>
        <v>Verović</v>
      </c>
      <c r="BC56" s="138" t="str">
        <f t="shared" si="58"/>
        <v>44:48</v>
      </c>
      <c r="BD56" s="138">
        <f t="shared" si="59"/>
        <v>2688</v>
      </c>
      <c r="BE56" s="138" t="str">
        <f t="shared" si="60"/>
        <v>0</v>
      </c>
      <c r="BF56" s="138" t="str">
        <f t="shared" si="81"/>
        <v>0</v>
      </c>
      <c r="BG56" s="138">
        <f>IF(CD56="","",IF(N(BD56)&gt;max_minuta*60,2,INDEX(statusRezultat_id,MATCH(VALUE(BE56),statusRezultat_oevent,0))))</f>
        <v>1</v>
      </c>
      <c r="BH56" s="74" t="str">
        <f>IF(B56="","",SUBSTITUTE(MID($B56,R56+1,S56-R56-1),"""",""))</f>
        <v>JAP</v>
      </c>
      <c r="BI56" s="74" t="str">
        <f>IF(B56="","",SUBSTITUTE(MID($B56,S56+1,T56-S56-1),"""",""))</f>
        <v>OK Japetic</v>
      </c>
      <c r="BJ56" s="138" t="str">
        <f t="shared" si="61"/>
        <v>NEMA</v>
      </c>
      <c r="BK56" s="74" t="str" cm="1">
        <f t="array" ref="BK56">IF(BJ56="",""&amp;BI56,IF(BJ56="NEMA",BI56,INDEX(klubAlias_klub,BJ56)))</f>
        <v>OK Japetic</v>
      </c>
      <c r="BL56" s="74" t="str" cm="1">
        <f t="array" ref="BL56">IFERROR(INDEX(registarNatjecatelji,CE56,4),"")</f>
        <v>OK Japetić</v>
      </c>
      <c r="BM56" s="138"/>
      <c r="BN56" s="74" t="str">
        <f t="shared" si="62"/>
        <v>OK Japetić</v>
      </c>
      <c r="BO56" s="74" t="str">
        <f>IF(B56="","",SUBSTITUTE(MID($B56,T56+1,U56-T56-1),"""",""))</f>
        <v>CRO</v>
      </c>
      <c r="BP56" s="138">
        <f>IF(BO56="","",IFERROR(INDEX(drzava_id,MATCH(BO56,drzava_oznaka,0)),"NEMA"))</f>
        <v>1</v>
      </c>
      <c r="BQ56" s="74" t="str">
        <f>IF(B56="","",SUBSTITUTE(MID($B56,AQ56+1,AR56-AQ56-1),"""",""))</f>
        <v>M21B</v>
      </c>
      <c r="BR56" s="74" t="str">
        <f t="shared" si="47"/>
        <v>M16-M21B</v>
      </c>
      <c r="BS56" s="138">
        <f t="shared" si="48"/>
        <v>1003</v>
      </c>
      <c r="BT56" s="75" t="str">
        <f>IF(B56="","",SUBSTITUTE(MID($B56,AR56+1,AS56-AR56-1),"""",""))</f>
        <v>2.94</v>
      </c>
      <c r="BU56" s="75" t="str">
        <f>IF(B56="","",SUBSTITUTE(MID($B56,AS56+1,AT56-AS56-1),"""",""))</f>
        <v>110</v>
      </c>
      <c r="BV56" s="76" t="str">
        <f>IF(B56="","",SUBSTITUTE(MID($B56,AT56+1,AU56-AT56-1),"""",""))</f>
        <v>12</v>
      </c>
      <c r="BW56" t="s">
        <v>1</v>
      </c>
      <c r="BX56" s="106" t="str">
        <f>IF(BA56="Vacant","",IF(BA56="","",BA56) &amp; IF(BB56="",""," – " &amp; BB56) &amp; IF(BN56="",""," – " &amp; BN56) &amp; IF(AY56="",""," – " &amp; AY56))</f>
        <v>Kristijan – Verović – OK Japetić – M21B</v>
      </c>
      <c r="BY56" s="107">
        <f t="shared" si="49"/>
        <v>140</v>
      </c>
      <c r="BZ56" t="s">
        <v>1</v>
      </c>
      <c r="CA56" s="106" t="str">
        <f>IF(BA56="Vacant","",IF(BA56="","",BA56) &amp; IF(BB56="",""," – " &amp; BB56) &amp; IF(BN56="",""," – " &amp; BN56))</f>
        <v>Kristijan – Verović – OK Japetić</v>
      </c>
      <c r="CB56" s="107">
        <f t="shared" si="50"/>
        <v>140</v>
      </c>
      <c r="CC56" t="s">
        <v>1</v>
      </c>
      <c r="CD56" s="106" t="str">
        <f>IF(BA56="Vacant","",IF(BA56="","",BA56)&amp;IF(BB56="",""," – "&amp;BB56))</f>
        <v>Kristijan – Verović</v>
      </c>
      <c r="CE56" s="107">
        <f t="shared" si="63"/>
        <v>140</v>
      </c>
      <c r="CF56" t="s">
        <v>1</v>
      </c>
      <c r="CG56" s="112">
        <f t="shared" si="64"/>
        <v>140</v>
      </c>
      <c r="CH56" s="107" cm="1">
        <f t="array" ref="CH56">IF(CG56="","",INDEX(imePrezime_id,CG56,0))</f>
        <v>1566</v>
      </c>
      <c r="CI56" t="s">
        <v>1</v>
      </c>
      <c r="CJ56" s="30" t="str">
        <f>IF(CE56&lt;&gt;"NEMA","","SELECT '"&amp;CD56&amp;"', ime, prezime FROM imeprezime WHERE ime LIKE '%"&amp;MID(BA56,2,LEN(BA56)-2)&amp;"%' Or prezime LIKE '%"&amp;MID(BB56,2,LEN(BB56)-2)&amp;"%' Or ime LIKE '%"&amp;MID(BB56,2,LEN(BB56)-2)&amp;"%' Or prezime LIKE '%"&amp;MID(BA56,2,LEN(BA56)-2)&amp;"%' ORDER BY ime, prezime;")</f>
        <v/>
      </c>
      <c r="CK56" t="s">
        <v>1</v>
      </c>
      <c r="CL56" s="91"/>
      <c r="CM56" t="s">
        <v>1</v>
      </c>
      <c r="CO56" t="s">
        <v>1</v>
      </c>
      <c r="CW56" s="116" t="str">
        <f>IF(CE56="NEMA",MAX(CW$10:CW55)+1,"")</f>
        <v/>
      </c>
      <c r="CX56" t="s">
        <v>1</v>
      </c>
      <c r="CY56" s="124" t="str">
        <f>LEFT(BQ56,1)</f>
        <v>M</v>
      </c>
      <c r="CZ56" t="s">
        <v>1</v>
      </c>
      <c r="DA56" s="106" t="str">
        <f>IF(CW56="","",IF(BO56&lt;&gt;"CRO","","INSERT INTO osoba (id,reg_broj,oib,spol_id,dat_rodjenja) VALUES ("&amp;CW56&amp;",(SELECT max(reg_broj)+1 FROM osoba),Null,'"&amp;CY56&amp;"',Null); INSERT INTO osoba_log (id,reg_broj,oib,spol_id,dat_rodjenja,dnevnik_id) SELECT id,reg_broj,oib,spol_id,dat_rodjenja,"&amp;CW$2&amp;" FROM osoba WHERE id = "&amp;CW56&amp;";"))</f>
        <v/>
      </c>
      <c r="DB56" s="129" t="str">
        <f>IF(CW56="","","INSERT INTO imeprezime (id,osoba_id,rbr,ime,prezime,klub_id,identitet_id,sintaksa_id,info,aktivno,dnevnik_id) VALUES ("&amp;CW56&amp;","&amp;IF(DA56="","Null",CW56)&amp;",1,'"&amp;BA56&amp;"','"&amp;BB56&amp;"',(SELECT id FROM klub WHERE naziv = '"&amp;BI56&amp;"'),Null,1,'',1,"&amp;CW$2&amp;");")</f>
        <v/>
      </c>
      <c r="DC56" t="s">
        <v>1</v>
      </c>
      <c r="DD56" s="30" t="str">
        <f t="shared" si="65"/>
        <v/>
      </c>
      <c r="DE56" t="s">
        <v>1</v>
      </c>
      <c r="DF56" s="106" t="str">
        <f>IF(OR(BP56="",BP56&lt;&gt;"NEMA"),"",BO56)</f>
        <v/>
      </c>
      <c r="DG56" s="129" t="str">
        <f>IF(DF56="","",MAX(DG$10:DG55)+1)</f>
        <v/>
      </c>
      <c r="DH56" t="s">
        <v>1</v>
      </c>
      <c r="DI56" s="91"/>
      <c r="DJ56" t="s">
        <v>1</v>
      </c>
      <c r="DK56" s="30" t="str">
        <f>IF(DF56="","","INSERT INTO drzava(id,naziv,oznaka) VALUES ("&amp;DG56&amp;",'"&amp;DI56&amp;"','"&amp;UPPER(LEFT(DF56,1))&amp;LOWER(RIGHT(DF56,2))&amp;"');")</f>
        <v/>
      </c>
      <c r="DL56" t="s">
        <v>1</v>
      </c>
      <c r="DM56" s="170" t="str">
        <f>IF(BJ56&lt;&gt;"NEMA","",IF(IFERROR(MATCH(BI56,BI$10:BI55,0),0)&lt;&gt;0,"",BI56))</f>
        <v/>
      </c>
      <c r="DN56" t="s">
        <v>1</v>
      </c>
      <c r="DO56" s="91"/>
      <c r="DP56" t="s">
        <v>1</v>
      </c>
      <c r="DQ56" s="106" t="str">
        <f t="shared" si="66"/>
        <v/>
      </c>
      <c r="DR56" s="74" t="str">
        <f>IF(DQ56="","",MAX(DR$10:DR55)+1)</f>
        <v/>
      </c>
      <c r="DS56" s="74" t="str">
        <f>IF(DQ56="","",IF(BP56="","",IF(BP56="NEMA",DG56,BP56)))</f>
        <v/>
      </c>
      <c r="DT56" s="74" t="str">
        <f t="shared" si="67"/>
        <v/>
      </c>
      <c r="DU56" s="74" t="str">
        <f>IF(DO56="","",MAX(DU$10:DU55)+1)</f>
        <v/>
      </c>
      <c r="DV56" s="181" t="str">
        <f>IF(DO56="","",INDEX(klub_id,MATCH(DO56,klub_naziv,0)))</f>
        <v/>
      </c>
      <c r="DW56" s="129" t="str">
        <f t="shared" si="68"/>
        <v/>
      </c>
      <c r="DX56" t="s">
        <v>1</v>
      </c>
      <c r="DY56" s="30" t="str">
        <f t="shared" si="69"/>
        <v/>
      </c>
      <c r="DZ56" t="s">
        <v>1</v>
      </c>
      <c r="EA56" s="170" t="str">
        <f>IF(BX56="","",IF(BY56&lt;&gt;"NEMA","ime-pre-klu"&amp;IF(BJ56="","","(ali)")&amp;"-kat",IF(CB56&lt;&gt;"NEMA","ime-pre-klu"&amp;IF(BJ56="","","(ali)"),IF(CE56&lt;&gt;"NEMA","ime-pre",IF(CW56&lt;&gt;"","novo",""))))&amp;IF(AND(BE56="0",BD56&gt;max_minuta*60),"-ot",""))</f>
        <v>ime-pre-klu(ali)-kat</v>
      </c>
      <c r="EB56" t="s">
        <v>1</v>
      </c>
      <c r="EC56" s="112"/>
      <c r="ED56" s="138"/>
      <c r="EE56" s="138"/>
      <c r="EF56" s="138"/>
      <c r="EG56" s="138"/>
      <c r="EH56" s="138"/>
      <c r="EI56" s="138"/>
      <c r="EJ56" s="138"/>
      <c r="EK56" s="138"/>
      <c r="EL56" s="138"/>
      <c r="EM56" s="107">
        <f t="shared" si="90"/>
        <v>3</v>
      </c>
      <c r="EN56" t="s">
        <v>1</v>
      </c>
    </row>
    <row r="57" spans="2:144" x14ac:dyDescent="0.25">
      <c r="B57" s="152" t="s">
        <v>1124</v>
      </c>
      <c r="C57" t="s">
        <v>1</v>
      </c>
      <c r="D57" s="163">
        <f t="shared" si="53"/>
        <v>0</v>
      </c>
      <c r="E57" s="164">
        <f t="shared" ref="E57:AW57" si="116">IF($B57="","",FIND(";",$B57,D57+1))</f>
        <v>1</v>
      </c>
      <c r="F57" s="164">
        <f t="shared" si="116"/>
        <v>9</v>
      </c>
      <c r="G57" s="164">
        <f t="shared" si="116"/>
        <v>15</v>
      </c>
      <c r="H57" s="164">
        <f t="shared" si="116"/>
        <v>23</v>
      </c>
      <c r="I57" s="164">
        <f t="shared" si="116"/>
        <v>36</v>
      </c>
      <c r="J57" s="164">
        <f t="shared" si="116"/>
        <v>37</v>
      </c>
      <c r="K57" s="164">
        <f t="shared" si="116"/>
        <v>39</v>
      </c>
      <c r="L57" s="164">
        <f t="shared" si="116"/>
        <v>40</v>
      </c>
      <c r="M57" s="164">
        <f t="shared" si="116"/>
        <v>42</v>
      </c>
      <c r="N57" s="164">
        <f t="shared" si="116"/>
        <v>48</v>
      </c>
      <c r="O57" s="164">
        <f t="shared" si="116"/>
        <v>54</v>
      </c>
      <c r="P57" s="164">
        <f t="shared" si="116"/>
        <v>60</v>
      </c>
      <c r="Q57" s="164">
        <f t="shared" si="116"/>
        <v>62</v>
      </c>
      <c r="R57" s="164">
        <f t="shared" si="116"/>
        <v>64</v>
      </c>
      <c r="S57" s="164">
        <f t="shared" si="116"/>
        <v>72</v>
      </c>
      <c r="T57" s="164">
        <f t="shared" si="116"/>
        <v>83</v>
      </c>
      <c r="U57" s="164">
        <f t="shared" si="116"/>
        <v>89</v>
      </c>
      <c r="V57" s="164">
        <f t="shared" si="116"/>
        <v>91</v>
      </c>
      <c r="W57" s="164">
        <f t="shared" si="116"/>
        <v>98</v>
      </c>
      <c r="X57" s="164">
        <f t="shared" si="116"/>
        <v>105</v>
      </c>
      <c r="Y57" s="164">
        <f t="shared" si="116"/>
        <v>106</v>
      </c>
      <c r="Z57" s="164">
        <f t="shared" si="116"/>
        <v>107</v>
      </c>
      <c r="AA57" s="164">
        <f t="shared" si="116"/>
        <v>108</v>
      </c>
      <c r="AB57" s="164">
        <f t="shared" si="116"/>
        <v>111</v>
      </c>
      <c r="AC57" s="164">
        <f t="shared" si="116"/>
        <v>114</v>
      </c>
      <c r="AD57" s="164">
        <f t="shared" si="116"/>
        <v>117</v>
      </c>
      <c r="AE57" s="164">
        <f t="shared" si="116"/>
        <v>120</v>
      </c>
      <c r="AF57" s="164">
        <f t="shared" si="116"/>
        <v>123</v>
      </c>
      <c r="AG57" s="164">
        <f t="shared" si="116"/>
        <v>126</v>
      </c>
      <c r="AH57" s="164">
        <f t="shared" si="116"/>
        <v>129</v>
      </c>
      <c r="AI57" s="164">
        <f t="shared" si="116"/>
        <v>132</v>
      </c>
      <c r="AJ57" s="164">
        <f t="shared" si="116"/>
        <v>135</v>
      </c>
      <c r="AK57" s="164">
        <f t="shared" si="116"/>
        <v>138</v>
      </c>
      <c r="AL57" s="164">
        <f t="shared" si="116"/>
        <v>141</v>
      </c>
      <c r="AM57" s="164">
        <f t="shared" si="116"/>
        <v>142</v>
      </c>
      <c r="AN57" s="164">
        <f t="shared" si="116"/>
        <v>144</v>
      </c>
      <c r="AO57" s="164">
        <f t="shared" si="116"/>
        <v>150</v>
      </c>
      <c r="AP57" s="164">
        <f t="shared" si="116"/>
        <v>152</v>
      </c>
      <c r="AQ57" s="164">
        <f t="shared" si="116"/>
        <v>154</v>
      </c>
      <c r="AR57" s="164">
        <f t="shared" si="116"/>
        <v>161</v>
      </c>
      <c r="AS57" s="164">
        <f t="shared" si="116"/>
        <v>168</v>
      </c>
      <c r="AT57" s="164">
        <f t="shared" si="116"/>
        <v>174</v>
      </c>
      <c r="AU57" s="164">
        <f t="shared" si="116"/>
        <v>177</v>
      </c>
      <c r="AV57" s="164">
        <f t="shared" si="116"/>
        <v>179</v>
      </c>
      <c r="AW57" s="165">
        <f t="shared" si="116"/>
        <v>180</v>
      </c>
      <c r="AX57" t="s">
        <v>1</v>
      </c>
      <c r="AY57" s="106" t="str">
        <f t="shared" si="55"/>
        <v>M21B</v>
      </c>
      <c r="AZ57" s="138">
        <f t="shared" si="44"/>
        <v>108</v>
      </c>
      <c r="BA57" s="74" t="str">
        <f t="shared" si="56"/>
        <v>Timo Vilim</v>
      </c>
      <c r="BB57" s="74" t="str">
        <f t="shared" si="57"/>
        <v>Gobec</v>
      </c>
      <c r="BC57" s="138" t="str">
        <f t="shared" si="58"/>
        <v>46:14</v>
      </c>
      <c r="BD57" s="138">
        <f t="shared" si="59"/>
        <v>2774</v>
      </c>
      <c r="BE57" s="138" t="str">
        <f t="shared" si="60"/>
        <v>0</v>
      </c>
      <c r="BF57" s="138" t="str">
        <f t="shared" si="81"/>
        <v>0</v>
      </c>
      <c r="BG57" s="138">
        <f>IF(CD57="","",IF(N(BD57)&gt;max_minuta*60,2,INDEX(statusRezultat_id,MATCH(VALUE(BE57),statusRezultat_oevent,0))))</f>
        <v>1</v>
      </c>
      <c r="BH57" s="74" t="str">
        <f>IF(B57="","",SUBSTITUTE(MID($B57,R57+1,S57-R57-1),"""",""))</f>
        <v>Vihor</v>
      </c>
      <c r="BI57" s="74" t="str">
        <f>IF(B57="","",SUBSTITUTE(MID($B57,S57+1,T57-S57-1),"""",""))</f>
        <v>OK Vihor</v>
      </c>
      <c r="BJ57" s="138" t="str">
        <f t="shared" si="61"/>
        <v/>
      </c>
      <c r="BK57" s="74" t="str" cm="1">
        <f t="array" ref="BK57">IF(BJ57="",""&amp;BI57,IF(BJ57="NEMA",BI57,INDEX(klubAlias_klub,BJ57)))</f>
        <v>OK Vihor</v>
      </c>
      <c r="BL57" s="74" t="str" cm="1">
        <f t="array" ref="BL57">IFERROR(INDEX(registarNatjecatelji,CE57,4),"")</f>
        <v>OK Vihor</v>
      </c>
      <c r="BM57" s="138"/>
      <c r="BN57" s="74" t="str">
        <f t="shared" si="62"/>
        <v>OK Vihor</v>
      </c>
      <c r="BO57" s="74" t="str">
        <f>IF(B57="","",SUBSTITUTE(MID($B57,T57+1,U57-T57-1),"""",""))</f>
        <v>CRO</v>
      </c>
      <c r="BP57" s="138">
        <f>IF(BO57="","",IFERROR(INDEX(drzava_id,MATCH(BO57,drzava_oznaka,0)),"NEMA"))</f>
        <v>1</v>
      </c>
      <c r="BQ57" s="74" t="str">
        <f>IF(B57="","",SUBSTITUTE(MID($B57,AQ57+1,AR57-AQ57-1),"""",""))</f>
        <v>M21B</v>
      </c>
      <c r="BR57" s="74" t="str">
        <f t="shared" si="47"/>
        <v>M16-M21B</v>
      </c>
      <c r="BS57" s="138">
        <f t="shared" si="48"/>
        <v>1003</v>
      </c>
      <c r="BT57" s="75" t="str">
        <f>IF(B57="","",SUBSTITUTE(MID($B57,AR57+1,AS57-AR57-1),"""",""))</f>
        <v>2.94</v>
      </c>
      <c r="BU57" s="75" t="str">
        <f>IF(B57="","",SUBSTITUTE(MID($B57,AS57+1,AT57-AS57-1),"""",""))</f>
        <v>110</v>
      </c>
      <c r="BV57" s="76" t="str">
        <f>IF(B57="","",SUBSTITUTE(MID($B57,AT57+1,AU57-AT57-1),"""",""))</f>
        <v>12</v>
      </c>
      <c r="BW57" t="s">
        <v>1</v>
      </c>
      <c r="BX57" s="106" t="str">
        <f>IF(BA57="Vacant","",IF(BA57="","",BA57) &amp; IF(BB57="",""," – " &amp; BB57) &amp; IF(BN57="",""," – " &amp; BN57) &amp; IF(AY57="",""," – " &amp; AY57))</f>
        <v>Timo Vilim – Gobec – OK Vihor – M21B</v>
      </c>
      <c r="BY57" s="107">
        <f t="shared" si="49"/>
        <v>667</v>
      </c>
      <c r="BZ57" t="s">
        <v>1</v>
      </c>
      <c r="CA57" s="106" t="str">
        <f>IF(BA57="Vacant","",IF(BA57="","",BA57) &amp; IF(BB57="",""," – " &amp; BB57) &amp; IF(BN57="",""," – " &amp; BN57))</f>
        <v>Timo Vilim – Gobec – OK Vihor</v>
      </c>
      <c r="CB57" s="107">
        <f t="shared" si="50"/>
        <v>667</v>
      </c>
      <c r="CC57" t="s">
        <v>1</v>
      </c>
      <c r="CD57" s="106" t="str">
        <f>IF(BA57="Vacant","",IF(BA57="","",BA57)&amp;IF(BB57="",""," – "&amp;BB57))</f>
        <v>Timo Vilim – Gobec</v>
      </c>
      <c r="CE57" s="107">
        <f t="shared" si="63"/>
        <v>667</v>
      </c>
      <c r="CF57" t="s">
        <v>1</v>
      </c>
      <c r="CG57" s="112">
        <f t="shared" si="64"/>
        <v>667</v>
      </c>
      <c r="CH57" s="107" cm="1">
        <f t="array" ref="CH57">IF(CG57="","",INDEX(imePrezime_id,CG57,0))</f>
        <v>1297</v>
      </c>
      <c r="CI57" t="s">
        <v>1</v>
      </c>
      <c r="CJ57" s="30" t="str">
        <f>IF(CE57&lt;&gt;"NEMA","","SELECT '"&amp;CD57&amp;"', ime, prezime FROM imeprezime WHERE ime LIKE '%"&amp;MID(BA57,2,LEN(BA57)-2)&amp;"%' Or prezime LIKE '%"&amp;MID(BB57,2,LEN(BB57)-2)&amp;"%' Or ime LIKE '%"&amp;MID(BB57,2,LEN(BB57)-2)&amp;"%' Or prezime LIKE '%"&amp;MID(BA57,2,LEN(BA57)-2)&amp;"%' ORDER BY ime, prezime;")</f>
        <v/>
      </c>
      <c r="CK57" t="s">
        <v>1</v>
      </c>
      <c r="CL57" s="91"/>
      <c r="CM57" t="s">
        <v>1</v>
      </c>
      <c r="CO57" t="s">
        <v>1</v>
      </c>
      <c r="CW57" s="116" t="str">
        <f>IF(CE57="NEMA",MAX(CW$10:CW56)+1,"")</f>
        <v/>
      </c>
      <c r="CX57" t="s">
        <v>1</v>
      </c>
      <c r="CY57" s="124" t="str">
        <f>LEFT(BQ57,1)</f>
        <v>M</v>
      </c>
      <c r="CZ57" t="s">
        <v>1</v>
      </c>
      <c r="DA57" s="106" t="str">
        <f>IF(CW57="","",IF(BO57&lt;&gt;"CRO","","INSERT INTO osoba (id,reg_broj,oib,spol_id,dat_rodjenja) VALUES ("&amp;CW57&amp;",(SELECT max(reg_broj)+1 FROM osoba),Null,'"&amp;CY57&amp;"',Null); INSERT INTO osoba_log (id,reg_broj,oib,spol_id,dat_rodjenja,dnevnik_id) SELECT id,reg_broj,oib,spol_id,dat_rodjenja,"&amp;CW$2&amp;" FROM osoba WHERE id = "&amp;CW57&amp;";"))</f>
        <v/>
      </c>
      <c r="DB57" s="129" t="str">
        <f>IF(CW57="","","INSERT INTO imeprezime (id,osoba_id,rbr,ime,prezime,klub_id,identitet_id,sintaksa_id,info,aktivno,dnevnik_id) VALUES ("&amp;CW57&amp;","&amp;IF(DA57="","Null",CW57)&amp;",1,'"&amp;BA57&amp;"','"&amp;BB57&amp;"',(SELECT id FROM klub WHERE naziv = '"&amp;BI57&amp;"'),Null,1,'',1,"&amp;CW$2&amp;");")</f>
        <v/>
      </c>
      <c r="DC57" t="s">
        <v>1</v>
      </c>
      <c r="DD57" s="30" t="str">
        <f t="shared" si="65"/>
        <v/>
      </c>
      <c r="DE57" t="s">
        <v>1</v>
      </c>
      <c r="DF57" s="106" t="str">
        <f>IF(OR(BP57="",BP57&lt;&gt;"NEMA"),"",BO57)</f>
        <v/>
      </c>
      <c r="DG57" s="129" t="str">
        <f>IF(DF57="","",MAX(DG$10:DG56)+1)</f>
        <v/>
      </c>
      <c r="DH57" t="s">
        <v>1</v>
      </c>
      <c r="DI57" s="91"/>
      <c r="DJ57" t="s">
        <v>1</v>
      </c>
      <c r="DK57" s="30" t="str">
        <f>IF(DF57="","","INSERT INTO drzava(id,naziv,oznaka) VALUES ("&amp;DG57&amp;",'"&amp;DI57&amp;"','"&amp;UPPER(LEFT(DF57,1))&amp;LOWER(RIGHT(DF57,2))&amp;"');")</f>
        <v/>
      </c>
      <c r="DL57" t="s">
        <v>1</v>
      </c>
      <c r="DM57" s="170" t="str">
        <f>IF(BJ57&lt;&gt;"NEMA","",IF(IFERROR(MATCH(BI57,BI$10:BI56,0),0)&lt;&gt;0,"",BI57))</f>
        <v/>
      </c>
      <c r="DN57" t="s">
        <v>1</v>
      </c>
      <c r="DO57" s="91"/>
      <c r="DP57" t="s">
        <v>1</v>
      </c>
      <c r="DQ57" s="106" t="str">
        <f t="shared" si="66"/>
        <v/>
      </c>
      <c r="DR57" s="74" t="str">
        <f>IF(DQ57="","",MAX(DR$10:DR56)+1)</f>
        <v/>
      </c>
      <c r="DS57" s="74" t="str">
        <f>IF(DQ57="","",IF(BP57="","",IF(BP57="NEMA",DG57,BP57)))</f>
        <v/>
      </c>
      <c r="DT57" s="74" t="str">
        <f t="shared" si="67"/>
        <v/>
      </c>
      <c r="DU57" s="74" t="str">
        <f>IF(DO57="","",MAX(DU$10:DU56)+1)</f>
        <v/>
      </c>
      <c r="DV57" s="181" t="str">
        <f>IF(DO57="","",INDEX(klub_id,MATCH(DO57,klub_naziv,0)))</f>
        <v/>
      </c>
      <c r="DW57" s="129" t="str">
        <f t="shared" si="68"/>
        <v/>
      </c>
      <c r="DX57" t="s">
        <v>1</v>
      </c>
      <c r="DY57" s="30" t="str">
        <f t="shared" si="69"/>
        <v/>
      </c>
      <c r="DZ57" t="s">
        <v>1</v>
      </c>
      <c r="EA57" s="170" t="str">
        <f>IF(BX57="","",IF(BY57&lt;&gt;"NEMA","ime-pre-klu"&amp;IF(BJ57="","","(ali)")&amp;"-kat",IF(CB57&lt;&gt;"NEMA","ime-pre-klu"&amp;IF(BJ57="","","(ali)"),IF(CE57&lt;&gt;"NEMA","ime-pre",IF(CW57&lt;&gt;"","novo",""))))&amp;IF(AND(BE57="0",BD57&gt;max_minuta*60),"-ot",""))</f>
        <v>ime-pre-klu-kat</v>
      </c>
      <c r="EB57" t="s">
        <v>1</v>
      </c>
      <c r="EC57" s="112"/>
      <c r="ED57" s="138"/>
      <c r="EE57" s="138"/>
      <c r="EF57" s="138"/>
      <c r="EG57" s="138"/>
      <c r="EH57" s="138"/>
      <c r="EI57" s="138"/>
      <c r="EJ57" s="138"/>
      <c r="EK57" s="138"/>
      <c r="EL57" s="138"/>
      <c r="EM57" s="107">
        <f t="shared" si="90"/>
        <v>1</v>
      </c>
      <c r="EN57" t="s">
        <v>1</v>
      </c>
    </row>
    <row r="58" spans="2:144" x14ac:dyDescent="0.25">
      <c r="B58" s="152" t="s">
        <v>1125</v>
      </c>
      <c r="C58" t="s">
        <v>1</v>
      </c>
      <c r="D58" s="163">
        <f t="shared" si="53"/>
        <v>0</v>
      </c>
      <c r="E58" s="164">
        <f t="shared" ref="E58:AW58" si="117">IF($B58="","",FIND(";",$B58,D58+1))</f>
        <v>1</v>
      </c>
      <c r="F58" s="164">
        <f t="shared" si="117"/>
        <v>9</v>
      </c>
      <c r="G58" s="164">
        <f t="shared" si="117"/>
        <v>15</v>
      </c>
      <c r="H58" s="164">
        <f t="shared" si="117"/>
        <v>26</v>
      </c>
      <c r="I58" s="164">
        <f t="shared" si="117"/>
        <v>34</v>
      </c>
      <c r="J58" s="164">
        <f t="shared" si="117"/>
        <v>35</v>
      </c>
      <c r="K58" s="164">
        <f t="shared" si="117"/>
        <v>37</v>
      </c>
      <c r="L58" s="164">
        <f t="shared" si="117"/>
        <v>38</v>
      </c>
      <c r="M58" s="164">
        <f t="shared" si="117"/>
        <v>40</v>
      </c>
      <c r="N58" s="164">
        <f t="shared" si="117"/>
        <v>46</v>
      </c>
      <c r="O58" s="164">
        <f t="shared" si="117"/>
        <v>52</v>
      </c>
      <c r="P58" s="164">
        <f t="shared" si="117"/>
        <v>58</v>
      </c>
      <c r="Q58" s="164">
        <f t="shared" si="117"/>
        <v>60</v>
      </c>
      <c r="R58" s="164">
        <f t="shared" si="117"/>
        <v>62</v>
      </c>
      <c r="S58" s="164">
        <f t="shared" si="117"/>
        <v>68</v>
      </c>
      <c r="T58" s="164">
        <f t="shared" si="117"/>
        <v>80</v>
      </c>
      <c r="U58" s="164">
        <f t="shared" si="117"/>
        <v>86</v>
      </c>
      <c r="V58" s="164">
        <f t="shared" si="117"/>
        <v>88</v>
      </c>
      <c r="W58" s="164">
        <f t="shared" si="117"/>
        <v>95</v>
      </c>
      <c r="X58" s="164">
        <f t="shared" si="117"/>
        <v>102</v>
      </c>
      <c r="Y58" s="164">
        <f t="shared" si="117"/>
        <v>103</v>
      </c>
      <c r="Z58" s="164">
        <f t="shared" si="117"/>
        <v>104</v>
      </c>
      <c r="AA58" s="164">
        <f t="shared" si="117"/>
        <v>105</v>
      </c>
      <c r="AB58" s="164">
        <f t="shared" si="117"/>
        <v>108</v>
      </c>
      <c r="AC58" s="164">
        <f t="shared" si="117"/>
        <v>111</v>
      </c>
      <c r="AD58" s="164">
        <f t="shared" si="117"/>
        <v>114</v>
      </c>
      <c r="AE58" s="164">
        <f t="shared" si="117"/>
        <v>117</v>
      </c>
      <c r="AF58" s="164">
        <f t="shared" si="117"/>
        <v>120</v>
      </c>
      <c r="AG58" s="164">
        <f t="shared" si="117"/>
        <v>123</v>
      </c>
      <c r="AH58" s="164">
        <f t="shared" si="117"/>
        <v>126</v>
      </c>
      <c r="AI58" s="164">
        <f t="shared" si="117"/>
        <v>129</v>
      </c>
      <c r="AJ58" s="164">
        <f t="shared" si="117"/>
        <v>132</v>
      </c>
      <c r="AK58" s="164">
        <f t="shared" si="117"/>
        <v>135</v>
      </c>
      <c r="AL58" s="164">
        <f t="shared" si="117"/>
        <v>138</v>
      </c>
      <c r="AM58" s="164">
        <f t="shared" si="117"/>
        <v>139</v>
      </c>
      <c r="AN58" s="164">
        <f t="shared" si="117"/>
        <v>141</v>
      </c>
      <c r="AO58" s="164">
        <f t="shared" si="117"/>
        <v>147</v>
      </c>
      <c r="AP58" s="164">
        <f t="shared" si="117"/>
        <v>149</v>
      </c>
      <c r="AQ58" s="164">
        <f t="shared" si="117"/>
        <v>151</v>
      </c>
      <c r="AR58" s="164">
        <f t="shared" si="117"/>
        <v>158</v>
      </c>
      <c r="AS58" s="164">
        <f t="shared" si="117"/>
        <v>165</v>
      </c>
      <c r="AT58" s="164">
        <f t="shared" si="117"/>
        <v>171</v>
      </c>
      <c r="AU58" s="164">
        <f t="shared" si="117"/>
        <v>174</v>
      </c>
      <c r="AV58" s="164">
        <f t="shared" si="117"/>
        <v>176</v>
      </c>
      <c r="AW58" s="165">
        <f t="shared" si="117"/>
        <v>177</v>
      </c>
      <c r="AX58" t="s">
        <v>1</v>
      </c>
      <c r="AY58" s="106" t="str">
        <f t="shared" si="55"/>
        <v>M21B</v>
      </c>
      <c r="AZ58" s="138">
        <f t="shared" si="44"/>
        <v>108</v>
      </c>
      <c r="BA58" s="74" t="str">
        <f t="shared" si="56"/>
        <v>Dario</v>
      </c>
      <c r="BB58" s="74" t="str">
        <f t="shared" si="57"/>
        <v>Vodopija</v>
      </c>
      <c r="BC58" s="138" t="str">
        <f t="shared" si="58"/>
        <v>46:21</v>
      </c>
      <c r="BD58" s="138">
        <f t="shared" si="59"/>
        <v>2781</v>
      </c>
      <c r="BE58" s="138" t="str">
        <f t="shared" si="60"/>
        <v>0</v>
      </c>
      <c r="BF58" s="138" t="str">
        <f t="shared" si="81"/>
        <v>0</v>
      </c>
      <c r="BG58" s="138">
        <f>IF(CD58="","",IF(N(BD58)&gt;max_minuta*60,2,INDEX(statusRezultat_id,MATCH(VALUE(BE58),statusRezultat_oevent,0))))</f>
        <v>1</v>
      </c>
      <c r="BH58" s="74" t="str">
        <f>IF(B58="","",SUBSTITUTE(MID($B58,R58+1,S58-R58-1),"""",""))</f>
        <v>KAP</v>
      </c>
      <c r="BI58" s="74" t="str">
        <f>IF(B58="","",SUBSTITUTE(MID($B58,S58+1,T58-S58-1),"""",""))</f>
        <v>OK Kapela</v>
      </c>
      <c r="BJ58" s="138" t="str">
        <f t="shared" si="61"/>
        <v/>
      </c>
      <c r="BK58" s="74" t="str" cm="1">
        <f t="array" ref="BK58">IF(BJ58="",""&amp;BI58,IF(BJ58="NEMA",BI58,INDEX(klubAlias_klub,BJ58)))</f>
        <v>OK Kapela</v>
      </c>
      <c r="BL58" s="74" t="str" cm="1">
        <f t="array" ref="BL58">IFERROR(INDEX(registarNatjecatelji,CE58,4),"")</f>
        <v>OK Kapela</v>
      </c>
      <c r="BM58" s="138"/>
      <c r="BN58" s="74" t="str">
        <f t="shared" si="62"/>
        <v>OK Kapela</v>
      </c>
      <c r="BO58" s="74" t="str">
        <f>IF(B58="","",SUBSTITUTE(MID($B58,T58+1,U58-T58-1),"""",""))</f>
        <v>CRO</v>
      </c>
      <c r="BP58" s="138">
        <f>IF(BO58="","",IFERROR(INDEX(drzava_id,MATCH(BO58,drzava_oznaka,0)),"NEMA"))</f>
        <v>1</v>
      </c>
      <c r="BQ58" s="74" t="str">
        <f>IF(B58="","",SUBSTITUTE(MID($B58,AQ58+1,AR58-AQ58-1),"""",""))</f>
        <v>M21B</v>
      </c>
      <c r="BR58" s="74" t="str">
        <f t="shared" si="47"/>
        <v>M16-M21B</v>
      </c>
      <c r="BS58" s="138">
        <f t="shared" si="48"/>
        <v>1003</v>
      </c>
      <c r="BT58" s="75" t="str">
        <f>IF(B58="","",SUBSTITUTE(MID($B58,AR58+1,AS58-AR58-1),"""",""))</f>
        <v>2.94</v>
      </c>
      <c r="BU58" s="75" t="str">
        <f>IF(B58="","",SUBSTITUTE(MID($B58,AS58+1,AT58-AS58-1),"""",""))</f>
        <v>110</v>
      </c>
      <c r="BV58" s="76" t="str">
        <f>IF(B58="","",SUBSTITUTE(MID($B58,AT58+1,AU58-AT58-1),"""",""))</f>
        <v>12</v>
      </c>
      <c r="BW58" t="s">
        <v>1</v>
      </c>
      <c r="BX58" s="106" t="str">
        <f>IF(BA58="Vacant","",IF(BA58="","",BA58) &amp; IF(BB58="",""," – " &amp; BB58) &amp; IF(BN58="",""," – " &amp; BN58) &amp; IF(AY58="",""," – " &amp; AY58))</f>
        <v>Dario – Vodopija – OK Kapela – M21B</v>
      </c>
      <c r="BY58" s="107">
        <f t="shared" si="49"/>
        <v>316</v>
      </c>
      <c r="BZ58" t="s">
        <v>1</v>
      </c>
      <c r="CA58" s="106" t="str">
        <f>IF(BA58="Vacant","",IF(BA58="","",BA58) &amp; IF(BB58="",""," – " &amp; BB58) &amp; IF(BN58="",""," – " &amp; BN58))</f>
        <v>Dario – Vodopija – OK Kapela</v>
      </c>
      <c r="CB58" s="107">
        <f t="shared" si="50"/>
        <v>316</v>
      </c>
      <c r="CC58" t="s">
        <v>1</v>
      </c>
      <c r="CD58" s="106" t="str">
        <f>IF(BA58="Vacant","",IF(BA58="","",BA58)&amp;IF(BB58="",""," – "&amp;BB58))</f>
        <v>Dario – Vodopija</v>
      </c>
      <c r="CE58" s="107">
        <f t="shared" si="63"/>
        <v>316</v>
      </c>
      <c r="CF58" t="s">
        <v>1</v>
      </c>
      <c r="CG58" s="112">
        <f t="shared" si="64"/>
        <v>316</v>
      </c>
      <c r="CH58" s="107" cm="1">
        <f t="array" ref="CH58">IF(CG58="","",INDEX(imePrezime_id,CG58,0))</f>
        <v>1089</v>
      </c>
      <c r="CI58" t="s">
        <v>1</v>
      </c>
      <c r="CJ58" s="30" t="str">
        <f>IF(CE58&lt;&gt;"NEMA","","SELECT '"&amp;CD58&amp;"', ime, prezime FROM imeprezime WHERE ime LIKE '%"&amp;MID(BA58,2,LEN(BA58)-2)&amp;"%' Or prezime LIKE '%"&amp;MID(BB58,2,LEN(BB58)-2)&amp;"%' Or ime LIKE '%"&amp;MID(BB58,2,LEN(BB58)-2)&amp;"%' Or prezime LIKE '%"&amp;MID(BA58,2,LEN(BA58)-2)&amp;"%' ORDER BY ime, prezime;")</f>
        <v/>
      </c>
      <c r="CK58" t="s">
        <v>1</v>
      </c>
      <c r="CL58" s="91"/>
      <c r="CM58" t="s">
        <v>1</v>
      </c>
      <c r="CO58" t="s">
        <v>1</v>
      </c>
      <c r="CW58" s="116" t="str">
        <f>IF(CE58="NEMA",MAX(CW$10:CW57)+1,"")</f>
        <v/>
      </c>
      <c r="CX58" t="s">
        <v>1</v>
      </c>
      <c r="CY58" s="124" t="str">
        <f>LEFT(BQ58,1)</f>
        <v>M</v>
      </c>
      <c r="CZ58" t="s">
        <v>1</v>
      </c>
      <c r="DA58" s="106" t="str">
        <f>IF(CW58="","",IF(BO58&lt;&gt;"CRO","","INSERT INTO osoba (id,reg_broj,oib,spol_id,dat_rodjenja) VALUES ("&amp;CW58&amp;",(SELECT max(reg_broj)+1 FROM osoba),Null,'"&amp;CY58&amp;"',Null); INSERT INTO osoba_log (id,reg_broj,oib,spol_id,dat_rodjenja,dnevnik_id) SELECT id,reg_broj,oib,spol_id,dat_rodjenja,"&amp;CW$2&amp;" FROM osoba WHERE id = "&amp;CW58&amp;";"))</f>
        <v/>
      </c>
      <c r="DB58" s="129" t="str">
        <f>IF(CW58="","","INSERT INTO imeprezime (id,osoba_id,rbr,ime,prezime,klub_id,identitet_id,sintaksa_id,info,aktivno,dnevnik_id) VALUES ("&amp;CW58&amp;","&amp;IF(DA58="","Null",CW58)&amp;",1,'"&amp;BA58&amp;"','"&amp;BB58&amp;"',(SELECT id FROM klub WHERE naziv = '"&amp;BI58&amp;"'),Null,1,'',1,"&amp;CW$2&amp;");")</f>
        <v/>
      </c>
      <c r="DC58" t="s">
        <v>1</v>
      </c>
      <c r="DD58" s="30" t="str">
        <f t="shared" si="65"/>
        <v/>
      </c>
      <c r="DE58" t="s">
        <v>1</v>
      </c>
      <c r="DF58" s="106" t="str">
        <f>IF(OR(BP58="",BP58&lt;&gt;"NEMA"),"",BO58)</f>
        <v/>
      </c>
      <c r="DG58" s="129" t="str">
        <f>IF(DF58="","",MAX(DG$10:DG57)+1)</f>
        <v/>
      </c>
      <c r="DH58" t="s">
        <v>1</v>
      </c>
      <c r="DI58" s="91"/>
      <c r="DJ58" t="s">
        <v>1</v>
      </c>
      <c r="DK58" s="30" t="str">
        <f>IF(DF58="","","INSERT INTO drzava(id,naziv,oznaka) VALUES ("&amp;DG58&amp;",'"&amp;DI58&amp;"','"&amp;UPPER(LEFT(DF58,1))&amp;LOWER(RIGHT(DF58,2))&amp;"');")</f>
        <v/>
      </c>
      <c r="DL58" t="s">
        <v>1</v>
      </c>
      <c r="DM58" s="170" t="str">
        <f>IF(BJ58&lt;&gt;"NEMA","",IF(IFERROR(MATCH(BI58,BI$10:BI57,0),0)&lt;&gt;0,"",BI58))</f>
        <v/>
      </c>
      <c r="DN58" t="s">
        <v>1</v>
      </c>
      <c r="DO58" s="91"/>
      <c r="DP58" t="s">
        <v>1</v>
      </c>
      <c r="DQ58" s="106" t="str">
        <f t="shared" si="66"/>
        <v/>
      </c>
      <c r="DR58" s="74" t="str">
        <f>IF(DQ58="","",MAX(DR$10:DR57)+1)</f>
        <v/>
      </c>
      <c r="DS58" s="74" t="str">
        <f>IF(DQ58="","",IF(BP58="","",IF(BP58="NEMA",DG58,BP58)))</f>
        <v/>
      </c>
      <c r="DT58" s="74" t="str">
        <f t="shared" si="67"/>
        <v/>
      </c>
      <c r="DU58" s="74" t="str">
        <f>IF(DO58="","",MAX(DU$10:DU57)+1)</f>
        <v/>
      </c>
      <c r="DV58" s="181" t="str">
        <f>IF(DO58="","",INDEX(klub_id,MATCH(DO58,klub_naziv,0)))</f>
        <v/>
      </c>
      <c r="DW58" s="129" t="str">
        <f t="shared" si="68"/>
        <v/>
      </c>
      <c r="DX58" t="s">
        <v>1</v>
      </c>
      <c r="DY58" s="30" t="str">
        <f t="shared" si="69"/>
        <v/>
      </c>
      <c r="DZ58" t="s">
        <v>1</v>
      </c>
      <c r="EA58" s="170" t="str">
        <f>IF(BX58="","",IF(BY58&lt;&gt;"NEMA","ime-pre-klu"&amp;IF(BJ58="","","(ali)")&amp;"-kat",IF(CB58&lt;&gt;"NEMA","ime-pre-klu"&amp;IF(BJ58="","","(ali)"),IF(CE58&lt;&gt;"NEMA","ime-pre",IF(CW58&lt;&gt;"","novo",""))))&amp;IF(AND(BE58="0",BD58&gt;max_minuta*60),"-ot",""))</f>
        <v>ime-pre-klu-kat</v>
      </c>
      <c r="EB58" t="s">
        <v>1</v>
      </c>
      <c r="EC58" s="112"/>
      <c r="ED58" s="138"/>
      <c r="EE58" s="138"/>
      <c r="EF58" s="138"/>
      <c r="EG58" s="138"/>
      <c r="EH58" s="138"/>
      <c r="EI58" s="138"/>
      <c r="EJ58" s="138"/>
      <c r="EK58" s="138"/>
      <c r="EL58" s="138"/>
      <c r="EM58" s="107">
        <f t="shared" si="90"/>
        <v>1</v>
      </c>
      <c r="EN58" t="s">
        <v>1</v>
      </c>
    </row>
    <row r="59" spans="2:144" x14ac:dyDescent="0.25">
      <c r="B59" s="152" t="s">
        <v>1126</v>
      </c>
      <c r="C59" t="s">
        <v>1</v>
      </c>
      <c r="D59" s="163">
        <f t="shared" si="53"/>
        <v>0</v>
      </c>
      <c r="E59" s="164">
        <f t="shared" ref="E59:AW59" si="118">IF($B59="","",FIND(";",$B59,D59+1))</f>
        <v>1</v>
      </c>
      <c r="F59" s="164">
        <f t="shared" si="118"/>
        <v>9</v>
      </c>
      <c r="G59" s="164">
        <f t="shared" si="118"/>
        <v>15</v>
      </c>
      <c r="H59" s="164">
        <f t="shared" si="118"/>
        <v>25</v>
      </c>
      <c r="I59" s="164">
        <f t="shared" si="118"/>
        <v>32</v>
      </c>
      <c r="J59" s="164">
        <f t="shared" si="118"/>
        <v>33</v>
      </c>
      <c r="K59" s="164">
        <f t="shared" si="118"/>
        <v>35</v>
      </c>
      <c r="L59" s="164">
        <f t="shared" si="118"/>
        <v>36</v>
      </c>
      <c r="M59" s="164">
        <f t="shared" si="118"/>
        <v>38</v>
      </c>
      <c r="N59" s="164">
        <f t="shared" si="118"/>
        <v>44</v>
      </c>
      <c r="O59" s="164">
        <f t="shared" si="118"/>
        <v>50</v>
      </c>
      <c r="P59" s="164">
        <f t="shared" si="118"/>
        <v>56</v>
      </c>
      <c r="Q59" s="164">
        <f t="shared" si="118"/>
        <v>58</v>
      </c>
      <c r="R59" s="164">
        <f t="shared" si="118"/>
        <v>60</v>
      </c>
      <c r="S59" s="164">
        <f t="shared" si="118"/>
        <v>66</v>
      </c>
      <c r="T59" s="164">
        <f t="shared" si="118"/>
        <v>78</v>
      </c>
      <c r="U59" s="164">
        <f t="shared" si="118"/>
        <v>84</v>
      </c>
      <c r="V59" s="164">
        <f t="shared" si="118"/>
        <v>86</v>
      </c>
      <c r="W59" s="164">
        <f t="shared" si="118"/>
        <v>93</v>
      </c>
      <c r="X59" s="164">
        <f t="shared" si="118"/>
        <v>100</v>
      </c>
      <c r="Y59" s="164">
        <f t="shared" si="118"/>
        <v>101</v>
      </c>
      <c r="Z59" s="164">
        <f t="shared" si="118"/>
        <v>102</v>
      </c>
      <c r="AA59" s="164">
        <f t="shared" si="118"/>
        <v>103</v>
      </c>
      <c r="AB59" s="164">
        <f t="shared" si="118"/>
        <v>106</v>
      </c>
      <c r="AC59" s="164">
        <f t="shared" si="118"/>
        <v>109</v>
      </c>
      <c r="AD59" s="164">
        <f t="shared" si="118"/>
        <v>112</v>
      </c>
      <c r="AE59" s="164">
        <f t="shared" si="118"/>
        <v>115</v>
      </c>
      <c r="AF59" s="164">
        <f t="shared" si="118"/>
        <v>118</v>
      </c>
      <c r="AG59" s="164">
        <f t="shared" si="118"/>
        <v>121</v>
      </c>
      <c r="AH59" s="164">
        <f t="shared" si="118"/>
        <v>124</v>
      </c>
      <c r="AI59" s="164">
        <f t="shared" si="118"/>
        <v>127</v>
      </c>
      <c r="AJ59" s="164">
        <f t="shared" si="118"/>
        <v>130</v>
      </c>
      <c r="AK59" s="164">
        <f t="shared" si="118"/>
        <v>133</v>
      </c>
      <c r="AL59" s="164">
        <f t="shared" si="118"/>
        <v>136</v>
      </c>
      <c r="AM59" s="164">
        <f t="shared" si="118"/>
        <v>137</v>
      </c>
      <c r="AN59" s="164">
        <f t="shared" si="118"/>
        <v>139</v>
      </c>
      <c r="AO59" s="164">
        <f t="shared" si="118"/>
        <v>145</v>
      </c>
      <c r="AP59" s="164">
        <f t="shared" si="118"/>
        <v>147</v>
      </c>
      <c r="AQ59" s="164">
        <f t="shared" si="118"/>
        <v>149</v>
      </c>
      <c r="AR59" s="164">
        <f t="shared" si="118"/>
        <v>156</v>
      </c>
      <c r="AS59" s="164">
        <f t="shared" si="118"/>
        <v>163</v>
      </c>
      <c r="AT59" s="164">
        <f t="shared" si="118"/>
        <v>169</v>
      </c>
      <c r="AU59" s="164">
        <f t="shared" si="118"/>
        <v>172</v>
      </c>
      <c r="AV59" s="164">
        <f t="shared" si="118"/>
        <v>174</v>
      </c>
      <c r="AW59" s="165">
        <f t="shared" si="118"/>
        <v>175</v>
      </c>
      <c r="AX59" t="s">
        <v>1</v>
      </c>
      <c r="AY59" s="106" t="str">
        <f t="shared" si="55"/>
        <v>M21B</v>
      </c>
      <c r="AZ59" s="138">
        <f t="shared" si="44"/>
        <v>108</v>
      </c>
      <c r="BA59" s="74" t="str">
        <f t="shared" si="56"/>
        <v>Ivan</v>
      </c>
      <c r="BB59" s="74" t="str">
        <f t="shared" si="57"/>
        <v>Malović</v>
      </c>
      <c r="BC59" s="138" t="str">
        <f t="shared" si="58"/>
        <v>46:46</v>
      </c>
      <c r="BD59" s="138">
        <f t="shared" si="59"/>
        <v>2806</v>
      </c>
      <c r="BE59" s="138" t="str">
        <f t="shared" si="60"/>
        <v>0</v>
      </c>
      <c r="BF59" s="138" t="str">
        <f t="shared" si="81"/>
        <v>0</v>
      </c>
      <c r="BG59" s="138">
        <f>IF(CD59="","",IF(N(BD59)&gt;max_minuta*60,2,INDEX(statusRezultat_id,MATCH(VALUE(BE59),statusRezultat_oevent,0))))</f>
        <v>1</v>
      </c>
      <c r="BH59" s="74" t="str">
        <f>IF(B59="","",SUBSTITUTE(MID($B59,R59+1,S59-R59-1),"""",""))</f>
        <v>KAP</v>
      </c>
      <c r="BI59" s="74" t="str">
        <f>IF(B59="","",SUBSTITUTE(MID($B59,S59+1,T59-S59-1),"""",""))</f>
        <v>OK Kapela</v>
      </c>
      <c r="BJ59" s="138" t="str">
        <f t="shared" si="61"/>
        <v/>
      </c>
      <c r="BK59" s="74" t="str" cm="1">
        <f t="array" ref="BK59">IF(BJ59="",""&amp;BI59,IF(BJ59="NEMA",BI59,INDEX(klubAlias_klub,BJ59)))</f>
        <v>OK Kapela</v>
      </c>
      <c r="BL59" s="74" t="str" cm="1">
        <f t="array" ref="BL59">IFERROR(INDEX(registarNatjecatelji,CE59,4),"")</f>
        <v>OK Kapela</v>
      </c>
      <c r="BM59" s="138"/>
      <c r="BN59" s="74" t="str">
        <f t="shared" si="62"/>
        <v>OK Kapela</v>
      </c>
      <c r="BO59" s="74" t="str">
        <f>IF(B59="","",SUBSTITUTE(MID($B59,T59+1,U59-T59-1),"""",""))</f>
        <v>CRO</v>
      </c>
      <c r="BP59" s="138">
        <f>IF(BO59="","",IFERROR(INDEX(drzava_id,MATCH(BO59,drzava_oznaka,0)),"NEMA"))</f>
        <v>1</v>
      </c>
      <c r="BQ59" s="74" t="str">
        <f>IF(B59="","",SUBSTITUTE(MID($B59,AQ59+1,AR59-AQ59-1),"""",""))</f>
        <v>M21B</v>
      </c>
      <c r="BR59" s="74" t="str">
        <f t="shared" si="47"/>
        <v>M16-M21B</v>
      </c>
      <c r="BS59" s="138">
        <f t="shared" si="48"/>
        <v>1003</v>
      </c>
      <c r="BT59" s="75" t="str">
        <f>IF(B59="","",SUBSTITUTE(MID($B59,AR59+1,AS59-AR59-1),"""",""))</f>
        <v>2.94</v>
      </c>
      <c r="BU59" s="75" t="str">
        <f>IF(B59="","",SUBSTITUTE(MID($B59,AS59+1,AT59-AS59-1),"""",""))</f>
        <v>110</v>
      </c>
      <c r="BV59" s="76" t="str">
        <f>IF(B59="","",SUBSTITUTE(MID($B59,AT59+1,AU59-AT59-1),"""",""))</f>
        <v>12</v>
      </c>
      <c r="BW59" t="s">
        <v>1</v>
      </c>
      <c r="BX59" s="106" t="str">
        <f>IF(BA59="Vacant","",IF(BA59="","",BA59) &amp; IF(BB59="",""," – " &amp; BB59) &amp; IF(BN59="",""," – " &amp; BN59) &amp; IF(AY59="",""," – " &amp; AY59))</f>
        <v>Ivan – Malović – OK Kapela – M21B</v>
      </c>
      <c r="BY59" s="107">
        <f t="shared" si="49"/>
        <v>269</v>
      </c>
      <c r="BZ59" t="s">
        <v>1</v>
      </c>
      <c r="CA59" s="106" t="str">
        <f>IF(BA59="Vacant","",IF(BA59="","",BA59) &amp; IF(BB59="",""," – " &amp; BB59) &amp; IF(BN59="",""," – " &amp; BN59))</f>
        <v>Ivan – Malović – OK Kapela</v>
      </c>
      <c r="CB59" s="107">
        <f t="shared" si="50"/>
        <v>269</v>
      </c>
      <c r="CC59" t="s">
        <v>1</v>
      </c>
      <c r="CD59" s="106" t="str">
        <f>IF(BA59="Vacant","",IF(BA59="","",BA59)&amp;IF(BB59="",""," – "&amp;BB59))</f>
        <v>Ivan – Malović</v>
      </c>
      <c r="CE59" s="107">
        <f t="shared" si="63"/>
        <v>269</v>
      </c>
      <c r="CF59" t="s">
        <v>1</v>
      </c>
      <c r="CG59" s="112">
        <f t="shared" si="64"/>
        <v>269</v>
      </c>
      <c r="CH59" s="107" cm="1">
        <f t="array" ref="CH59">IF(CG59="","",INDEX(imePrezime_id,CG59,0))</f>
        <v>1948</v>
      </c>
      <c r="CI59" t="s">
        <v>1</v>
      </c>
      <c r="CJ59" s="30" t="str">
        <f>IF(CE59&lt;&gt;"NEMA","","SELECT '"&amp;CD59&amp;"', ime, prezime FROM imeprezime WHERE ime LIKE '%"&amp;MID(BA59,2,LEN(BA59)-2)&amp;"%' Or prezime LIKE '%"&amp;MID(BB59,2,LEN(BB59)-2)&amp;"%' Or ime LIKE '%"&amp;MID(BB59,2,LEN(BB59)-2)&amp;"%' Or prezime LIKE '%"&amp;MID(BA59,2,LEN(BA59)-2)&amp;"%' ORDER BY ime, prezime;")</f>
        <v/>
      </c>
      <c r="CK59" t="s">
        <v>1</v>
      </c>
      <c r="CL59" s="91"/>
      <c r="CM59" t="s">
        <v>1</v>
      </c>
      <c r="CO59" t="s">
        <v>1</v>
      </c>
      <c r="CW59" s="116" t="str">
        <f>IF(CE59="NEMA",MAX(CW$10:CW58)+1,"")</f>
        <v/>
      </c>
      <c r="CX59" t="s">
        <v>1</v>
      </c>
      <c r="CY59" s="124" t="str">
        <f>LEFT(BQ59,1)</f>
        <v>M</v>
      </c>
      <c r="CZ59" t="s">
        <v>1</v>
      </c>
      <c r="DA59" s="106" t="str">
        <f>IF(CW59="","",IF(BO59&lt;&gt;"CRO","","INSERT INTO osoba (id,reg_broj,oib,spol_id,dat_rodjenja) VALUES ("&amp;CW59&amp;",(SELECT max(reg_broj)+1 FROM osoba),Null,'"&amp;CY59&amp;"',Null); INSERT INTO osoba_log (id,reg_broj,oib,spol_id,dat_rodjenja,dnevnik_id) SELECT id,reg_broj,oib,spol_id,dat_rodjenja,"&amp;CW$2&amp;" FROM osoba WHERE id = "&amp;CW59&amp;";"))</f>
        <v/>
      </c>
      <c r="DB59" s="129" t="str">
        <f>IF(CW59="","","INSERT INTO imeprezime (id,osoba_id,rbr,ime,prezime,klub_id,identitet_id,sintaksa_id,info,aktivno,dnevnik_id) VALUES ("&amp;CW59&amp;","&amp;IF(DA59="","Null",CW59)&amp;",1,'"&amp;BA59&amp;"','"&amp;BB59&amp;"',(SELECT id FROM klub WHERE naziv = '"&amp;BI59&amp;"'),Null,1,'',1,"&amp;CW$2&amp;");")</f>
        <v/>
      </c>
      <c r="DC59" t="s">
        <v>1</v>
      </c>
      <c r="DD59" s="30" t="str">
        <f t="shared" si="65"/>
        <v/>
      </c>
      <c r="DE59" t="s">
        <v>1</v>
      </c>
      <c r="DF59" s="106" t="str">
        <f>IF(OR(BP59="",BP59&lt;&gt;"NEMA"),"",BO59)</f>
        <v/>
      </c>
      <c r="DG59" s="129" t="str">
        <f>IF(DF59="","",MAX(DG$10:DG58)+1)</f>
        <v/>
      </c>
      <c r="DH59" t="s">
        <v>1</v>
      </c>
      <c r="DI59" s="91"/>
      <c r="DJ59" t="s">
        <v>1</v>
      </c>
      <c r="DK59" s="30" t="str">
        <f>IF(DF59="","","INSERT INTO drzava(id,naziv,oznaka) VALUES ("&amp;DG59&amp;",'"&amp;DI59&amp;"','"&amp;UPPER(LEFT(DF59,1))&amp;LOWER(RIGHT(DF59,2))&amp;"');")</f>
        <v/>
      </c>
      <c r="DL59" t="s">
        <v>1</v>
      </c>
      <c r="DM59" s="170" t="str">
        <f>IF(BJ59&lt;&gt;"NEMA","",IF(IFERROR(MATCH(BI59,BI$10:BI58,0),0)&lt;&gt;0,"",BI59))</f>
        <v/>
      </c>
      <c r="DN59" t="s">
        <v>1</v>
      </c>
      <c r="DO59" s="91"/>
      <c r="DP59" t="s">
        <v>1</v>
      </c>
      <c r="DQ59" s="106" t="str">
        <f t="shared" si="66"/>
        <v/>
      </c>
      <c r="DR59" s="74" t="str">
        <f>IF(DQ59="","",MAX(DR$10:DR58)+1)</f>
        <v/>
      </c>
      <c r="DS59" s="74" t="str">
        <f>IF(DQ59="","",IF(BP59="","",IF(BP59="NEMA",DG59,BP59)))</f>
        <v/>
      </c>
      <c r="DT59" s="74" t="str">
        <f t="shared" si="67"/>
        <v/>
      </c>
      <c r="DU59" s="74" t="str">
        <f>IF(DO59="","",MAX(DU$10:DU58)+1)</f>
        <v/>
      </c>
      <c r="DV59" s="181" t="str">
        <f>IF(DO59="","",INDEX(klub_id,MATCH(DO59,klub_naziv,0)))</f>
        <v/>
      </c>
      <c r="DW59" s="129" t="str">
        <f t="shared" si="68"/>
        <v/>
      </c>
      <c r="DX59" t="s">
        <v>1</v>
      </c>
      <c r="DY59" s="30" t="str">
        <f t="shared" si="69"/>
        <v/>
      </c>
      <c r="DZ59" t="s">
        <v>1</v>
      </c>
      <c r="EA59" s="170" t="str">
        <f>IF(BX59="","",IF(BY59&lt;&gt;"NEMA","ime-pre-klu"&amp;IF(BJ59="","","(ali)")&amp;"-kat",IF(CB59&lt;&gt;"NEMA","ime-pre-klu"&amp;IF(BJ59="","","(ali)"),IF(CE59&lt;&gt;"NEMA","ime-pre",IF(CW59&lt;&gt;"","novo",""))))&amp;IF(AND(BE59="0",BD59&gt;max_minuta*60),"-ot",""))</f>
        <v>ime-pre-klu-kat</v>
      </c>
      <c r="EB59" t="s">
        <v>1</v>
      </c>
      <c r="EC59" s="112"/>
      <c r="ED59" s="138"/>
      <c r="EE59" s="138"/>
      <c r="EF59" s="138"/>
      <c r="EG59" s="138"/>
      <c r="EH59" s="138"/>
      <c r="EI59" s="138"/>
      <c r="EJ59" s="138"/>
      <c r="EK59" s="138"/>
      <c r="EL59" s="138"/>
      <c r="EM59" s="107">
        <f t="shared" si="90"/>
        <v>1</v>
      </c>
      <c r="EN59" t="s">
        <v>1</v>
      </c>
    </row>
    <row r="60" spans="2:144" x14ac:dyDescent="0.25">
      <c r="B60" s="152" t="s">
        <v>1127</v>
      </c>
      <c r="C60" t="s">
        <v>1</v>
      </c>
      <c r="D60" s="163">
        <f t="shared" si="53"/>
        <v>0</v>
      </c>
      <c r="E60" s="164">
        <f t="shared" ref="E60:AW60" si="119">IF($B60="","",FIND(";",$B60,D60+1))</f>
        <v>1</v>
      </c>
      <c r="F60" s="164">
        <f t="shared" si="119"/>
        <v>8</v>
      </c>
      <c r="G60" s="164">
        <f t="shared" si="119"/>
        <v>14</v>
      </c>
      <c r="H60" s="164">
        <f t="shared" si="119"/>
        <v>24</v>
      </c>
      <c r="I60" s="164">
        <f t="shared" si="119"/>
        <v>35</v>
      </c>
      <c r="J60" s="164">
        <f t="shared" si="119"/>
        <v>36</v>
      </c>
      <c r="K60" s="164">
        <f t="shared" si="119"/>
        <v>38</v>
      </c>
      <c r="L60" s="164">
        <f t="shared" si="119"/>
        <v>39</v>
      </c>
      <c r="M60" s="164">
        <f t="shared" si="119"/>
        <v>41</v>
      </c>
      <c r="N60" s="164">
        <f t="shared" si="119"/>
        <v>47</v>
      </c>
      <c r="O60" s="164">
        <f t="shared" si="119"/>
        <v>53</v>
      </c>
      <c r="P60" s="164">
        <f t="shared" si="119"/>
        <v>59</v>
      </c>
      <c r="Q60" s="164">
        <f t="shared" si="119"/>
        <v>61</v>
      </c>
      <c r="R60" s="164">
        <f t="shared" si="119"/>
        <v>63</v>
      </c>
      <c r="S60" s="164">
        <f t="shared" si="119"/>
        <v>71</v>
      </c>
      <c r="T60" s="164">
        <f t="shared" si="119"/>
        <v>82</v>
      </c>
      <c r="U60" s="164">
        <f t="shared" si="119"/>
        <v>88</v>
      </c>
      <c r="V60" s="164">
        <f t="shared" si="119"/>
        <v>90</v>
      </c>
      <c r="W60" s="164">
        <f t="shared" si="119"/>
        <v>97</v>
      </c>
      <c r="X60" s="164">
        <f t="shared" si="119"/>
        <v>104</v>
      </c>
      <c r="Y60" s="164">
        <f t="shared" si="119"/>
        <v>105</v>
      </c>
      <c r="Z60" s="164">
        <f t="shared" si="119"/>
        <v>106</v>
      </c>
      <c r="AA60" s="164">
        <f t="shared" si="119"/>
        <v>107</v>
      </c>
      <c r="AB60" s="164">
        <f t="shared" si="119"/>
        <v>110</v>
      </c>
      <c r="AC60" s="164">
        <f t="shared" si="119"/>
        <v>113</v>
      </c>
      <c r="AD60" s="164">
        <f t="shared" si="119"/>
        <v>116</v>
      </c>
      <c r="AE60" s="164">
        <f t="shared" si="119"/>
        <v>119</v>
      </c>
      <c r="AF60" s="164">
        <f t="shared" si="119"/>
        <v>122</v>
      </c>
      <c r="AG60" s="164">
        <f t="shared" si="119"/>
        <v>125</v>
      </c>
      <c r="AH60" s="164">
        <f t="shared" si="119"/>
        <v>128</v>
      </c>
      <c r="AI60" s="164">
        <f t="shared" si="119"/>
        <v>131</v>
      </c>
      <c r="AJ60" s="164">
        <f t="shared" si="119"/>
        <v>134</v>
      </c>
      <c r="AK60" s="164">
        <f t="shared" si="119"/>
        <v>137</v>
      </c>
      <c r="AL60" s="164">
        <f t="shared" si="119"/>
        <v>140</v>
      </c>
      <c r="AM60" s="164">
        <f t="shared" si="119"/>
        <v>141</v>
      </c>
      <c r="AN60" s="164">
        <f t="shared" si="119"/>
        <v>143</v>
      </c>
      <c r="AO60" s="164">
        <f t="shared" si="119"/>
        <v>149</v>
      </c>
      <c r="AP60" s="164">
        <f t="shared" si="119"/>
        <v>151</v>
      </c>
      <c r="AQ60" s="164">
        <f t="shared" si="119"/>
        <v>153</v>
      </c>
      <c r="AR60" s="164">
        <f t="shared" si="119"/>
        <v>160</v>
      </c>
      <c r="AS60" s="164">
        <f t="shared" si="119"/>
        <v>167</v>
      </c>
      <c r="AT60" s="164">
        <f t="shared" si="119"/>
        <v>173</v>
      </c>
      <c r="AU60" s="164">
        <f t="shared" si="119"/>
        <v>176</v>
      </c>
      <c r="AV60" s="164">
        <f t="shared" si="119"/>
        <v>179</v>
      </c>
      <c r="AW60" s="165">
        <f t="shared" si="119"/>
        <v>180</v>
      </c>
      <c r="AX60" t="s">
        <v>1</v>
      </c>
      <c r="AY60" s="106" t="str">
        <f t="shared" si="55"/>
        <v>M21B</v>
      </c>
      <c r="AZ60" s="138">
        <f t="shared" si="44"/>
        <v>108</v>
      </c>
      <c r="BA60" s="74" t="str">
        <f t="shared" si="56"/>
        <v>Tomislav</v>
      </c>
      <c r="BB60" s="74" t="str">
        <f t="shared" si="57"/>
        <v>Burgund</v>
      </c>
      <c r="BC60" s="138" t="str">
        <f t="shared" si="58"/>
        <v>49:59</v>
      </c>
      <c r="BD60" s="138">
        <f t="shared" si="59"/>
        <v>2999</v>
      </c>
      <c r="BE60" s="138" t="str">
        <f t="shared" si="60"/>
        <v>0</v>
      </c>
      <c r="BF60" s="138" t="str">
        <f t="shared" si="81"/>
        <v>0</v>
      </c>
      <c r="BG60" s="138">
        <f>IF(CD60="","",IF(N(BD60)&gt;max_minuta*60,2,INDEX(statusRezultat_id,MATCH(VALUE(BE60),statusRezultat_oevent,0))))</f>
        <v>1</v>
      </c>
      <c r="BH60" s="74" t="str">
        <f>IF(B60="","",SUBSTITUTE(MID($B60,R60+1,S60-R60-1),"""",""))</f>
        <v>Vihor</v>
      </c>
      <c r="BI60" s="74" t="str">
        <f>IF(B60="","",SUBSTITUTE(MID($B60,S60+1,T60-S60-1),"""",""))</f>
        <v>OK Vihor</v>
      </c>
      <c r="BJ60" s="138" t="str">
        <f t="shared" si="61"/>
        <v/>
      </c>
      <c r="BK60" s="74" t="str" cm="1">
        <f t="array" ref="BK60">IF(BJ60="",""&amp;BI60,IF(BJ60="NEMA",BI60,INDEX(klubAlias_klub,BJ60)))</f>
        <v>OK Vihor</v>
      </c>
      <c r="BL60" s="74" t="str" cm="1">
        <f t="array" ref="BL60">IFERROR(INDEX(registarNatjecatelji,CE60,4),"")</f>
        <v>OK Vihor</v>
      </c>
      <c r="BM60" s="138"/>
      <c r="BN60" s="74" t="str">
        <f t="shared" si="62"/>
        <v>OK Vihor</v>
      </c>
      <c r="BO60" s="74" t="str">
        <f>IF(B60="","",SUBSTITUTE(MID($B60,T60+1,U60-T60-1),"""",""))</f>
        <v>CRO</v>
      </c>
      <c r="BP60" s="138">
        <f>IF(BO60="","",IFERROR(INDEX(drzava_id,MATCH(BO60,drzava_oznaka,0)),"NEMA"))</f>
        <v>1</v>
      </c>
      <c r="BQ60" s="74" t="str">
        <f>IF(B60="","",SUBSTITUTE(MID($B60,AQ60+1,AR60-AQ60-1),"""",""))</f>
        <v>M21B</v>
      </c>
      <c r="BR60" s="74" t="str">
        <f t="shared" si="47"/>
        <v>M16-M21B</v>
      </c>
      <c r="BS60" s="138">
        <f t="shared" si="48"/>
        <v>1003</v>
      </c>
      <c r="BT60" s="75" t="str">
        <f>IF(B60="","",SUBSTITUTE(MID($B60,AR60+1,AS60-AR60-1),"""",""))</f>
        <v>2.94</v>
      </c>
      <c r="BU60" s="75" t="str">
        <f>IF(B60="","",SUBSTITUTE(MID($B60,AS60+1,AT60-AS60-1),"""",""))</f>
        <v>110</v>
      </c>
      <c r="BV60" s="76" t="str">
        <f>IF(B60="","",SUBSTITUTE(MID($B60,AT60+1,AU60-AT60-1),"""",""))</f>
        <v>12</v>
      </c>
      <c r="BW60" t="s">
        <v>1</v>
      </c>
      <c r="BX60" s="106" t="str">
        <f>IF(BA60="Vacant","",IF(BA60="","",BA60) &amp; IF(BB60="",""," – " &amp; BB60) &amp; IF(BN60="",""," – " &amp; BN60) &amp; IF(AY60="",""," – " &amp; AY60))</f>
        <v>Tomislav – Burgund – OK Vihor – M21B</v>
      </c>
      <c r="BY60" s="107">
        <f t="shared" si="49"/>
        <v>623</v>
      </c>
      <c r="BZ60" t="s">
        <v>1</v>
      </c>
      <c r="CA60" s="106" t="str">
        <f>IF(BA60="Vacant","",IF(BA60="","",BA60) &amp; IF(BB60="",""," – " &amp; BB60) &amp; IF(BN60="",""," – " &amp; BN60))</f>
        <v>Tomislav – Burgund – OK Vihor</v>
      </c>
      <c r="CB60" s="107">
        <f t="shared" si="50"/>
        <v>623</v>
      </c>
      <c r="CC60" t="s">
        <v>1</v>
      </c>
      <c r="CD60" s="106" t="str">
        <f>IF(BA60="Vacant","",IF(BA60="","",BA60)&amp;IF(BB60="",""," – "&amp;BB60))</f>
        <v>Tomislav – Burgund</v>
      </c>
      <c r="CE60" s="107">
        <f t="shared" si="63"/>
        <v>623</v>
      </c>
      <c r="CF60" t="s">
        <v>1</v>
      </c>
      <c r="CG60" s="112">
        <f t="shared" si="64"/>
        <v>623</v>
      </c>
      <c r="CH60" s="107" cm="1">
        <f t="array" ref="CH60">IF(CG60="","",INDEX(imePrezime_id,CG60,0))</f>
        <v>1884</v>
      </c>
      <c r="CI60" t="s">
        <v>1</v>
      </c>
      <c r="CJ60" s="30" t="str">
        <f>IF(CE60&lt;&gt;"NEMA","","SELECT '"&amp;CD60&amp;"', ime, prezime FROM imeprezime WHERE ime LIKE '%"&amp;MID(BA60,2,LEN(BA60)-2)&amp;"%' Or prezime LIKE '%"&amp;MID(BB60,2,LEN(BB60)-2)&amp;"%' Or ime LIKE '%"&amp;MID(BB60,2,LEN(BB60)-2)&amp;"%' Or prezime LIKE '%"&amp;MID(BA60,2,LEN(BA60)-2)&amp;"%' ORDER BY ime, prezime;")</f>
        <v/>
      </c>
      <c r="CK60" t="s">
        <v>1</v>
      </c>
      <c r="CL60" s="91"/>
      <c r="CM60" t="s">
        <v>1</v>
      </c>
      <c r="CO60" t="s">
        <v>1</v>
      </c>
      <c r="CW60" s="116" t="str">
        <f>IF(CE60="NEMA",MAX(CW$10:CW59)+1,"")</f>
        <v/>
      </c>
      <c r="CX60" t="s">
        <v>1</v>
      </c>
      <c r="CY60" s="124" t="str">
        <f>LEFT(BQ60,1)</f>
        <v>M</v>
      </c>
      <c r="CZ60" t="s">
        <v>1</v>
      </c>
      <c r="DA60" s="106" t="str">
        <f>IF(CW60="","",IF(BO60&lt;&gt;"CRO","","INSERT INTO osoba (id,reg_broj,oib,spol_id,dat_rodjenja) VALUES ("&amp;CW60&amp;",(SELECT max(reg_broj)+1 FROM osoba),Null,'"&amp;CY60&amp;"',Null); INSERT INTO osoba_log (id,reg_broj,oib,spol_id,dat_rodjenja,dnevnik_id) SELECT id,reg_broj,oib,spol_id,dat_rodjenja,"&amp;CW$2&amp;" FROM osoba WHERE id = "&amp;CW60&amp;";"))</f>
        <v/>
      </c>
      <c r="DB60" s="129" t="str">
        <f>IF(CW60="","","INSERT INTO imeprezime (id,osoba_id,rbr,ime,prezime,klub_id,identitet_id,sintaksa_id,info,aktivno,dnevnik_id) VALUES ("&amp;CW60&amp;","&amp;IF(DA60="","Null",CW60)&amp;",1,'"&amp;BA60&amp;"','"&amp;BB60&amp;"',(SELECT id FROM klub WHERE naziv = '"&amp;BI60&amp;"'),Null,1,'',1,"&amp;CW$2&amp;");")</f>
        <v/>
      </c>
      <c r="DC60" t="s">
        <v>1</v>
      </c>
      <c r="DD60" s="30" t="str">
        <f t="shared" si="65"/>
        <v/>
      </c>
      <c r="DE60" t="s">
        <v>1</v>
      </c>
      <c r="DF60" s="106" t="str">
        <f>IF(OR(BP60="",BP60&lt;&gt;"NEMA"),"",BO60)</f>
        <v/>
      </c>
      <c r="DG60" s="129" t="str">
        <f>IF(DF60="","",MAX(DG$10:DG59)+1)</f>
        <v/>
      </c>
      <c r="DH60" t="s">
        <v>1</v>
      </c>
      <c r="DI60" s="91"/>
      <c r="DJ60" t="s">
        <v>1</v>
      </c>
      <c r="DK60" s="30" t="str">
        <f>IF(DF60="","","INSERT INTO drzava(id,naziv,oznaka) VALUES ("&amp;DG60&amp;",'"&amp;DI60&amp;"','"&amp;UPPER(LEFT(DF60,1))&amp;LOWER(RIGHT(DF60,2))&amp;"');")</f>
        <v/>
      </c>
      <c r="DL60" t="s">
        <v>1</v>
      </c>
      <c r="DM60" s="170" t="str">
        <f>IF(BJ60&lt;&gt;"NEMA","",IF(IFERROR(MATCH(BI60,BI$10:BI59,0),0)&lt;&gt;0,"",BI60))</f>
        <v/>
      </c>
      <c r="DN60" t="s">
        <v>1</v>
      </c>
      <c r="DO60" s="91"/>
      <c r="DP60" t="s">
        <v>1</v>
      </c>
      <c r="DQ60" s="106" t="str">
        <f t="shared" si="66"/>
        <v/>
      </c>
      <c r="DR60" s="74" t="str">
        <f>IF(DQ60="","",MAX(DR$10:DR59)+1)</f>
        <v/>
      </c>
      <c r="DS60" s="74" t="str">
        <f>IF(DQ60="","",IF(BP60="","",IF(BP60="NEMA",DG60,BP60)))</f>
        <v/>
      </c>
      <c r="DT60" s="74" t="str">
        <f t="shared" si="67"/>
        <v/>
      </c>
      <c r="DU60" s="74" t="str">
        <f>IF(DO60="","",MAX(DU$10:DU59)+1)</f>
        <v/>
      </c>
      <c r="DV60" s="181" t="str">
        <f>IF(DO60="","",INDEX(klub_id,MATCH(DO60,klub_naziv,0)))</f>
        <v/>
      </c>
      <c r="DW60" s="129" t="str">
        <f t="shared" si="68"/>
        <v/>
      </c>
      <c r="DX60" t="s">
        <v>1</v>
      </c>
      <c r="DY60" s="30" t="str">
        <f t="shared" si="69"/>
        <v/>
      </c>
      <c r="DZ60" t="s">
        <v>1</v>
      </c>
      <c r="EA60" s="170" t="str">
        <f>IF(BX60="","",IF(BY60&lt;&gt;"NEMA","ime-pre-klu"&amp;IF(BJ60="","","(ali)")&amp;"-kat",IF(CB60&lt;&gt;"NEMA","ime-pre-klu"&amp;IF(BJ60="","","(ali)"),IF(CE60&lt;&gt;"NEMA","ime-pre",IF(CW60&lt;&gt;"","novo",""))))&amp;IF(AND(BE60="0",BD60&gt;max_minuta*60),"-ot",""))</f>
        <v>ime-pre-klu-kat</v>
      </c>
      <c r="EB60" t="s">
        <v>1</v>
      </c>
      <c r="EC60" s="112"/>
      <c r="ED60" s="138"/>
      <c r="EE60" s="138"/>
      <c r="EF60" s="138"/>
      <c r="EG60" s="138"/>
      <c r="EH60" s="138"/>
      <c r="EI60" s="138"/>
      <c r="EJ60" s="138"/>
      <c r="EK60" s="138"/>
      <c r="EL60" s="138"/>
      <c r="EM60" s="107">
        <f t="shared" si="90"/>
        <v>1</v>
      </c>
      <c r="EN60" t="s">
        <v>1</v>
      </c>
    </row>
    <row r="61" spans="2:144" x14ac:dyDescent="0.25">
      <c r="B61" s="152" t="s">
        <v>1128</v>
      </c>
      <c r="C61" t="s">
        <v>1</v>
      </c>
      <c r="D61" s="163">
        <f t="shared" si="53"/>
        <v>0</v>
      </c>
      <c r="E61" s="164">
        <f t="shared" ref="E61:AW61" si="120">IF($B61="","",FIND(";",$B61,D61+1))</f>
        <v>1</v>
      </c>
      <c r="F61" s="164">
        <f t="shared" si="120"/>
        <v>8</v>
      </c>
      <c r="G61" s="164">
        <f t="shared" si="120"/>
        <v>13</v>
      </c>
      <c r="H61" s="164">
        <f t="shared" si="120"/>
        <v>23</v>
      </c>
      <c r="I61" s="164">
        <f t="shared" si="120"/>
        <v>31</v>
      </c>
      <c r="J61" s="164">
        <f t="shared" si="120"/>
        <v>32</v>
      </c>
      <c r="K61" s="164">
        <f t="shared" si="120"/>
        <v>34</v>
      </c>
      <c r="L61" s="164">
        <f t="shared" si="120"/>
        <v>35</v>
      </c>
      <c r="M61" s="164">
        <f t="shared" si="120"/>
        <v>37</v>
      </c>
      <c r="N61" s="164">
        <f t="shared" si="120"/>
        <v>43</v>
      </c>
      <c r="O61" s="164">
        <f t="shared" si="120"/>
        <v>50</v>
      </c>
      <c r="P61" s="164">
        <f t="shared" si="120"/>
        <v>56</v>
      </c>
      <c r="Q61" s="164">
        <f t="shared" si="120"/>
        <v>58</v>
      </c>
      <c r="R61" s="164">
        <f t="shared" si="120"/>
        <v>60</v>
      </c>
      <c r="S61" s="164">
        <f t="shared" si="120"/>
        <v>68</v>
      </c>
      <c r="T61" s="164">
        <f t="shared" si="120"/>
        <v>79</v>
      </c>
      <c r="U61" s="164">
        <f t="shared" si="120"/>
        <v>85</v>
      </c>
      <c r="V61" s="164">
        <f t="shared" si="120"/>
        <v>87</v>
      </c>
      <c r="W61" s="164">
        <f t="shared" si="120"/>
        <v>94</v>
      </c>
      <c r="X61" s="164">
        <f t="shared" si="120"/>
        <v>101</v>
      </c>
      <c r="Y61" s="164">
        <f t="shared" si="120"/>
        <v>102</v>
      </c>
      <c r="Z61" s="164">
        <f t="shared" si="120"/>
        <v>103</v>
      </c>
      <c r="AA61" s="164">
        <f t="shared" si="120"/>
        <v>104</v>
      </c>
      <c r="AB61" s="164">
        <f t="shared" si="120"/>
        <v>107</v>
      </c>
      <c r="AC61" s="164">
        <f t="shared" si="120"/>
        <v>110</v>
      </c>
      <c r="AD61" s="164">
        <f t="shared" si="120"/>
        <v>113</v>
      </c>
      <c r="AE61" s="164">
        <f t="shared" si="120"/>
        <v>116</v>
      </c>
      <c r="AF61" s="164">
        <f t="shared" si="120"/>
        <v>119</v>
      </c>
      <c r="AG61" s="164">
        <f t="shared" si="120"/>
        <v>122</v>
      </c>
      <c r="AH61" s="164">
        <f t="shared" si="120"/>
        <v>125</v>
      </c>
      <c r="AI61" s="164">
        <f t="shared" si="120"/>
        <v>128</v>
      </c>
      <c r="AJ61" s="164">
        <f t="shared" si="120"/>
        <v>131</v>
      </c>
      <c r="AK61" s="164">
        <f t="shared" si="120"/>
        <v>134</v>
      </c>
      <c r="AL61" s="164">
        <f t="shared" si="120"/>
        <v>137</v>
      </c>
      <c r="AM61" s="164">
        <f t="shared" si="120"/>
        <v>138</v>
      </c>
      <c r="AN61" s="164">
        <f t="shared" si="120"/>
        <v>140</v>
      </c>
      <c r="AO61" s="164">
        <f t="shared" si="120"/>
        <v>146</v>
      </c>
      <c r="AP61" s="164">
        <f t="shared" si="120"/>
        <v>148</v>
      </c>
      <c r="AQ61" s="164">
        <f t="shared" si="120"/>
        <v>150</v>
      </c>
      <c r="AR61" s="164">
        <f t="shared" si="120"/>
        <v>157</v>
      </c>
      <c r="AS61" s="164">
        <f t="shared" si="120"/>
        <v>164</v>
      </c>
      <c r="AT61" s="164">
        <f t="shared" si="120"/>
        <v>170</v>
      </c>
      <c r="AU61" s="164">
        <f t="shared" si="120"/>
        <v>173</v>
      </c>
      <c r="AV61" s="164">
        <f t="shared" si="120"/>
        <v>176</v>
      </c>
      <c r="AW61" s="165">
        <f t="shared" si="120"/>
        <v>177</v>
      </c>
      <c r="AX61" t="s">
        <v>1</v>
      </c>
      <c r="AY61" s="106" t="str">
        <f t="shared" si="55"/>
        <v>M21B</v>
      </c>
      <c r="AZ61" s="138">
        <f t="shared" si="44"/>
        <v>108</v>
      </c>
      <c r="BA61" s="74" t="str">
        <f t="shared" si="56"/>
        <v>Dario</v>
      </c>
      <c r="BB61" s="74" t="str">
        <f t="shared" si="57"/>
        <v>Malović</v>
      </c>
      <c r="BC61" s="138" t="str">
        <f t="shared" si="58"/>
        <v>67:57</v>
      </c>
      <c r="BD61" s="138">
        <f t="shared" si="59"/>
        <v>4077</v>
      </c>
      <c r="BE61" s="138" t="str">
        <f t="shared" si="60"/>
        <v>0</v>
      </c>
      <c r="BF61" s="138" t="str">
        <f t="shared" si="81"/>
        <v>0</v>
      </c>
      <c r="BG61" s="138">
        <f>IF(CD61="","",IF(N(BD61)&gt;max_minuta*60,2,INDEX(statusRezultat_id,MATCH(VALUE(BE61),statusRezultat_oevent,0))))</f>
        <v>1</v>
      </c>
      <c r="BH61" s="74" t="str">
        <f>IF(B61="","",SUBSTITUTE(MID($B61,R61+1,S61-R61-1),"""",""))</f>
        <v>Vihor</v>
      </c>
      <c r="BI61" s="74" t="str">
        <f>IF(B61="","",SUBSTITUTE(MID($B61,S61+1,T61-S61-1),"""",""))</f>
        <v>OK Vihor</v>
      </c>
      <c r="BJ61" s="138" t="str">
        <f t="shared" si="61"/>
        <v/>
      </c>
      <c r="BK61" s="74" t="str" cm="1">
        <f t="array" ref="BK61">IF(BJ61="",""&amp;BI61,IF(BJ61="NEMA",BI61,INDEX(klubAlias_klub,BJ61)))</f>
        <v>OK Vihor</v>
      </c>
      <c r="BL61" s="74" t="str" cm="1">
        <f t="array" ref="BL61">IFERROR(INDEX(registarNatjecatelji,CE61,4),"")</f>
        <v>OK Vihor</v>
      </c>
      <c r="BM61" s="138"/>
      <c r="BN61" s="74" t="str">
        <f t="shared" si="62"/>
        <v>OK Vihor</v>
      </c>
      <c r="BO61" s="74" t="str">
        <f>IF(B61="","",SUBSTITUTE(MID($B61,T61+1,U61-T61-1),"""",""))</f>
        <v>CRO</v>
      </c>
      <c r="BP61" s="138">
        <f>IF(BO61="","",IFERROR(INDEX(drzava_id,MATCH(BO61,drzava_oznaka,0)),"NEMA"))</f>
        <v>1</v>
      </c>
      <c r="BQ61" s="74" t="str">
        <f>IF(B61="","",SUBSTITUTE(MID($B61,AQ61+1,AR61-AQ61-1),"""",""))</f>
        <v>M21B</v>
      </c>
      <c r="BR61" s="74" t="str">
        <f t="shared" si="47"/>
        <v>M16-M21B</v>
      </c>
      <c r="BS61" s="138">
        <f t="shared" si="48"/>
        <v>1003</v>
      </c>
      <c r="BT61" s="75" t="str">
        <f>IF(B61="","",SUBSTITUTE(MID($B61,AR61+1,AS61-AR61-1),"""",""))</f>
        <v>2.94</v>
      </c>
      <c r="BU61" s="75" t="str">
        <f>IF(B61="","",SUBSTITUTE(MID($B61,AS61+1,AT61-AS61-1),"""",""))</f>
        <v>110</v>
      </c>
      <c r="BV61" s="76" t="str">
        <f>IF(B61="","",SUBSTITUTE(MID($B61,AT61+1,AU61-AT61-1),"""",""))</f>
        <v>12</v>
      </c>
      <c r="BW61" t="s">
        <v>1</v>
      </c>
      <c r="BX61" s="106" t="str">
        <f>IF(BA61="Vacant","",IF(BA61="","",BA61) &amp; IF(BB61="",""," – " &amp; BB61) &amp; IF(BN61="",""," – " &amp; BN61) &amp; IF(AY61="",""," – " &amp; AY61))</f>
        <v>Dario – Malović – OK Vihor – M21B</v>
      </c>
      <c r="BY61" s="107">
        <f t="shared" si="49"/>
        <v>769</v>
      </c>
      <c r="BZ61" t="s">
        <v>1</v>
      </c>
      <c r="CA61" s="106" t="str">
        <f>IF(BA61="Vacant","",IF(BA61="","",BA61) &amp; IF(BB61="",""," – " &amp; BB61) &amp; IF(BN61="",""," – " &amp; BN61))</f>
        <v>Dario – Malović – OK Vihor</v>
      </c>
      <c r="CB61" s="107">
        <f t="shared" si="50"/>
        <v>769</v>
      </c>
      <c r="CC61" t="s">
        <v>1</v>
      </c>
      <c r="CD61" s="106" t="str">
        <f>IF(BA61="Vacant","",IF(BA61="","",BA61)&amp;IF(BB61="",""," – "&amp;BB61))</f>
        <v>Dario – Malović</v>
      </c>
      <c r="CE61" s="107">
        <f t="shared" si="63"/>
        <v>769</v>
      </c>
      <c r="CF61" t="s">
        <v>1</v>
      </c>
      <c r="CG61" s="112">
        <f t="shared" si="64"/>
        <v>769</v>
      </c>
      <c r="CH61" s="107" cm="1">
        <f t="array" ref="CH61">IF(CG61="","",INDEX(imePrezime_id,CG61,0))</f>
        <v>1900</v>
      </c>
      <c r="CI61" t="s">
        <v>1</v>
      </c>
      <c r="CJ61" s="30" t="str">
        <f>IF(CE61&lt;&gt;"NEMA","","SELECT '"&amp;CD61&amp;"', ime, prezime FROM imeprezime WHERE ime LIKE '%"&amp;MID(BA61,2,LEN(BA61)-2)&amp;"%' Or prezime LIKE '%"&amp;MID(BB61,2,LEN(BB61)-2)&amp;"%' Or ime LIKE '%"&amp;MID(BB61,2,LEN(BB61)-2)&amp;"%' Or prezime LIKE '%"&amp;MID(BA61,2,LEN(BA61)-2)&amp;"%' ORDER BY ime, prezime;")</f>
        <v/>
      </c>
      <c r="CK61" t="s">
        <v>1</v>
      </c>
      <c r="CL61" s="91"/>
      <c r="CM61" t="s">
        <v>1</v>
      </c>
      <c r="CO61" t="s">
        <v>1</v>
      </c>
      <c r="CW61" s="116" t="str">
        <f>IF(CE61="NEMA",MAX(CW$10:CW60)+1,"")</f>
        <v/>
      </c>
      <c r="CX61" t="s">
        <v>1</v>
      </c>
      <c r="CY61" s="124" t="str">
        <f>LEFT(BQ61,1)</f>
        <v>M</v>
      </c>
      <c r="CZ61" t="s">
        <v>1</v>
      </c>
      <c r="DA61" s="106" t="str">
        <f>IF(CW61="","",IF(BO61&lt;&gt;"CRO","","INSERT INTO osoba (id,reg_broj,oib,spol_id,dat_rodjenja) VALUES ("&amp;CW61&amp;",(SELECT max(reg_broj)+1 FROM osoba),Null,'"&amp;CY61&amp;"',Null); INSERT INTO osoba_log (id,reg_broj,oib,spol_id,dat_rodjenja,dnevnik_id) SELECT id,reg_broj,oib,spol_id,dat_rodjenja,"&amp;CW$2&amp;" FROM osoba WHERE id = "&amp;CW61&amp;";"))</f>
        <v/>
      </c>
      <c r="DB61" s="129" t="str">
        <f>IF(CW61="","","INSERT INTO imeprezime (id,osoba_id,rbr,ime,prezime,klub_id,identitet_id,sintaksa_id,info,aktivno,dnevnik_id) VALUES ("&amp;CW61&amp;","&amp;IF(DA61="","Null",CW61)&amp;",1,'"&amp;BA61&amp;"','"&amp;BB61&amp;"',(SELECT id FROM klub WHERE naziv = '"&amp;BI61&amp;"'),Null,1,'',1,"&amp;CW$2&amp;");")</f>
        <v/>
      </c>
      <c r="DC61" t="s">
        <v>1</v>
      </c>
      <c r="DD61" s="30" t="str">
        <f t="shared" si="65"/>
        <v/>
      </c>
      <c r="DE61" t="s">
        <v>1</v>
      </c>
      <c r="DF61" s="106" t="str">
        <f>IF(OR(BP61="",BP61&lt;&gt;"NEMA"),"",BO61)</f>
        <v/>
      </c>
      <c r="DG61" s="129" t="str">
        <f>IF(DF61="","",MAX(DG$10:DG60)+1)</f>
        <v/>
      </c>
      <c r="DH61" t="s">
        <v>1</v>
      </c>
      <c r="DI61" s="91"/>
      <c r="DJ61" t="s">
        <v>1</v>
      </c>
      <c r="DK61" s="30" t="str">
        <f>IF(DF61="","","INSERT INTO drzava(id,naziv,oznaka) VALUES ("&amp;DG61&amp;",'"&amp;DI61&amp;"','"&amp;UPPER(LEFT(DF61,1))&amp;LOWER(RIGHT(DF61,2))&amp;"');")</f>
        <v/>
      </c>
      <c r="DL61" t="s">
        <v>1</v>
      </c>
      <c r="DM61" s="170" t="str">
        <f>IF(BJ61&lt;&gt;"NEMA","",IF(IFERROR(MATCH(BI61,BI$10:BI60,0),0)&lt;&gt;0,"",BI61))</f>
        <v/>
      </c>
      <c r="DN61" t="s">
        <v>1</v>
      </c>
      <c r="DO61" s="91"/>
      <c r="DP61" t="s">
        <v>1</v>
      </c>
      <c r="DQ61" s="106" t="str">
        <f t="shared" si="66"/>
        <v/>
      </c>
      <c r="DR61" s="74" t="str">
        <f>IF(DQ61="","",MAX(DR$10:DR60)+1)</f>
        <v/>
      </c>
      <c r="DS61" s="74" t="str">
        <f>IF(DQ61="","",IF(BP61="","",IF(BP61="NEMA",DG61,BP61)))</f>
        <v/>
      </c>
      <c r="DT61" s="74" t="str">
        <f t="shared" si="67"/>
        <v/>
      </c>
      <c r="DU61" s="74" t="str">
        <f>IF(DO61="","",MAX(DU$10:DU60)+1)</f>
        <v/>
      </c>
      <c r="DV61" s="181" t="str">
        <f>IF(DO61="","",INDEX(klub_id,MATCH(DO61,klub_naziv,0)))</f>
        <v/>
      </c>
      <c r="DW61" s="129" t="str">
        <f t="shared" si="68"/>
        <v/>
      </c>
      <c r="DX61" t="s">
        <v>1</v>
      </c>
      <c r="DY61" s="30" t="str">
        <f t="shared" si="69"/>
        <v/>
      </c>
      <c r="DZ61" t="s">
        <v>1</v>
      </c>
      <c r="EA61" s="170" t="str">
        <f>IF(BX61="","",IF(BY61&lt;&gt;"NEMA","ime-pre-klu"&amp;IF(BJ61="","","(ali)")&amp;"-kat",IF(CB61&lt;&gt;"NEMA","ime-pre-klu"&amp;IF(BJ61="","","(ali)"),IF(CE61&lt;&gt;"NEMA","ime-pre",IF(CW61&lt;&gt;"","novo",""))))&amp;IF(AND(BE61="0",BD61&gt;max_minuta*60),"-ot",""))</f>
        <v>ime-pre-klu-kat</v>
      </c>
      <c r="EB61" t="s">
        <v>1</v>
      </c>
      <c r="EC61" s="112"/>
      <c r="ED61" s="138"/>
      <c r="EE61" s="138"/>
      <c r="EF61" s="138"/>
      <c r="EG61" s="138"/>
      <c r="EH61" s="138"/>
      <c r="EI61" s="138"/>
      <c r="EJ61" s="138"/>
      <c r="EK61" s="138"/>
      <c r="EL61" s="138"/>
      <c r="EM61" s="107">
        <f t="shared" si="90"/>
        <v>1</v>
      </c>
      <c r="EN61" t="s">
        <v>1</v>
      </c>
    </row>
    <row r="62" spans="2:144" x14ac:dyDescent="0.25">
      <c r="B62" s="152" t="s">
        <v>1129</v>
      </c>
      <c r="C62" t="s">
        <v>1</v>
      </c>
      <c r="D62" s="163">
        <f t="shared" si="53"/>
        <v>0</v>
      </c>
      <c r="E62" s="164">
        <f t="shared" ref="E62:AW62" si="121">IF($B62="","",FIND(";",$B62,D62+1))</f>
        <v>1</v>
      </c>
      <c r="F62" s="164">
        <f t="shared" si="121"/>
        <v>8</v>
      </c>
      <c r="G62" s="164">
        <f t="shared" si="121"/>
        <v>14</v>
      </c>
      <c r="H62" s="164">
        <f t="shared" si="121"/>
        <v>24</v>
      </c>
      <c r="I62" s="164">
        <f t="shared" si="121"/>
        <v>33</v>
      </c>
      <c r="J62" s="164">
        <f t="shared" si="121"/>
        <v>34</v>
      </c>
      <c r="K62" s="164">
        <f t="shared" si="121"/>
        <v>36</v>
      </c>
      <c r="L62" s="164">
        <f t="shared" si="121"/>
        <v>37</v>
      </c>
      <c r="M62" s="164">
        <f t="shared" si="121"/>
        <v>39</v>
      </c>
      <c r="N62" s="164">
        <f t="shared" si="121"/>
        <v>45</v>
      </c>
      <c r="O62" s="164">
        <f t="shared" si="121"/>
        <v>52</v>
      </c>
      <c r="P62" s="164">
        <f t="shared" si="121"/>
        <v>58</v>
      </c>
      <c r="Q62" s="164">
        <f t="shared" si="121"/>
        <v>60</v>
      </c>
      <c r="R62" s="164">
        <f t="shared" si="121"/>
        <v>62</v>
      </c>
      <c r="S62" s="164">
        <f t="shared" si="121"/>
        <v>70</v>
      </c>
      <c r="T62" s="164">
        <f t="shared" si="121"/>
        <v>81</v>
      </c>
      <c r="U62" s="164">
        <f t="shared" si="121"/>
        <v>87</v>
      </c>
      <c r="V62" s="164">
        <f t="shared" si="121"/>
        <v>89</v>
      </c>
      <c r="W62" s="164">
        <f t="shared" si="121"/>
        <v>96</v>
      </c>
      <c r="X62" s="164">
        <f t="shared" si="121"/>
        <v>103</v>
      </c>
      <c r="Y62" s="164">
        <f t="shared" si="121"/>
        <v>104</v>
      </c>
      <c r="Z62" s="164">
        <f t="shared" si="121"/>
        <v>105</v>
      </c>
      <c r="AA62" s="164">
        <f t="shared" si="121"/>
        <v>106</v>
      </c>
      <c r="AB62" s="164">
        <f t="shared" si="121"/>
        <v>109</v>
      </c>
      <c r="AC62" s="164">
        <f t="shared" si="121"/>
        <v>112</v>
      </c>
      <c r="AD62" s="164">
        <f t="shared" si="121"/>
        <v>115</v>
      </c>
      <c r="AE62" s="164">
        <f t="shared" si="121"/>
        <v>118</v>
      </c>
      <c r="AF62" s="164">
        <f t="shared" si="121"/>
        <v>121</v>
      </c>
      <c r="AG62" s="164">
        <f t="shared" si="121"/>
        <v>124</v>
      </c>
      <c r="AH62" s="164">
        <f t="shared" si="121"/>
        <v>127</v>
      </c>
      <c r="AI62" s="164">
        <f t="shared" si="121"/>
        <v>130</v>
      </c>
      <c r="AJ62" s="164">
        <f t="shared" si="121"/>
        <v>133</v>
      </c>
      <c r="AK62" s="164">
        <f t="shared" si="121"/>
        <v>136</v>
      </c>
      <c r="AL62" s="164">
        <f t="shared" si="121"/>
        <v>139</v>
      </c>
      <c r="AM62" s="164">
        <f t="shared" si="121"/>
        <v>140</v>
      </c>
      <c r="AN62" s="164">
        <f t="shared" si="121"/>
        <v>142</v>
      </c>
      <c r="AO62" s="164">
        <f t="shared" si="121"/>
        <v>148</v>
      </c>
      <c r="AP62" s="164">
        <f t="shared" si="121"/>
        <v>150</v>
      </c>
      <c r="AQ62" s="164">
        <f t="shared" si="121"/>
        <v>152</v>
      </c>
      <c r="AR62" s="164">
        <f t="shared" si="121"/>
        <v>159</v>
      </c>
      <c r="AS62" s="164">
        <f t="shared" si="121"/>
        <v>166</v>
      </c>
      <c r="AT62" s="164">
        <f t="shared" si="121"/>
        <v>172</v>
      </c>
      <c r="AU62" s="164">
        <f t="shared" si="121"/>
        <v>175</v>
      </c>
      <c r="AV62" s="164">
        <f t="shared" si="121"/>
        <v>178</v>
      </c>
      <c r="AW62" s="165">
        <f t="shared" si="121"/>
        <v>179</v>
      </c>
      <c r="AX62" t="s">
        <v>1</v>
      </c>
      <c r="AY62" s="106" t="str">
        <f t="shared" si="55"/>
        <v>M21B</v>
      </c>
      <c r="AZ62" s="138">
        <f t="shared" si="44"/>
        <v>108</v>
      </c>
      <c r="BA62" s="74" t="str">
        <f t="shared" si="56"/>
        <v>Hrvoje</v>
      </c>
      <c r="BB62" s="74" t="str">
        <f t="shared" si="57"/>
        <v>Jandras</v>
      </c>
      <c r="BC62" s="138" t="str">
        <f t="shared" si="58"/>
        <v>92:21</v>
      </c>
      <c r="BD62" s="138">
        <f t="shared" si="59"/>
        <v>5541</v>
      </c>
      <c r="BE62" s="138" t="str">
        <f t="shared" si="60"/>
        <v>0</v>
      </c>
      <c r="BF62" s="138" t="str">
        <f t="shared" si="81"/>
        <v>0</v>
      </c>
      <c r="BG62" s="138">
        <f>IF(CD62="","",IF(N(BD62)&gt;max_minuta*60,2,INDEX(statusRezultat_id,MATCH(VALUE(BE62),statusRezultat_oevent,0))))</f>
        <v>1</v>
      </c>
      <c r="BH62" s="74" t="str">
        <f>IF(B62="","",SUBSTITUTE(MID($B62,R62+1,S62-R62-1),"""",""))</f>
        <v>Vihor</v>
      </c>
      <c r="BI62" s="74" t="str">
        <f>IF(B62="","",SUBSTITUTE(MID($B62,S62+1,T62-S62-1),"""",""))</f>
        <v>OK Vihor</v>
      </c>
      <c r="BJ62" s="138" t="str">
        <f t="shared" si="61"/>
        <v/>
      </c>
      <c r="BK62" s="74" t="str" cm="1">
        <f t="array" ref="BK62">IF(BJ62="",""&amp;BI62,IF(BJ62="NEMA",BI62,INDEX(klubAlias_klub,BJ62)))</f>
        <v>OK Vihor</v>
      </c>
      <c r="BL62" s="74" t="str" cm="1">
        <f t="array" ref="BL62">IFERROR(INDEX(registarNatjecatelji,CE62,4),"")</f>
        <v>OK Vihor</v>
      </c>
      <c r="BM62" s="138"/>
      <c r="BN62" s="74" t="str">
        <f t="shared" si="62"/>
        <v>OK Vihor</v>
      </c>
      <c r="BO62" s="74" t="str">
        <f>IF(B62="","",SUBSTITUTE(MID($B62,T62+1,U62-T62-1),"""",""))</f>
        <v>CRO</v>
      </c>
      <c r="BP62" s="138">
        <f>IF(BO62="","",IFERROR(INDEX(drzava_id,MATCH(BO62,drzava_oznaka,0)),"NEMA"))</f>
        <v>1</v>
      </c>
      <c r="BQ62" s="74" t="str">
        <f>IF(B62="","",SUBSTITUTE(MID($B62,AQ62+1,AR62-AQ62-1),"""",""))</f>
        <v>M21B</v>
      </c>
      <c r="BR62" s="74" t="str">
        <f t="shared" si="47"/>
        <v>M16-M21B</v>
      </c>
      <c r="BS62" s="138">
        <f t="shared" si="48"/>
        <v>1003</v>
      </c>
      <c r="BT62" s="75" t="str">
        <f>IF(B62="","",SUBSTITUTE(MID($B62,AR62+1,AS62-AR62-1),"""",""))</f>
        <v>2.94</v>
      </c>
      <c r="BU62" s="75" t="str">
        <f>IF(B62="","",SUBSTITUTE(MID($B62,AS62+1,AT62-AS62-1),"""",""))</f>
        <v>110</v>
      </c>
      <c r="BV62" s="76" t="str">
        <f>IF(B62="","",SUBSTITUTE(MID($B62,AT62+1,AU62-AT62-1),"""",""))</f>
        <v>12</v>
      </c>
      <c r="BW62" t="s">
        <v>1</v>
      </c>
      <c r="BX62" s="106" t="str">
        <f>IF(BA62="Vacant","",IF(BA62="","",BA62) &amp; IF(BB62="",""," – " &amp; BB62) &amp; IF(BN62="",""," – " &amp; BN62) &amp; IF(AY62="",""," – " &amp; AY62))</f>
        <v>Hrvoje – Jandras – OK Vihor – M21B</v>
      </c>
      <c r="BY62" s="107">
        <f t="shared" si="49"/>
        <v>698</v>
      </c>
      <c r="BZ62" t="s">
        <v>1</v>
      </c>
      <c r="CA62" s="106" t="str">
        <f>IF(BA62="Vacant","",IF(BA62="","",BA62) &amp; IF(BB62="",""," – " &amp; BB62) &amp; IF(BN62="",""," – " &amp; BN62))</f>
        <v>Hrvoje – Jandras – OK Vihor</v>
      </c>
      <c r="CB62" s="107">
        <f t="shared" si="50"/>
        <v>698</v>
      </c>
      <c r="CC62" t="s">
        <v>1</v>
      </c>
      <c r="CD62" s="106" t="str">
        <f>IF(BA62="Vacant","",IF(BA62="","",BA62)&amp;IF(BB62="",""," – "&amp;BB62))</f>
        <v>Hrvoje – Jandras</v>
      </c>
      <c r="CE62" s="107">
        <f t="shared" si="63"/>
        <v>698</v>
      </c>
      <c r="CF62" t="s">
        <v>1</v>
      </c>
      <c r="CG62" s="112">
        <f t="shared" si="64"/>
        <v>698</v>
      </c>
      <c r="CH62" s="107" cm="1">
        <f t="array" ref="CH62">IF(CG62="","",INDEX(imePrezime_id,CG62,0))</f>
        <v>1890</v>
      </c>
      <c r="CI62" t="s">
        <v>1</v>
      </c>
      <c r="CJ62" s="30" t="str">
        <f>IF(CE62&lt;&gt;"NEMA","","SELECT '"&amp;CD62&amp;"', ime, prezime FROM imeprezime WHERE ime LIKE '%"&amp;MID(BA62,2,LEN(BA62)-2)&amp;"%' Or prezime LIKE '%"&amp;MID(BB62,2,LEN(BB62)-2)&amp;"%' Or ime LIKE '%"&amp;MID(BB62,2,LEN(BB62)-2)&amp;"%' Or prezime LIKE '%"&amp;MID(BA62,2,LEN(BA62)-2)&amp;"%' ORDER BY ime, prezime;")</f>
        <v/>
      </c>
      <c r="CK62" t="s">
        <v>1</v>
      </c>
      <c r="CL62" s="91"/>
      <c r="CM62" t="s">
        <v>1</v>
      </c>
      <c r="CO62" t="s">
        <v>1</v>
      </c>
      <c r="CW62" s="116" t="str">
        <f>IF(CE62="NEMA",MAX(CW$10:CW61)+1,"")</f>
        <v/>
      </c>
      <c r="CX62" t="s">
        <v>1</v>
      </c>
      <c r="CY62" s="124" t="str">
        <f>LEFT(BQ62,1)</f>
        <v>M</v>
      </c>
      <c r="CZ62" t="s">
        <v>1</v>
      </c>
      <c r="DA62" s="106" t="str">
        <f>IF(CW62="","",IF(BO62&lt;&gt;"CRO","","INSERT INTO osoba (id,reg_broj,oib,spol_id,dat_rodjenja) VALUES ("&amp;CW62&amp;",(SELECT max(reg_broj)+1 FROM osoba),Null,'"&amp;CY62&amp;"',Null); INSERT INTO osoba_log (id,reg_broj,oib,spol_id,dat_rodjenja,dnevnik_id) SELECT id,reg_broj,oib,spol_id,dat_rodjenja,"&amp;CW$2&amp;" FROM osoba WHERE id = "&amp;CW62&amp;";"))</f>
        <v/>
      </c>
      <c r="DB62" s="129" t="str">
        <f>IF(CW62="","","INSERT INTO imeprezime (id,osoba_id,rbr,ime,prezime,klub_id,identitet_id,sintaksa_id,info,aktivno,dnevnik_id) VALUES ("&amp;CW62&amp;","&amp;IF(DA62="","Null",CW62)&amp;",1,'"&amp;BA62&amp;"','"&amp;BB62&amp;"',(SELECT id FROM klub WHERE naziv = '"&amp;BI62&amp;"'),Null,1,'',1,"&amp;CW$2&amp;");")</f>
        <v/>
      </c>
      <c r="DC62" t="s">
        <v>1</v>
      </c>
      <c r="DD62" s="30" t="str">
        <f t="shared" si="65"/>
        <v/>
      </c>
      <c r="DE62" t="s">
        <v>1</v>
      </c>
      <c r="DF62" s="106" t="str">
        <f>IF(OR(BP62="",BP62&lt;&gt;"NEMA"),"",BO62)</f>
        <v/>
      </c>
      <c r="DG62" s="129" t="str">
        <f>IF(DF62="","",MAX(DG$10:DG61)+1)</f>
        <v/>
      </c>
      <c r="DH62" t="s">
        <v>1</v>
      </c>
      <c r="DI62" s="91"/>
      <c r="DJ62" t="s">
        <v>1</v>
      </c>
      <c r="DK62" s="30" t="str">
        <f>IF(DF62="","","INSERT INTO drzava(id,naziv,oznaka) VALUES ("&amp;DG62&amp;",'"&amp;DI62&amp;"','"&amp;UPPER(LEFT(DF62,1))&amp;LOWER(RIGHT(DF62,2))&amp;"');")</f>
        <v/>
      </c>
      <c r="DL62" t="s">
        <v>1</v>
      </c>
      <c r="DM62" s="170" t="str">
        <f>IF(BJ62&lt;&gt;"NEMA","",IF(IFERROR(MATCH(BI62,BI$10:BI61,0),0)&lt;&gt;0,"",BI62))</f>
        <v/>
      </c>
      <c r="DN62" t="s">
        <v>1</v>
      </c>
      <c r="DO62" s="91"/>
      <c r="DP62" t="s">
        <v>1</v>
      </c>
      <c r="DQ62" s="106" t="str">
        <f t="shared" si="66"/>
        <v/>
      </c>
      <c r="DR62" s="74" t="str">
        <f>IF(DQ62="","",MAX(DR$10:DR61)+1)</f>
        <v/>
      </c>
      <c r="DS62" s="74" t="str">
        <f>IF(DQ62="","",IF(BP62="","",IF(BP62="NEMA",DG62,BP62)))</f>
        <v/>
      </c>
      <c r="DT62" s="74" t="str">
        <f t="shared" si="67"/>
        <v/>
      </c>
      <c r="DU62" s="74" t="str">
        <f>IF(DO62="","",MAX(DU$10:DU61)+1)</f>
        <v/>
      </c>
      <c r="DV62" s="181" t="str">
        <f>IF(DO62="","",INDEX(klub_id,MATCH(DO62,klub_naziv,0)))</f>
        <v/>
      </c>
      <c r="DW62" s="129" t="str">
        <f t="shared" si="68"/>
        <v/>
      </c>
      <c r="DX62" t="s">
        <v>1</v>
      </c>
      <c r="DY62" s="30" t="str">
        <f t="shared" si="69"/>
        <v/>
      </c>
      <c r="DZ62" t="s">
        <v>1</v>
      </c>
      <c r="EA62" s="170" t="str">
        <f>IF(BX62="","",IF(BY62&lt;&gt;"NEMA","ime-pre-klu"&amp;IF(BJ62="","","(ali)")&amp;"-kat",IF(CB62&lt;&gt;"NEMA","ime-pre-klu"&amp;IF(BJ62="","","(ali)"),IF(CE62&lt;&gt;"NEMA","ime-pre",IF(CW62&lt;&gt;"","novo",""))))&amp;IF(AND(BE62="0",BD62&gt;max_minuta*60),"-ot",""))</f>
        <v>ime-pre-klu-kat</v>
      </c>
      <c r="EB62" t="s">
        <v>1</v>
      </c>
      <c r="EC62" s="112"/>
      <c r="ED62" s="138"/>
      <c r="EE62" s="138"/>
      <c r="EF62" s="138"/>
      <c r="EG62" s="138"/>
      <c r="EH62" s="138"/>
      <c r="EI62" s="138"/>
      <c r="EJ62" s="138"/>
      <c r="EK62" s="138"/>
      <c r="EL62" s="138"/>
      <c r="EM62" s="107">
        <f t="shared" si="90"/>
        <v>1</v>
      </c>
      <c r="EN62" t="s">
        <v>1</v>
      </c>
    </row>
    <row r="63" spans="2:144" x14ac:dyDescent="0.25">
      <c r="B63" s="152" t="s">
        <v>1130</v>
      </c>
      <c r="C63" t="s">
        <v>1</v>
      </c>
      <c r="D63" s="163">
        <f t="shared" si="53"/>
        <v>0</v>
      </c>
      <c r="E63" s="164">
        <f t="shared" ref="E63:AW63" si="122">IF($B63="","",FIND(";",$B63,D63+1))</f>
        <v>1</v>
      </c>
      <c r="F63" s="164">
        <f t="shared" si="122"/>
        <v>9</v>
      </c>
      <c r="G63" s="164">
        <f t="shared" si="122"/>
        <v>15</v>
      </c>
      <c r="H63" s="164">
        <f t="shared" si="122"/>
        <v>24</v>
      </c>
      <c r="I63" s="164">
        <f t="shared" si="122"/>
        <v>36</v>
      </c>
      <c r="J63" s="164">
        <f t="shared" si="122"/>
        <v>37</v>
      </c>
      <c r="K63" s="164">
        <f t="shared" si="122"/>
        <v>39</v>
      </c>
      <c r="L63" s="164">
        <f t="shared" si="122"/>
        <v>40</v>
      </c>
      <c r="M63" s="164">
        <f t="shared" si="122"/>
        <v>42</v>
      </c>
      <c r="N63" s="164">
        <f t="shared" si="122"/>
        <v>48</v>
      </c>
      <c r="O63" s="164">
        <f t="shared" si="122"/>
        <v>55</v>
      </c>
      <c r="P63" s="164">
        <f t="shared" si="122"/>
        <v>61</v>
      </c>
      <c r="Q63" s="164">
        <f t="shared" si="122"/>
        <v>63</v>
      </c>
      <c r="R63" s="164">
        <f t="shared" si="122"/>
        <v>65</v>
      </c>
      <c r="S63" s="164">
        <f t="shared" si="122"/>
        <v>71</v>
      </c>
      <c r="T63" s="164">
        <f t="shared" si="122"/>
        <v>83</v>
      </c>
      <c r="U63" s="164">
        <f t="shared" si="122"/>
        <v>89</v>
      </c>
      <c r="V63" s="164">
        <f t="shared" si="122"/>
        <v>91</v>
      </c>
      <c r="W63" s="164">
        <f t="shared" si="122"/>
        <v>98</v>
      </c>
      <c r="X63" s="164">
        <f t="shared" si="122"/>
        <v>105</v>
      </c>
      <c r="Y63" s="164">
        <f t="shared" si="122"/>
        <v>106</v>
      </c>
      <c r="Z63" s="164">
        <f t="shared" si="122"/>
        <v>107</v>
      </c>
      <c r="AA63" s="164">
        <f t="shared" si="122"/>
        <v>108</v>
      </c>
      <c r="AB63" s="164">
        <f t="shared" si="122"/>
        <v>111</v>
      </c>
      <c r="AC63" s="164">
        <f t="shared" si="122"/>
        <v>114</v>
      </c>
      <c r="AD63" s="164">
        <f t="shared" si="122"/>
        <v>117</v>
      </c>
      <c r="AE63" s="164">
        <f t="shared" si="122"/>
        <v>120</v>
      </c>
      <c r="AF63" s="164">
        <f t="shared" si="122"/>
        <v>123</v>
      </c>
      <c r="AG63" s="164">
        <f t="shared" si="122"/>
        <v>126</v>
      </c>
      <c r="AH63" s="164">
        <f t="shared" si="122"/>
        <v>129</v>
      </c>
      <c r="AI63" s="164">
        <f t="shared" si="122"/>
        <v>132</v>
      </c>
      <c r="AJ63" s="164">
        <f t="shared" si="122"/>
        <v>135</v>
      </c>
      <c r="AK63" s="164">
        <f t="shared" si="122"/>
        <v>138</v>
      </c>
      <c r="AL63" s="164">
        <f t="shared" si="122"/>
        <v>141</v>
      </c>
      <c r="AM63" s="164">
        <f t="shared" si="122"/>
        <v>142</v>
      </c>
      <c r="AN63" s="164">
        <f t="shared" si="122"/>
        <v>144</v>
      </c>
      <c r="AO63" s="164">
        <f t="shared" si="122"/>
        <v>150</v>
      </c>
      <c r="AP63" s="164">
        <f t="shared" si="122"/>
        <v>152</v>
      </c>
      <c r="AQ63" s="164">
        <f t="shared" si="122"/>
        <v>154</v>
      </c>
      <c r="AR63" s="164">
        <f t="shared" si="122"/>
        <v>161</v>
      </c>
      <c r="AS63" s="164">
        <f t="shared" si="122"/>
        <v>168</v>
      </c>
      <c r="AT63" s="164">
        <f t="shared" si="122"/>
        <v>174</v>
      </c>
      <c r="AU63" s="164">
        <f t="shared" si="122"/>
        <v>177</v>
      </c>
      <c r="AV63" s="164">
        <f t="shared" si="122"/>
        <v>180</v>
      </c>
      <c r="AW63" s="165">
        <f t="shared" si="122"/>
        <v>181</v>
      </c>
      <c r="AX63" t="s">
        <v>1</v>
      </c>
      <c r="AY63" s="106" t="str">
        <f t="shared" si="55"/>
        <v>M21B</v>
      </c>
      <c r="AZ63" s="138">
        <f t="shared" si="44"/>
        <v>108</v>
      </c>
      <c r="BA63" s="74" t="str">
        <f t="shared" si="56"/>
        <v>Vjekoslav</v>
      </c>
      <c r="BB63" s="74" t="str">
        <f t="shared" si="57"/>
        <v>Klarić</v>
      </c>
      <c r="BC63" s="138" t="str">
        <f t="shared" si="58"/>
        <v>93:23</v>
      </c>
      <c r="BD63" s="138">
        <f t="shared" si="59"/>
        <v>5603</v>
      </c>
      <c r="BE63" s="138" t="str">
        <f t="shared" si="60"/>
        <v>0</v>
      </c>
      <c r="BF63" s="138" t="str">
        <f t="shared" si="81"/>
        <v>0</v>
      </c>
      <c r="BG63" s="138">
        <f>IF(CD63="","",IF(N(BD63)&gt;max_minuta*60,2,INDEX(statusRezultat_id,MATCH(VALUE(BE63),statusRezultat_oevent,0))))</f>
        <v>1</v>
      </c>
      <c r="BH63" s="74" t="str">
        <f>IF(B63="","",SUBSTITUTE(MID($B63,R63+1,S63-R63-1),"""",""))</f>
        <v>KAP</v>
      </c>
      <c r="BI63" s="74" t="str">
        <f>IF(B63="","",SUBSTITUTE(MID($B63,S63+1,T63-S63-1),"""",""))</f>
        <v>OK Kapela</v>
      </c>
      <c r="BJ63" s="138" t="str">
        <f t="shared" si="61"/>
        <v/>
      </c>
      <c r="BK63" s="74" t="str" cm="1">
        <f t="array" ref="BK63">IF(BJ63="",""&amp;BI63,IF(BJ63="NEMA",BI63,INDEX(klubAlias_klub,BJ63)))</f>
        <v>OK Kapela</v>
      </c>
      <c r="BL63" s="74" t="str" cm="1">
        <f t="array" ref="BL63">IFERROR(INDEX(registarNatjecatelji,CE63,4),"")</f>
        <v>OK Kapela</v>
      </c>
      <c r="BM63" s="138"/>
      <c r="BN63" s="74" t="str">
        <f t="shared" si="62"/>
        <v>OK Kapela</v>
      </c>
      <c r="BO63" s="74" t="str">
        <f>IF(B63="","",SUBSTITUTE(MID($B63,T63+1,U63-T63-1),"""",""))</f>
        <v>CRO</v>
      </c>
      <c r="BP63" s="138">
        <f>IF(BO63="","",IFERROR(INDEX(drzava_id,MATCH(BO63,drzava_oznaka,0)),"NEMA"))</f>
        <v>1</v>
      </c>
      <c r="BQ63" s="74" t="str">
        <f>IF(B63="","",SUBSTITUTE(MID($B63,AQ63+1,AR63-AQ63-1),"""",""))</f>
        <v>M21B</v>
      </c>
      <c r="BR63" s="74" t="str">
        <f t="shared" si="47"/>
        <v>M16-M21B</v>
      </c>
      <c r="BS63" s="138">
        <f t="shared" si="48"/>
        <v>1003</v>
      </c>
      <c r="BT63" s="75" t="str">
        <f>IF(B63="","",SUBSTITUTE(MID($B63,AR63+1,AS63-AR63-1),"""",""))</f>
        <v>2.94</v>
      </c>
      <c r="BU63" s="75" t="str">
        <f>IF(B63="","",SUBSTITUTE(MID($B63,AS63+1,AT63-AS63-1),"""",""))</f>
        <v>110</v>
      </c>
      <c r="BV63" s="76" t="str">
        <f>IF(B63="","",SUBSTITUTE(MID($B63,AT63+1,AU63-AT63-1),"""",""))</f>
        <v>12</v>
      </c>
      <c r="BW63" t="s">
        <v>1</v>
      </c>
      <c r="BX63" s="106" t="str">
        <f>IF(BA63="Vacant","",IF(BA63="","",BA63) &amp; IF(BB63="",""," – " &amp; BB63) &amp; IF(BN63="",""," – " &amp; BN63) &amp; IF(AY63="",""," – " &amp; AY63))</f>
        <v>Vjekoslav – Klarić – OK Kapela – M21B</v>
      </c>
      <c r="BY63" s="107">
        <f t="shared" si="49"/>
        <v>259</v>
      </c>
      <c r="BZ63" t="s">
        <v>1</v>
      </c>
      <c r="CA63" s="106" t="str">
        <f>IF(BA63="Vacant","",IF(BA63="","",BA63) &amp; IF(BB63="",""," – " &amp; BB63) &amp; IF(BN63="",""," – " &amp; BN63))</f>
        <v>Vjekoslav – Klarić – OK Kapela</v>
      </c>
      <c r="CB63" s="107">
        <f t="shared" si="50"/>
        <v>259</v>
      </c>
      <c r="CC63" t="s">
        <v>1</v>
      </c>
      <c r="CD63" s="106" t="str">
        <f>IF(BA63="Vacant","",IF(BA63="","",BA63)&amp;IF(BB63="",""," – "&amp;BB63))</f>
        <v>Vjekoslav – Klarić</v>
      </c>
      <c r="CE63" s="107">
        <f t="shared" si="63"/>
        <v>259</v>
      </c>
      <c r="CF63" t="s">
        <v>1</v>
      </c>
      <c r="CG63" s="112">
        <f t="shared" si="64"/>
        <v>259</v>
      </c>
      <c r="CH63" s="107" cm="1">
        <f t="array" ref="CH63">IF(CG63="","",INDEX(imePrezime_id,CG63,0))</f>
        <v>1871</v>
      </c>
      <c r="CI63" t="s">
        <v>1</v>
      </c>
      <c r="CJ63" s="30" t="str">
        <f>IF(CE63&lt;&gt;"NEMA","","SELECT '"&amp;CD63&amp;"', ime, prezime FROM imeprezime WHERE ime LIKE '%"&amp;MID(BA63,2,LEN(BA63)-2)&amp;"%' Or prezime LIKE '%"&amp;MID(BB63,2,LEN(BB63)-2)&amp;"%' Or ime LIKE '%"&amp;MID(BB63,2,LEN(BB63)-2)&amp;"%' Or prezime LIKE '%"&amp;MID(BA63,2,LEN(BA63)-2)&amp;"%' ORDER BY ime, prezime;")</f>
        <v/>
      </c>
      <c r="CK63" t="s">
        <v>1</v>
      </c>
      <c r="CL63" s="91"/>
      <c r="CM63" t="s">
        <v>1</v>
      </c>
      <c r="CO63" t="s">
        <v>1</v>
      </c>
      <c r="CW63" s="116" t="str">
        <f>IF(CE63="NEMA",MAX(CW$10:CW62)+1,"")</f>
        <v/>
      </c>
      <c r="CX63" t="s">
        <v>1</v>
      </c>
      <c r="CY63" s="124" t="str">
        <f>LEFT(BQ63,1)</f>
        <v>M</v>
      </c>
      <c r="CZ63" t="s">
        <v>1</v>
      </c>
      <c r="DA63" s="106" t="str">
        <f>IF(CW63="","",IF(BO63&lt;&gt;"CRO","","INSERT INTO osoba (id,reg_broj,oib,spol_id,dat_rodjenja) VALUES ("&amp;CW63&amp;",(SELECT max(reg_broj)+1 FROM osoba),Null,'"&amp;CY63&amp;"',Null); INSERT INTO osoba_log (id,reg_broj,oib,spol_id,dat_rodjenja,dnevnik_id) SELECT id,reg_broj,oib,spol_id,dat_rodjenja,"&amp;CW$2&amp;" FROM osoba WHERE id = "&amp;CW63&amp;";"))</f>
        <v/>
      </c>
      <c r="DB63" s="129" t="str">
        <f>IF(CW63="","","INSERT INTO imeprezime (id,osoba_id,rbr,ime,prezime,klub_id,identitet_id,sintaksa_id,info,aktivno,dnevnik_id) VALUES ("&amp;CW63&amp;","&amp;IF(DA63="","Null",CW63)&amp;",1,'"&amp;BA63&amp;"','"&amp;BB63&amp;"',(SELECT id FROM klub WHERE naziv = '"&amp;BI63&amp;"'),Null,1,'',1,"&amp;CW$2&amp;");")</f>
        <v/>
      </c>
      <c r="DC63" t="s">
        <v>1</v>
      </c>
      <c r="DD63" s="30" t="str">
        <f t="shared" si="65"/>
        <v/>
      </c>
      <c r="DE63" t="s">
        <v>1</v>
      </c>
      <c r="DF63" s="106" t="str">
        <f>IF(OR(BP63="",BP63&lt;&gt;"NEMA"),"",BO63)</f>
        <v/>
      </c>
      <c r="DG63" s="129" t="str">
        <f>IF(DF63="","",MAX(DG$10:DG62)+1)</f>
        <v/>
      </c>
      <c r="DH63" t="s">
        <v>1</v>
      </c>
      <c r="DI63" s="91"/>
      <c r="DJ63" t="s">
        <v>1</v>
      </c>
      <c r="DK63" s="30" t="str">
        <f>IF(DF63="","","INSERT INTO drzava(id,naziv,oznaka) VALUES ("&amp;DG63&amp;",'"&amp;DI63&amp;"','"&amp;UPPER(LEFT(DF63,1))&amp;LOWER(RIGHT(DF63,2))&amp;"');")</f>
        <v/>
      </c>
      <c r="DL63" t="s">
        <v>1</v>
      </c>
      <c r="DM63" s="170" t="str">
        <f>IF(BJ63&lt;&gt;"NEMA","",IF(IFERROR(MATCH(BI63,BI$10:BI62,0),0)&lt;&gt;0,"",BI63))</f>
        <v/>
      </c>
      <c r="DN63" t="s">
        <v>1</v>
      </c>
      <c r="DO63" s="91"/>
      <c r="DP63" t="s">
        <v>1</v>
      </c>
      <c r="DQ63" s="106" t="str">
        <f t="shared" si="66"/>
        <v/>
      </c>
      <c r="DR63" s="74" t="str">
        <f>IF(DQ63="","",MAX(DR$10:DR62)+1)</f>
        <v/>
      </c>
      <c r="DS63" s="74" t="str">
        <f>IF(DQ63="","",IF(BP63="","",IF(BP63="NEMA",DG63,BP63)))</f>
        <v/>
      </c>
      <c r="DT63" s="74" t="str">
        <f t="shared" si="67"/>
        <v/>
      </c>
      <c r="DU63" s="74" t="str">
        <f>IF(DO63="","",MAX(DU$10:DU62)+1)</f>
        <v/>
      </c>
      <c r="DV63" s="181" t="str">
        <f>IF(DO63="","",INDEX(klub_id,MATCH(DO63,klub_naziv,0)))</f>
        <v/>
      </c>
      <c r="DW63" s="129" t="str">
        <f t="shared" si="68"/>
        <v/>
      </c>
      <c r="DX63" t="s">
        <v>1</v>
      </c>
      <c r="DY63" s="30" t="str">
        <f t="shared" si="69"/>
        <v/>
      </c>
      <c r="DZ63" t="s">
        <v>1</v>
      </c>
      <c r="EA63" s="170" t="str">
        <f>IF(BX63="","",IF(BY63&lt;&gt;"NEMA","ime-pre-klu"&amp;IF(BJ63="","","(ali)")&amp;"-kat",IF(CB63&lt;&gt;"NEMA","ime-pre-klu"&amp;IF(BJ63="","","(ali)"),IF(CE63&lt;&gt;"NEMA","ime-pre",IF(CW63&lt;&gt;"","novo",""))))&amp;IF(AND(BE63="0",BD63&gt;max_minuta*60),"-ot",""))</f>
        <v>ime-pre-klu-kat</v>
      </c>
      <c r="EB63" t="s">
        <v>1</v>
      </c>
      <c r="EC63" s="112"/>
      <c r="ED63" s="138"/>
      <c r="EE63" s="138"/>
      <c r="EF63" s="138"/>
      <c r="EG63" s="138"/>
      <c r="EH63" s="138"/>
      <c r="EI63" s="138"/>
      <c r="EJ63" s="138"/>
      <c r="EK63" s="138"/>
      <c r="EL63" s="138"/>
      <c r="EM63" s="107">
        <f t="shared" si="90"/>
        <v>1</v>
      </c>
      <c r="EN63" t="s">
        <v>1</v>
      </c>
    </row>
    <row r="64" spans="2:144" x14ac:dyDescent="0.25">
      <c r="B64" s="152" t="s">
        <v>1131</v>
      </c>
      <c r="C64" t="s">
        <v>1</v>
      </c>
      <c r="D64" s="163">
        <f t="shared" si="53"/>
        <v>0</v>
      </c>
      <c r="E64" s="164">
        <f t="shared" ref="E64:AW64" si="123">IF($B64="","",FIND(";",$B64,D64+1))</f>
        <v>1</v>
      </c>
      <c r="F64" s="164">
        <f t="shared" si="123"/>
        <v>9</v>
      </c>
      <c r="G64" s="164">
        <f t="shared" si="123"/>
        <v>15</v>
      </c>
      <c r="H64" s="164">
        <f t="shared" si="123"/>
        <v>23</v>
      </c>
      <c r="I64" s="164">
        <f t="shared" si="123"/>
        <v>31</v>
      </c>
      <c r="J64" s="164">
        <f t="shared" si="123"/>
        <v>32</v>
      </c>
      <c r="K64" s="164">
        <f t="shared" si="123"/>
        <v>34</v>
      </c>
      <c r="L64" s="164">
        <f t="shared" si="123"/>
        <v>35</v>
      </c>
      <c r="M64" s="164">
        <f t="shared" si="123"/>
        <v>37</v>
      </c>
      <c r="N64" s="164">
        <f t="shared" si="123"/>
        <v>43</v>
      </c>
      <c r="O64" s="164">
        <f t="shared" si="123"/>
        <v>50</v>
      </c>
      <c r="P64" s="164">
        <f t="shared" si="123"/>
        <v>57</v>
      </c>
      <c r="Q64" s="164">
        <f t="shared" si="123"/>
        <v>59</v>
      </c>
      <c r="R64" s="164">
        <f t="shared" si="123"/>
        <v>61</v>
      </c>
      <c r="S64" s="164">
        <f t="shared" si="123"/>
        <v>69</v>
      </c>
      <c r="T64" s="164">
        <f t="shared" si="123"/>
        <v>80</v>
      </c>
      <c r="U64" s="164">
        <f t="shared" si="123"/>
        <v>86</v>
      </c>
      <c r="V64" s="164">
        <f t="shared" si="123"/>
        <v>88</v>
      </c>
      <c r="W64" s="164">
        <f t="shared" si="123"/>
        <v>95</v>
      </c>
      <c r="X64" s="164">
        <f t="shared" si="123"/>
        <v>102</v>
      </c>
      <c r="Y64" s="164">
        <f t="shared" si="123"/>
        <v>103</v>
      </c>
      <c r="Z64" s="164">
        <f t="shared" si="123"/>
        <v>104</v>
      </c>
      <c r="AA64" s="164">
        <f t="shared" si="123"/>
        <v>105</v>
      </c>
      <c r="AB64" s="164">
        <f t="shared" si="123"/>
        <v>108</v>
      </c>
      <c r="AC64" s="164">
        <f t="shared" si="123"/>
        <v>111</v>
      </c>
      <c r="AD64" s="164">
        <f t="shared" si="123"/>
        <v>114</v>
      </c>
      <c r="AE64" s="164">
        <f t="shared" si="123"/>
        <v>117</v>
      </c>
      <c r="AF64" s="164">
        <f t="shared" si="123"/>
        <v>120</v>
      </c>
      <c r="AG64" s="164">
        <f t="shared" si="123"/>
        <v>123</v>
      </c>
      <c r="AH64" s="164">
        <f t="shared" si="123"/>
        <v>126</v>
      </c>
      <c r="AI64" s="164">
        <f t="shared" si="123"/>
        <v>129</v>
      </c>
      <c r="AJ64" s="164">
        <f t="shared" si="123"/>
        <v>132</v>
      </c>
      <c r="AK64" s="164">
        <f t="shared" si="123"/>
        <v>135</v>
      </c>
      <c r="AL64" s="164">
        <f t="shared" si="123"/>
        <v>138</v>
      </c>
      <c r="AM64" s="164">
        <f t="shared" si="123"/>
        <v>139</v>
      </c>
      <c r="AN64" s="164">
        <f t="shared" si="123"/>
        <v>141</v>
      </c>
      <c r="AO64" s="164">
        <f t="shared" si="123"/>
        <v>147</v>
      </c>
      <c r="AP64" s="164">
        <f t="shared" si="123"/>
        <v>149</v>
      </c>
      <c r="AQ64" s="164">
        <f t="shared" si="123"/>
        <v>151</v>
      </c>
      <c r="AR64" s="164">
        <f t="shared" si="123"/>
        <v>158</v>
      </c>
      <c r="AS64" s="164">
        <f t="shared" si="123"/>
        <v>165</v>
      </c>
      <c r="AT64" s="164">
        <f t="shared" si="123"/>
        <v>171</v>
      </c>
      <c r="AU64" s="164">
        <f t="shared" si="123"/>
        <v>174</v>
      </c>
      <c r="AV64" s="164">
        <f t="shared" si="123"/>
        <v>177</v>
      </c>
      <c r="AW64" s="165">
        <f t="shared" si="123"/>
        <v>178</v>
      </c>
      <c r="AX64" t="s">
        <v>1</v>
      </c>
      <c r="AY64" s="106" t="str">
        <f t="shared" si="55"/>
        <v>M21B</v>
      </c>
      <c r="AZ64" s="138">
        <f t="shared" si="44"/>
        <v>108</v>
      </c>
      <c r="BA64" s="74" t="str">
        <f t="shared" si="56"/>
        <v>Zoran</v>
      </c>
      <c r="BB64" s="74" t="str">
        <f t="shared" si="57"/>
        <v>Ćorić</v>
      </c>
      <c r="BC64" s="138" t="str">
        <f t="shared" si="58"/>
        <v>118:11</v>
      </c>
      <c r="BD64" s="138">
        <f t="shared" si="59"/>
        <v>7091</v>
      </c>
      <c r="BE64" s="138" t="str">
        <f t="shared" si="60"/>
        <v>0</v>
      </c>
      <c r="BF64" s="138" t="str">
        <f t="shared" si="81"/>
        <v>0</v>
      </c>
      <c r="BG64" s="138">
        <f>IF(CD64="","",IF(N(BD64)&gt;max_minuta*60,2,INDEX(statusRezultat_id,MATCH(VALUE(BE64),statusRezultat_oevent,0))))</f>
        <v>1</v>
      </c>
      <c r="BH64" s="74" t="str">
        <f>IF(B64="","",SUBSTITUTE(MID($B64,R64+1,S64-R64-1),"""",""))</f>
        <v>Vihor</v>
      </c>
      <c r="BI64" s="74" t="str">
        <f>IF(B64="","",SUBSTITUTE(MID($B64,S64+1,T64-S64-1),"""",""))</f>
        <v>OK Vihor</v>
      </c>
      <c r="BJ64" s="138" t="str">
        <f t="shared" si="61"/>
        <v/>
      </c>
      <c r="BK64" s="74" t="str" cm="1">
        <f t="array" ref="BK64">IF(BJ64="",""&amp;BI64,IF(BJ64="NEMA",BI64,INDEX(klubAlias_klub,BJ64)))</f>
        <v>OK Vihor</v>
      </c>
      <c r="BL64" s="74" t="str" cm="1">
        <f t="array" ref="BL64">IFERROR(INDEX(registarNatjecatelji,CE64,4),"")</f>
        <v>OK Vihor</v>
      </c>
      <c r="BM64" s="138"/>
      <c r="BN64" s="74" t="str">
        <f t="shared" si="62"/>
        <v>OK Vihor</v>
      </c>
      <c r="BO64" s="74" t="str">
        <f>IF(B64="","",SUBSTITUTE(MID($B64,T64+1,U64-T64-1),"""",""))</f>
        <v>CRO</v>
      </c>
      <c r="BP64" s="138">
        <f>IF(BO64="","",IFERROR(INDEX(drzava_id,MATCH(BO64,drzava_oznaka,0)),"NEMA"))</f>
        <v>1</v>
      </c>
      <c r="BQ64" s="74" t="str">
        <f>IF(B64="","",SUBSTITUTE(MID($B64,AQ64+1,AR64-AQ64-1),"""",""))</f>
        <v>M21B</v>
      </c>
      <c r="BR64" s="74" t="str">
        <f t="shared" si="47"/>
        <v>M16-M21B</v>
      </c>
      <c r="BS64" s="138">
        <f t="shared" si="48"/>
        <v>1003</v>
      </c>
      <c r="BT64" s="75" t="str">
        <f>IF(B64="","",SUBSTITUTE(MID($B64,AR64+1,AS64-AR64-1),"""",""))</f>
        <v>2.94</v>
      </c>
      <c r="BU64" s="75" t="str">
        <f>IF(B64="","",SUBSTITUTE(MID($B64,AS64+1,AT64-AS64-1),"""",""))</f>
        <v>110</v>
      </c>
      <c r="BV64" s="76" t="str">
        <f>IF(B64="","",SUBSTITUTE(MID($B64,AT64+1,AU64-AT64-1),"""",""))</f>
        <v>12</v>
      </c>
      <c r="BW64" t="s">
        <v>1</v>
      </c>
      <c r="BX64" s="106" t="str">
        <f>IF(BA64="Vacant","",IF(BA64="","",BA64) &amp; IF(BB64="",""," – " &amp; BB64) &amp; IF(BN64="",""," – " &amp; BN64) &amp; IF(AY64="",""," – " &amp; AY64))</f>
        <v>Zoran – Ćorić – OK Vihor – M21B</v>
      </c>
      <c r="BY64" s="107">
        <f t="shared" si="49"/>
        <v>636</v>
      </c>
      <c r="BZ64" t="s">
        <v>1</v>
      </c>
      <c r="CA64" s="106" t="str">
        <f>IF(BA64="Vacant","",IF(BA64="","",BA64) &amp; IF(BB64="",""," – " &amp; BB64) &amp; IF(BN64="",""," – " &amp; BN64))</f>
        <v>Zoran – Ćorić – OK Vihor</v>
      </c>
      <c r="CB64" s="107">
        <f t="shared" si="50"/>
        <v>636</v>
      </c>
      <c r="CC64" t="s">
        <v>1</v>
      </c>
      <c r="CD64" s="106" t="str">
        <f>IF(BA64="Vacant","",IF(BA64="","",BA64)&amp;IF(BB64="",""," – "&amp;BB64))</f>
        <v>Zoran – Ćorić</v>
      </c>
      <c r="CE64" s="107">
        <f t="shared" si="63"/>
        <v>636</v>
      </c>
      <c r="CF64" t="s">
        <v>1</v>
      </c>
      <c r="CG64" s="112">
        <f t="shared" si="64"/>
        <v>636</v>
      </c>
      <c r="CH64" s="107" cm="1">
        <f t="array" ref="CH64">IF(CG64="","",INDEX(imePrezime_id,CG64,0))</f>
        <v>1885</v>
      </c>
      <c r="CI64" t="s">
        <v>1</v>
      </c>
      <c r="CJ64" s="30" t="str">
        <f>IF(CE64&lt;&gt;"NEMA","","SELECT '"&amp;CD64&amp;"', ime, prezime FROM imeprezime WHERE ime LIKE '%"&amp;MID(BA64,2,LEN(BA64)-2)&amp;"%' Or prezime LIKE '%"&amp;MID(BB64,2,LEN(BB64)-2)&amp;"%' Or ime LIKE '%"&amp;MID(BB64,2,LEN(BB64)-2)&amp;"%' Or prezime LIKE '%"&amp;MID(BA64,2,LEN(BA64)-2)&amp;"%' ORDER BY ime, prezime;")</f>
        <v/>
      </c>
      <c r="CK64" t="s">
        <v>1</v>
      </c>
      <c r="CL64" s="91"/>
      <c r="CM64" t="s">
        <v>1</v>
      </c>
      <c r="CO64" t="s">
        <v>1</v>
      </c>
      <c r="CW64" s="116" t="str">
        <f>IF(CE64="NEMA",MAX(CW$10:CW63)+1,"")</f>
        <v/>
      </c>
      <c r="CX64" t="s">
        <v>1</v>
      </c>
      <c r="CY64" s="124" t="str">
        <f>LEFT(BQ64,1)</f>
        <v>M</v>
      </c>
      <c r="CZ64" t="s">
        <v>1</v>
      </c>
      <c r="DA64" s="106" t="str">
        <f>IF(CW64="","",IF(BO64&lt;&gt;"CRO","","INSERT INTO osoba (id,reg_broj,oib,spol_id,dat_rodjenja) VALUES ("&amp;CW64&amp;",(SELECT max(reg_broj)+1 FROM osoba),Null,'"&amp;CY64&amp;"',Null); INSERT INTO osoba_log (id,reg_broj,oib,spol_id,dat_rodjenja,dnevnik_id) SELECT id,reg_broj,oib,spol_id,dat_rodjenja,"&amp;CW$2&amp;" FROM osoba WHERE id = "&amp;CW64&amp;";"))</f>
        <v/>
      </c>
      <c r="DB64" s="129" t="str">
        <f>IF(CW64="","","INSERT INTO imeprezime (id,osoba_id,rbr,ime,prezime,klub_id,identitet_id,sintaksa_id,info,aktivno,dnevnik_id) VALUES ("&amp;CW64&amp;","&amp;IF(DA64="","Null",CW64)&amp;",1,'"&amp;BA64&amp;"','"&amp;BB64&amp;"',(SELECT id FROM klub WHERE naziv = '"&amp;BI64&amp;"'),Null,1,'',1,"&amp;CW$2&amp;");")</f>
        <v/>
      </c>
      <c r="DC64" t="s">
        <v>1</v>
      </c>
      <c r="DD64" s="30" t="str">
        <f t="shared" si="65"/>
        <v/>
      </c>
      <c r="DE64" t="s">
        <v>1</v>
      </c>
      <c r="DF64" s="106" t="str">
        <f>IF(OR(BP64="",BP64&lt;&gt;"NEMA"),"",BO64)</f>
        <v/>
      </c>
      <c r="DG64" s="129" t="str">
        <f>IF(DF64="","",MAX(DG$10:DG63)+1)</f>
        <v/>
      </c>
      <c r="DH64" t="s">
        <v>1</v>
      </c>
      <c r="DI64" s="91"/>
      <c r="DJ64" t="s">
        <v>1</v>
      </c>
      <c r="DK64" s="30" t="str">
        <f>IF(DF64="","","INSERT INTO drzava(id,naziv,oznaka) VALUES ("&amp;DG64&amp;",'"&amp;DI64&amp;"','"&amp;UPPER(LEFT(DF64,1))&amp;LOWER(RIGHT(DF64,2))&amp;"');")</f>
        <v/>
      </c>
      <c r="DL64" t="s">
        <v>1</v>
      </c>
      <c r="DM64" s="170" t="str">
        <f>IF(BJ64&lt;&gt;"NEMA","",IF(IFERROR(MATCH(BI64,BI$10:BI63,0),0)&lt;&gt;0,"",BI64))</f>
        <v/>
      </c>
      <c r="DN64" t="s">
        <v>1</v>
      </c>
      <c r="DO64" s="91"/>
      <c r="DP64" t="s">
        <v>1</v>
      </c>
      <c r="DQ64" s="106" t="str">
        <f t="shared" si="66"/>
        <v/>
      </c>
      <c r="DR64" s="74" t="str">
        <f>IF(DQ64="","",MAX(DR$10:DR63)+1)</f>
        <v/>
      </c>
      <c r="DS64" s="74" t="str">
        <f>IF(DQ64="","",IF(BP64="","",IF(BP64="NEMA",DG64,BP64)))</f>
        <v/>
      </c>
      <c r="DT64" s="74" t="str">
        <f t="shared" si="67"/>
        <v/>
      </c>
      <c r="DU64" s="74" t="str">
        <f>IF(DO64="","",MAX(DU$10:DU63)+1)</f>
        <v/>
      </c>
      <c r="DV64" s="181" t="str">
        <f>IF(DO64="","",INDEX(klub_id,MATCH(DO64,klub_naziv,0)))</f>
        <v/>
      </c>
      <c r="DW64" s="129" t="str">
        <f t="shared" si="68"/>
        <v/>
      </c>
      <c r="DX64" t="s">
        <v>1</v>
      </c>
      <c r="DY64" s="30" t="str">
        <f t="shared" si="69"/>
        <v/>
      </c>
      <c r="DZ64" t="s">
        <v>1</v>
      </c>
      <c r="EA64" s="170" t="str">
        <f>IF(BX64="","",IF(BY64&lt;&gt;"NEMA","ime-pre-klu"&amp;IF(BJ64="","","(ali)")&amp;"-kat",IF(CB64&lt;&gt;"NEMA","ime-pre-klu"&amp;IF(BJ64="","","(ali)"),IF(CE64&lt;&gt;"NEMA","ime-pre",IF(CW64&lt;&gt;"","novo",""))))&amp;IF(AND(BE64="0",BD64&gt;max_minuta*60),"-ot",""))</f>
        <v>ime-pre-klu-kat</v>
      </c>
      <c r="EB64" t="s">
        <v>1</v>
      </c>
      <c r="EC64" s="112"/>
      <c r="ED64" s="138"/>
      <c r="EE64" s="138"/>
      <c r="EF64" s="138"/>
      <c r="EG64" s="138"/>
      <c r="EH64" s="138"/>
      <c r="EI64" s="138"/>
      <c r="EJ64" s="138"/>
      <c r="EK64" s="138"/>
      <c r="EL64" s="138"/>
      <c r="EM64" s="107">
        <f t="shared" si="90"/>
        <v>1</v>
      </c>
      <c r="EN64" t="s">
        <v>1</v>
      </c>
    </row>
    <row r="65" spans="2:144" x14ac:dyDescent="0.25">
      <c r="B65" s="152" t="s">
        <v>1132</v>
      </c>
      <c r="C65" t="s">
        <v>1</v>
      </c>
      <c r="D65" s="163">
        <f t="shared" si="53"/>
        <v>0</v>
      </c>
      <c r="E65" s="164">
        <f t="shared" ref="E65:AW65" si="124">IF($B65="","",FIND(";",$B65,D65+1))</f>
        <v>1</v>
      </c>
      <c r="F65" s="164">
        <f t="shared" si="124"/>
        <v>9</v>
      </c>
      <c r="G65" s="164">
        <f t="shared" si="124"/>
        <v>15</v>
      </c>
      <c r="H65" s="164">
        <f t="shared" si="124"/>
        <v>23</v>
      </c>
      <c r="I65" s="164">
        <f t="shared" si="124"/>
        <v>34</v>
      </c>
      <c r="J65" s="164">
        <f t="shared" si="124"/>
        <v>35</v>
      </c>
      <c r="K65" s="164">
        <f t="shared" si="124"/>
        <v>37</v>
      </c>
      <c r="L65" s="164">
        <f t="shared" si="124"/>
        <v>38</v>
      </c>
      <c r="M65" s="164">
        <f t="shared" si="124"/>
        <v>40</v>
      </c>
      <c r="N65" s="164">
        <f t="shared" si="124"/>
        <v>46</v>
      </c>
      <c r="O65" s="164">
        <f t="shared" si="124"/>
        <v>47</v>
      </c>
      <c r="P65" s="164">
        <f t="shared" si="124"/>
        <v>48</v>
      </c>
      <c r="Q65" s="164">
        <f t="shared" si="124"/>
        <v>50</v>
      </c>
      <c r="R65" s="164">
        <f t="shared" si="124"/>
        <v>52</v>
      </c>
      <c r="S65" s="164">
        <f t="shared" si="124"/>
        <v>60</v>
      </c>
      <c r="T65" s="164">
        <f t="shared" si="124"/>
        <v>71</v>
      </c>
      <c r="U65" s="164">
        <f t="shared" si="124"/>
        <v>77</v>
      </c>
      <c r="V65" s="164">
        <f t="shared" si="124"/>
        <v>79</v>
      </c>
      <c r="W65" s="164">
        <f t="shared" si="124"/>
        <v>86</v>
      </c>
      <c r="X65" s="164">
        <f t="shared" si="124"/>
        <v>93</v>
      </c>
      <c r="Y65" s="164">
        <f t="shared" si="124"/>
        <v>94</v>
      </c>
      <c r="Z65" s="164">
        <f t="shared" si="124"/>
        <v>95</v>
      </c>
      <c r="AA65" s="164">
        <f t="shared" si="124"/>
        <v>96</v>
      </c>
      <c r="AB65" s="164">
        <f t="shared" si="124"/>
        <v>99</v>
      </c>
      <c r="AC65" s="164">
        <f t="shared" si="124"/>
        <v>102</v>
      </c>
      <c r="AD65" s="164">
        <f t="shared" si="124"/>
        <v>105</v>
      </c>
      <c r="AE65" s="164">
        <f t="shared" si="124"/>
        <v>108</v>
      </c>
      <c r="AF65" s="164">
        <f t="shared" si="124"/>
        <v>111</v>
      </c>
      <c r="AG65" s="164">
        <f t="shared" si="124"/>
        <v>114</v>
      </c>
      <c r="AH65" s="164">
        <f t="shared" si="124"/>
        <v>117</v>
      </c>
      <c r="AI65" s="164">
        <f t="shared" si="124"/>
        <v>120</v>
      </c>
      <c r="AJ65" s="164">
        <f t="shared" si="124"/>
        <v>123</v>
      </c>
      <c r="AK65" s="164">
        <f t="shared" si="124"/>
        <v>126</v>
      </c>
      <c r="AL65" s="164">
        <f t="shared" si="124"/>
        <v>129</v>
      </c>
      <c r="AM65" s="164">
        <f t="shared" si="124"/>
        <v>130</v>
      </c>
      <c r="AN65" s="164">
        <f t="shared" si="124"/>
        <v>132</v>
      </c>
      <c r="AO65" s="164">
        <f t="shared" si="124"/>
        <v>138</v>
      </c>
      <c r="AP65" s="164">
        <f t="shared" si="124"/>
        <v>140</v>
      </c>
      <c r="AQ65" s="164">
        <f t="shared" si="124"/>
        <v>142</v>
      </c>
      <c r="AR65" s="164">
        <f t="shared" si="124"/>
        <v>149</v>
      </c>
      <c r="AS65" s="164">
        <f t="shared" si="124"/>
        <v>156</v>
      </c>
      <c r="AT65" s="164">
        <f t="shared" si="124"/>
        <v>162</v>
      </c>
      <c r="AU65" s="164">
        <f t="shared" si="124"/>
        <v>165</v>
      </c>
      <c r="AV65" s="164">
        <f t="shared" si="124"/>
        <v>166</v>
      </c>
      <c r="AW65" s="165">
        <f t="shared" si="124"/>
        <v>167</v>
      </c>
      <c r="AX65" t="s">
        <v>1</v>
      </c>
      <c r="AY65" s="106" t="str">
        <f t="shared" si="55"/>
        <v>M21B</v>
      </c>
      <c r="AZ65" s="138">
        <f t="shared" si="44"/>
        <v>108</v>
      </c>
      <c r="BA65" s="74" t="str">
        <f t="shared" si="56"/>
        <v>Tomislav</v>
      </c>
      <c r="BB65" s="74" t="str">
        <f t="shared" si="57"/>
        <v>Jurač</v>
      </c>
      <c r="BC65" s="138" t="str">
        <f t="shared" si="58"/>
        <v/>
      </c>
      <c r="BD65" s="138" t="str">
        <f t="shared" si="59"/>
        <v/>
      </c>
      <c r="BE65" s="138" t="str">
        <f t="shared" si="60"/>
        <v>1</v>
      </c>
      <c r="BF65" s="138" t="str">
        <f t="shared" si="81"/>
        <v>1</v>
      </c>
      <c r="BG65" s="138">
        <f>IF(CD65="","",IF(N(BD65)&gt;max_minuta*60,2,INDEX(statusRezultat_id,MATCH(VALUE(BE65),statusRezultat_oevent,0))))</f>
        <v>6</v>
      </c>
      <c r="BH65" s="74" t="str">
        <f>IF(B65="","",SUBSTITUTE(MID($B65,R65+1,S65-R65-1),"""",""))</f>
        <v>Vihor</v>
      </c>
      <c r="BI65" s="74" t="str">
        <f>IF(B65="","",SUBSTITUTE(MID($B65,S65+1,T65-S65-1),"""",""))</f>
        <v>OK Vihor</v>
      </c>
      <c r="BJ65" s="138" t="str">
        <f t="shared" si="61"/>
        <v/>
      </c>
      <c r="BK65" s="74" t="str" cm="1">
        <f t="array" ref="BK65">IF(BJ65="",""&amp;BI65,IF(BJ65="NEMA",BI65,INDEX(klubAlias_klub,BJ65)))</f>
        <v>OK Vihor</v>
      </c>
      <c r="BL65" s="74" t="str" cm="1">
        <f t="array" ref="BL65">IFERROR(INDEX(registarNatjecatelji,CE65,4),"")</f>
        <v>OK Vihor</v>
      </c>
      <c r="BM65" s="138"/>
      <c r="BN65" s="74" t="str">
        <f t="shared" si="62"/>
        <v>OK Vihor</v>
      </c>
      <c r="BO65" s="74" t="str">
        <f>IF(B65="","",SUBSTITUTE(MID($B65,T65+1,U65-T65-1),"""",""))</f>
        <v>CRO</v>
      </c>
      <c r="BP65" s="138">
        <f>IF(BO65="","",IFERROR(INDEX(drzava_id,MATCH(BO65,drzava_oznaka,0)),"NEMA"))</f>
        <v>1</v>
      </c>
      <c r="BQ65" s="74" t="str">
        <f>IF(B65="","",SUBSTITUTE(MID($B65,AQ65+1,AR65-AQ65-1),"""",""))</f>
        <v>M21B</v>
      </c>
      <c r="BR65" s="74" t="str">
        <f t="shared" si="47"/>
        <v>M16-M21B</v>
      </c>
      <c r="BS65" s="138">
        <f t="shared" si="48"/>
        <v>1003</v>
      </c>
      <c r="BT65" s="75" t="str">
        <f>IF(B65="","",SUBSTITUTE(MID($B65,AR65+1,AS65-AR65-1),"""",""))</f>
        <v>2.94</v>
      </c>
      <c r="BU65" s="75" t="str">
        <f>IF(B65="","",SUBSTITUTE(MID($B65,AS65+1,AT65-AS65-1),"""",""))</f>
        <v>110</v>
      </c>
      <c r="BV65" s="76" t="str">
        <f>IF(B65="","",SUBSTITUTE(MID($B65,AT65+1,AU65-AT65-1),"""",""))</f>
        <v>12</v>
      </c>
      <c r="BW65" t="s">
        <v>1</v>
      </c>
      <c r="BX65" s="106" t="str">
        <f>IF(BA65="Vacant","",IF(BA65="","",BA65) &amp; IF(BB65="",""," – " &amp; BB65) &amp; IF(BN65="",""," – " &amp; BN65) &amp; IF(AY65="",""," – " &amp; AY65))</f>
        <v>Tomislav – Jurač – OK Vihor – M21B</v>
      </c>
      <c r="BY65" s="107">
        <f t="shared" si="49"/>
        <v>708</v>
      </c>
      <c r="BZ65" t="s">
        <v>1</v>
      </c>
      <c r="CA65" s="106" t="str">
        <f>IF(BA65="Vacant","",IF(BA65="","",BA65) &amp; IF(BB65="",""," – " &amp; BB65) &amp; IF(BN65="",""," – " &amp; BN65))</f>
        <v>Tomislav – Jurač – OK Vihor</v>
      </c>
      <c r="CB65" s="107">
        <f t="shared" si="50"/>
        <v>708</v>
      </c>
      <c r="CC65" t="s">
        <v>1</v>
      </c>
      <c r="CD65" s="106" t="str">
        <f>IF(BA65="Vacant","",IF(BA65="","",BA65)&amp;IF(BB65="",""," – "&amp;BB65))</f>
        <v>Tomislav – Jurač</v>
      </c>
      <c r="CE65" s="107">
        <f t="shared" si="63"/>
        <v>708</v>
      </c>
      <c r="CF65" t="s">
        <v>1</v>
      </c>
      <c r="CG65" s="112">
        <f t="shared" si="64"/>
        <v>708</v>
      </c>
      <c r="CH65" s="107" cm="1">
        <f t="array" ref="CH65">IF(CG65="","",INDEX(imePrezime_id,CG65,0))</f>
        <v>1567</v>
      </c>
      <c r="CI65" t="s">
        <v>1</v>
      </c>
      <c r="CJ65" s="30" t="str">
        <f>IF(CE65&lt;&gt;"NEMA","","SELECT '"&amp;CD65&amp;"', ime, prezime FROM imeprezime WHERE ime LIKE '%"&amp;MID(BA65,2,LEN(BA65)-2)&amp;"%' Or prezime LIKE '%"&amp;MID(BB65,2,LEN(BB65)-2)&amp;"%' Or ime LIKE '%"&amp;MID(BB65,2,LEN(BB65)-2)&amp;"%' Or prezime LIKE '%"&amp;MID(BA65,2,LEN(BA65)-2)&amp;"%' ORDER BY ime, prezime;")</f>
        <v/>
      </c>
      <c r="CK65" t="s">
        <v>1</v>
      </c>
      <c r="CL65" s="91"/>
      <c r="CM65" t="s">
        <v>1</v>
      </c>
      <c r="CO65" t="s">
        <v>1</v>
      </c>
      <c r="CW65" s="116" t="str">
        <f>IF(CE65="NEMA",MAX(CW$10:CW64)+1,"")</f>
        <v/>
      </c>
      <c r="CX65" t="s">
        <v>1</v>
      </c>
      <c r="CY65" s="124" t="str">
        <f>LEFT(BQ65,1)</f>
        <v>M</v>
      </c>
      <c r="CZ65" t="s">
        <v>1</v>
      </c>
      <c r="DA65" s="106" t="str">
        <f>IF(CW65="","",IF(BO65&lt;&gt;"CRO","","INSERT INTO osoba (id,reg_broj,oib,spol_id,dat_rodjenja) VALUES ("&amp;CW65&amp;",(SELECT max(reg_broj)+1 FROM osoba),Null,'"&amp;CY65&amp;"',Null); INSERT INTO osoba_log (id,reg_broj,oib,spol_id,dat_rodjenja,dnevnik_id) SELECT id,reg_broj,oib,spol_id,dat_rodjenja,"&amp;CW$2&amp;" FROM osoba WHERE id = "&amp;CW65&amp;";"))</f>
        <v/>
      </c>
      <c r="DB65" s="129" t="str">
        <f>IF(CW65="","","INSERT INTO imeprezime (id,osoba_id,rbr,ime,prezime,klub_id,identitet_id,sintaksa_id,info,aktivno,dnevnik_id) VALUES ("&amp;CW65&amp;","&amp;IF(DA65="","Null",CW65)&amp;",1,'"&amp;BA65&amp;"','"&amp;BB65&amp;"',(SELECT id FROM klub WHERE naziv = '"&amp;BI65&amp;"'),Null,1,'',1,"&amp;CW$2&amp;");")</f>
        <v/>
      </c>
      <c r="DC65" t="s">
        <v>1</v>
      </c>
      <c r="DD65" s="30" t="str">
        <f t="shared" si="65"/>
        <v/>
      </c>
      <c r="DE65" t="s">
        <v>1</v>
      </c>
      <c r="DF65" s="106" t="str">
        <f>IF(OR(BP65="",BP65&lt;&gt;"NEMA"),"",BO65)</f>
        <v/>
      </c>
      <c r="DG65" s="129" t="str">
        <f>IF(DF65="","",MAX(DG$10:DG64)+1)</f>
        <v/>
      </c>
      <c r="DH65" t="s">
        <v>1</v>
      </c>
      <c r="DI65" s="91"/>
      <c r="DJ65" t="s">
        <v>1</v>
      </c>
      <c r="DK65" s="30" t="str">
        <f>IF(DF65="","","INSERT INTO drzava(id,naziv,oznaka) VALUES ("&amp;DG65&amp;",'"&amp;DI65&amp;"','"&amp;UPPER(LEFT(DF65,1))&amp;LOWER(RIGHT(DF65,2))&amp;"');")</f>
        <v/>
      </c>
      <c r="DL65" t="s">
        <v>1</v>
      </c>
      <c r="DM65" s="170" t="str">
        <f>IF(BJ65&lt;&gt;"NEMA","",IF(IFERROR(MATCH(BI65,BI$10:BI64,0),0)&lt;&gt;0,"",BI65))</f>
        <v/>
      </c>
      <c r="DN65" t="s">
        <v>1</v>
      </c>
      <c r="DO65" s="91"/>
      <c r="DP65" t="s">
        <v>1</v>
      </c>
      <c r="DQ65" s="106" t="str">
        <f t="shared" si="66"/>
        <v/>
      </c>
      <c r="DR65" s="74" t="str">
        <f>IF(DQ65="","",MAX(DR$10:DR64)+1)</f>
        <v/>
      </c>
      <c r="DS65" s="74" t="str">
        <f>IF(DQ65="","",IF(BP65="","",IF(BP65="NEMA",DG65,BP65)))</f>
        <v/>
      </c>
      <c r="DT65" s="74" t="str">
        <f t="shared" si="67"/>
        <v/>
      </c>
      <c r="DU65" s="74" t="str">
        <f>IF(DO65="","",MAX(DU$10:DU64)+1)</f>
        <v/>
      </c>
      <c r="DV65" s="181" t="str">
        <f>IF(DO65="","",INDEX(klub_id,MATCH(DO65,klub_naziv,0)))</f>
        <v/>
      </c>
      <c r="DW65" s="129" t="str">
        <f t="shared" si="68"/>
        <v/>
      </c>
      <c r="DX65" t="s">
        <v>1</v>
      </c>
      <c r="DY65" s="30" t="str">
        <f t="shared" si="69"/>
        <v/>
      </c>
      <c r="DZ65" t="s">
        <v>1</v>
      </c>
      <c r="EA65" s="170" t="str">
        <f>IF(BX65="","",IF(BY65&lt;&gt;"NEMA","ime-pre-klu"&amp;IF(BJ65="","","(ali)")&amp;"-kat",IF(CB65&lt;&gt;"NEMA","ime-pre-klu"&amp;IF(BJ65="","","(ali)"),IF(CE65&lt;&gt;"NEMA","ime-pre",IF(CW65&lt;&gt;"","novo",""))))&amp;IF(AND(BE65="0",BD65&gt;max_minuta*60),"-ot",""))</f>
        <v>ime-pre-klu-kat</v>
      </c>
      <c r="EB65" t="s">
        <v>1</v>
      </c>
      <c r="EC65" s="112"/>
      <c r="ED65" s="138"/>
      <c r="EE65" s="138"/>
      <c r="EF65" s="138"/>
      <c r="EG65" s="138"/>
      <c r="EH65" s="138"/>
      <c r="EI65" s="138"/>
      <c r="EJ65" s="138"/>
      <c r="EK65" s="138"/>
      <c r="EL65" s="138"/>
      <c r="EM65" s="107">
        <f t="shared" si="90"/>
        <v>1</v>
      </c>
      <c r="EN65" t="s">
        <v>1</v>
      </c>
    </row>
    <row r="66" spans="2:144" x14ac:dyDescent="0.25">
      <c r="B66" s="152" t="s">
        <v>1133</v>
      </c>
      <c r="C66" t="s">
        <v>1</v>
      </c>
      <c r="D66" s="163">
        <f t="shared" si="53"/>
        <v>0</v>
      </c>
      <c r="E66" s="164">
        <f t="shared" ref="E66:AW66" si="125">IF($B66="","",FIND(";",$B66,D66+1))</f>
        <v>1</v>
      </c>
      <c r="F66" s="164">
        <f t="shared" si="125"/>
        <v>9</v>
      </c>
      <c r="G66" s="164">
        <f t="shared" si="125"/>
        <v>15</v>
      </c>
      <c r="H66" s="164">
        <f t="shared" si="125"/>
        <v>26</v>
      </c>
      <c r="I66" s="164">
        <f t="shared" si="125"/>
        <v>36</v>
      </c>
      <c r="J66" s="164">
        <f t="shared" si="125"/>
        <v>37</v>
      </c>
      <c r="K66" s="164">
        <f t="shared" si="125"/>
        <v>39</v>
      </c>
      <c r="L66" s="164">
        <f t="shared" si="125"/>
        <v>40</v>
      </c>
      <c r="M66" s="164">
        <f t="shared" si="125"/>
        <v>42</v>
      </c>
      <c r="N66" s="164">
        <f t="shared" si="125"/>
        <v>48</v>
      </c>
      <c r="O66" s="164">
        <f t="shared" si="125"/>
        <v>49</v>
      </c>
      <c r="P66" s="164">
        <f t="shared" si="125"/>
        <v>50</v>
      </c>
      <c r="Q66" s="164">
        <f t="shared" si="125"/>
        <v>52</v>
      </c>
      <c r="R66" s="164">
        <f t="shared" si="125"/>
        <v>54</v>
      </c>
      <c r="S66" s="164">
        <f t="shared" si="125"/>
        <v>60</v>
      </c>
      <c r="T66" s="164">
        <f t="shared" si="125"/>
        <v>72</v>
      </c>
      <c r="U66" s="164">
        <f t="shared" si="125"/>
        <v>78</v>
      </c>
      <c r="V66" s="164">
        <f t="shared" si="125"/>
        <v>80</v>
      </c>
      <c r="W66" s="164">
        <f t="shared" si="125"/>
        <v>87</v>
      </c>
      <c r="X66" s="164">
        <f t="shared" si="125"/>
        <v>94</v>
      </c>
      <c r="Y66" s="164">
        <f t="shared" si="125"/>
        <v>95</v>
      </c>
      <c r="Z66" s="164">
        <f t="shared" si="125"/>
        <v>96</v>
      </c>
      <c r="AA66" s="164">
        <f t="shared" si="125"/>
        <v>97</v>
      </c>
      <c r="AB66" s="164">
        <f t="shared" si="125"/>
        <v>100</v>
      </c>
      <c r="AC66" s="164">
        <f t="shared" si="125"/>
        <v>103</v>
      </c>
      <c r="AD66" s="164">
        <f t="shared" si="125"/>
        <v>106</v>
      </c>
      <c r="AE66" s="164">
        <f t="shared" si="125"/>
        <v>109</v>
      </c>
      <c r="AF66" s="164">
        <f t="shared" si="125"/>
        <v>112</v>
      </c>
      <c r="AG66" s="164">
        <f t="shared" si="125"/>
        <v>115</v>
      </c>
      <c r="AH66" s="164">
        <f t="shared" si="125"/>
        <v>118</v>
      </c>
      <c r="AI66" s="164">
        <f t="shared" si="125"/>
        <v>121</v>
      </c>
      <c r="AJ66" s="164">
        <f t="shared" si="125"/>
        <v>124</v>
      </c>
      <c r="AK66" s="164">
        <f t="shared" si="125"/>
        <v>127</v>
      </c>
      <c r="AL66" s="164">
        <f t="shared" si="125"/>
        <v>130</v>
      </c>
      <c r="AM66" s="164">
        <f t="shared" si="125"/>
        <v>131</v>
      </c>
      <c r="AN66" s="164">
        <f t="shared" si="125"/>
        <v>133</v>
      </c>
      <c r="AO66" s="164">
        <f t="shared" si="125"/>
        <v>139</v>
      </c>
      <c r="AP66" s="164">
        <f t="shared" si="125"/>
        <v>141</v>
      </c>
      <c r="AQ66" s="164">
        <f t="shared" si="125"/>
        <v>143</v>
      </c>
      <c r="AR66" s="164">
        <f t="shared" si="125"/>
        <v>150</v>
      </c>
      <c r="AS66" s="164">
        <f t="shared" si="125"/>
        <v>157</v>
      </c>
      <c r="AT66" s="164">
        <f t="shared" si="125"/>
        <v>163</v>
      </c>
      <c r="AU66" s="164">
        <f t="shared" si="125"/>
        <v>166</v>
      </c>
      <c r="AV66" s="164">
        <f t="shared" si="125"/>
        <v>167</v>
      </c>
      <c r="AW66" s="165">
        <f t="shared" si="125"/>
        <v>168</v>
      </c>
      <c r="AX66" t="s">
        <v>1</v>
      </c>
      <c r="AY66" s="106" t="str">
        <f t="shared" si="55"/>
        <v>M21B</v>
      </c>
      <c r="AZ66" s="138">
        <f t="shared" si="44"/>
        <v>108</v>
      </c>
      <c r="BA66" s="74" t="str">
        <f t="shared" si="56"/>
        <v>Zdravko</v>
      </c>
      <c r="BB66" s="74" t="str">
        <f t="shared" si="57"/>
        <v>Tonković</v>
      </c>
      <c r="BC66" s="138" t="str">
        <f t="shared" si="58"/>
        <v/>
      </c>
      <c r="BD66" s="138" t="str">
        <f t="shared" si="59"/>
        <v/>
      </c>
      <c r="BE66" s="138" t="str">
        <f t="shared" si="60"/>
        <v>1</v>
      </c>
      <c r="BF66" s="138" t="str">
        <f t="shared" si="81"/>
        <v>1</v>
      </c>
      <c r="BG66" s="138">
        <f>IF(CD66="","",IF(N(BD66)&gt;max_minuta*60,2,INDEX(statusRezultat_id,MATCH(VALUE(BE66),statusRezultat_oevent,0))))</f>
        <v>6</v>
      </c>
      <c r="BH66" s="74" t="str">
        <f>IF(B66="","",SUBSTITUTE(MID($B66,R66+1,S66-R66-1),"""",""))</f>
        <v>KAP</v>
      </c>
      <c r="BI66" s="74" t="str">
        <f>IF(B66="","",SUBSTITUTE(MID($B66,S66+1,T66-S66-1),"""",""))</f>
        <v>OK Kapela</v>
      </c>
      <c r="BJ66" s="138" t="str">
        <f t="shared" si="61"/>
        <v/>
      </c>
      <c r="BK66" s="74" t="str" cm="1">
        <f t="array" ref="BK66">IF(BJ66="",""&amp;BI66,IF(BJ66="NEMA",BI66,INDEX(klubAlias_klub,BJ66)))</f>
        <v>OK Kapela</v>
      </c>
      <c r="BL66" s="74" t="str" cm="1">
        <f t="array" ref="BL66">IFERROR(INDEX(registarNatjecatelji,CE66,4),"")</f>
        <v>OK Kapela</v>
      </c>
      <c r="BM66" s="138"/>
      <c r="BN66" s="74" t="str">
        <f t="shared" si="62"/>
        <v>OK Kapela</v>
      </c>
      <c r="BO66" s="74" t="str">
        <f>IF(B66="","",SUBSTITUTE(MID($B66,T66+1,U66-T66-1),"""",""))</f>
        <v>CRO</v>
      </c>
      <c r="BP66" s="138">
        <f>IF(BO66="","",IFERROR(INDEX(drzava_id,MATCH(BO66,drzava_oznaka,0)),"NEMA"))</f>
        <v>1</v>
      </c>
      <c r="BQ66" s="74" t="str">
        <f>IF(B66="","",SUBSTITUTE(MID($B66,AQ66+1,AR66-AQ66-1),"""",""))</f>
        <v>M21B</v>
      </c>
      <c r="BR66" s="74" t="str">
        <f t="shared" si="47"/>
        <v>M16-M21B</v>
      </c>
      <c r="BS66" s="138">
        <f t="shared" si="48"/>
        <v>1003</v>
      </c>
      <c r="BT66" s="75" t="str">
        <f>IF(B66="","",SUBSTITUTE(MID($B66,AR66+1,AS66-AR66-1),"""",""))</f>
        <v>2.94</v>
      </c>
      <c r="BU66" s="75" t="str">
        <f>IF(B66="","",SUBSTITUTE(MID($B66,AS66+1,AT66-AS66-1),"""",""))</f>
        <v>110</v>
      </c>
      <c r="BV66" s="76" t="str">
        <f>IF(B66="","",SUBSTITUTE(MID($B66,AT66+1,AU66-AT66-1),"""",""))</f>
        <v>12</v>
      </c>
      <c r="BW66" t="s">
        <v>1</v>
      </c>
      <c r="BX66" s="106" t="str">
        <f>IF(BA66="Vacant","",IF(BA66="","",BA66) &amp; IF(BB66="",""," – " &amp; BB66) &amp; IF(BN66="",""," – " &amp; BN66) &amp; IF(AY66="",""," – " &amp; AY66))</f>
        <v>Zdravko – Tonković – OK Kapela – M21B</v>
      </c>
      <c r="BY66" s="107">
        <f t="shared" si="49"/>
        <v>309</v>
      </c>
      <c r="BZ66" t="s">
        <v>1</v>
      </c>
      <c r="CA66" s="106" t="str">
        <f>IF(BA66="Vacant","",IF(BA66="","",BA66) &amp; IF(BB66="",""," – " &amp; BB66) &amp; IF(BN66="",""," – " &amp; BN66))</f>
        <v>Zdravko – Tonković – OK Kapela</v>
      </c>
      <c r="CB66" s="107">
        <f t="shared" si="50"/>
        <v>309</v>
      </c>
      <c r="CC66" t="s">
        <v>1</v>
      </c>
      <c r="CD66" s="106" t="str">
        <f>IF(BA66="Vacant","",IF(BA66="","",BA66)&amp;IF(BB66="",""," – "&amp;BB66))</f>
        <v>Zdravko – Tonković</v>
      </c>
      <c r="CE66" s="107">
        <f t="shared" si="63"/>
        <v>309</v>
      </c>
      <c r="CF66" t="s">
        <v>1</v>
      </c>
      <c r="CG66" s="112">
        <f t="shared" si="64"/>
        <v>309</v>
      </c>
      <c r="CH66" s="107" cm="1">
        <f t="array" ref="CH66">IF(CG66="","",INDEX(imePrezime_id,CG66,0))</f>
        <v>1420</v>
      </c>
      <c r="CI66" t="s">
        <v>1</v>
      </c>
      <c r="CJ66" s="30" t="str">
        <f>IF(CE66&lt;&gt;"NEMA","","SELECT '"&amp;CD66&amp;"', ime, prezime FROM imeprezime WHERE ime LIKE '%"&amp;MID(BA66,2,LEN(BA66)-2)&amp;"%' Or prezime LIKE '%"&amp;MID(BB66,2,LEN(BB66)-2)&amp;"%' Or ime LIKE '%"&amp;MID(BB66,2,LEN(BB66)-2)&amp;"%' Or prezime LIKE '%"&amp;MID(BA66,2,LEN(BA66)-2)&amp;"%' ORDER BY ime, prezime;")</f>
        <v/>
      </c>
      <c r="CK66" t="s">
        <v>1</v>
      </c>
      <c r="CL66" s="91"/>
      <c r="CM66" t="s">
        <v>1</v>
      </c>
      <c r="CO66" t="s">
        <v>1</v>
      </c>
      <c r="CW66" s="116" t="str">
        <f>IF(CE66="NEMA",MAX(CW$10:CW65)+1,"")</f>
        <v/>
      </c>
      <c r="CX66" t="s">
        <v>1</v>
      </c>
      <c r="CY66" s="124" t="str">
        <f>LEFT(BQ66,1)</f>
        <v>M</v>
      </c>
      <c r="CZ66" t="s">
        <v>1</v>
      </c>
      <c r="DA66" s="106" t="str">
        <f>IF(CW66="","",IF(BO66&lt;&gt;"CRO","","INSERT INTO osoba (id,reg_broj,oib,spol_id,dat_rodjenja) VALUES ("&amp;CW66&amp;",(SELECT max(reg_broj)+1 FROM osoba),Null,'"&amp;CY66&amp;"',Null); INSERT INTO osoba_log (id,reg_broj,oib,spol_id,dat_rodjenja,dnevnik_id) SELECT id,reg_broj,oib,spol_id,dat_rodjenja,"&amp;CW$2&amp;" FROM osoba WHERE id = "&amp;CW66&amp;";"))</f>
        <v/>
      </c>
      <c r="DB66" s="129" t="str">
        <f>IF(CW66="","","INSERT INTO imeprezime (id,osoba_id,rbr,ime,prezime,klub_id,identitet_id,sintaksa_id,info,aktivno,dnevnik_id) VALUES ("&amp;CW66&amp;","&amp;IF(DA66="","Null",CW66)&amp;",1,'"&amp;BA66&amp;"','"&amp;BB66&amp;"',(SELECT id FROM klub WHERE naziv = '"&amp;BI66&amp;"'),Null,1,'',1,"&amp;CW$2&amp;");")</f>
        <v/>
      </c>
      <c r="DC66" t="s">
        <v>1</v>
      </c>
      <c r="DD66" s="30" t="str">
        <f t="shared" si="65"/>
        <v/>
      </c>
      <c r="DE66" t="s">
        <v>1</v>
      </c>
      <c r="DF66" s="106" t="str">
        <f>IF(OR(BP66="",BP66&lt;&gt;"NEMA"),"",BO66)</f>
        <v/>
      </c>
      <c r="DG66" s="129" t="str">
        <f>IF(DF66="","",MAX(DG$10:DG65)+1)</f>
        <v/>
      </c>
      <c r="DH66" t="s">
        <v>1</v>
      </c>
      <c r="DI66" s="91"/>
      <c r="DJ66" t="s">
        <v>1</v>
      </c>
      <c r="DK66" s="30" t="str">
        <f>IF(DF66="","","INSERT INTO drzava(id,naziv,oznaka) VALUES ("&amp;DG66&amp;",'"&amp;DI66&amp;"','"&amp;UPPER(LEFT(DF66,1))&amp;LOWER(RIGHT(DF66,2))&amp;"');")</f>
        <v/>
      </c>
      <c r="DL66" t="s">
        <v>1</v>
      </c>
      <c r="DM66" s="170" t="str">
        <f>IF(BJ66&lt;&gt;"NEMA","",IF(IFERROR(MATCH(BI66,BI$10:BI65,0),0)&lt;&gt;0,"",BI66))</f>
        <v/>
      </c>
      <c r="DN66" t="s">
        <v>1</v>
      </c>
      <c r="DO66" s="91"/>
      <c r="DP66" t="s">
        <v>1</v>
      </c>
      <c r="DQ66" s="106" t="str">
        <f t="shared" si="66"/>
        <v/>
      </c>
      <c r="DR66" s="74" t="str">
        <f>IF(DQ66="","",MAX(DR$10:DR65)+1)</f>
        <v/>
      </c>
      <c r="DS66" s="74" t="str">
        <f>IF(DQ66="","",IF(BP66="","",IF(BP66="NEMA",DG66,BP66)))</f>
        <v/>
      </c>
      <c r="DT66" s="74" t="str">
        <f t="shared" si="67"/>
        <v/>
      </c>
      <c r="DU66" s="74" t="str">
        <f>IF(DO66="","",MAX(DU$10:DU65)+1)</f>
        <v/>
      </c>
      <c r="DV66" s="181" t="str">
        <f>IF(DO66="","",INDEX(klub_id,MATCH(DO66,klub_naziv,0)))</f>
        <v/>
      </c>
      <c r="DW66" s="129" t="str">
        <f t="shared" si="68"/>
        <v/>
      </c>
      <c r="DX66" t="s">
        <v>1</v>
      </c>
      <c r="DY66" s="30" t="str">
        <f t="shared" si="69"/>
        <v/>
      </c>
      <c r="DZ66" t="s">
        <v>1</v>
      </c>
      <c r="EA66" s="170" t="str">
        <f>IF(BX66="","",IF(BY66&lt;&gt;"NEMA","ime-pre-klu"&amp;IF(BJ66="","","(ali)")&amp;"-kat",IF(CB66&lt;&gt;"NEMA","ime-pre-klu"&amp;IF(BJ66="","","(ali)"),IF(CE66&lt;&gt;"NEMA","ime-pre",IF(CW66&lt;&gt;"","novo",""))))&amp;IF(AND(BE66="0",BD66&gt;max_minuta*60),"-ot",""))</f>
        <v>ime-pre-klu-kat</v>
      </c>
      <c r="EB66" t="s">
        <v>1</v>
      </c>
      <c r="EC66" s="112"/>
      <c r="ED66" s="138"/>
      <c r="EE66" s="138"/>
      <c r="EF66" s="138"/>
      <c r="EG66" s="138"/>
      <c r="EH66" s="138"/>
      <c r="EI66" s="138"/>
      <c r="EJ66" s="138"/>
      <c r="EK66" s="138"/>
      <c r="EL66" s="138"/>
      <c r="EM66" s="107">
        <f t="shared" si="90"/>
        <v>1</v>
      </c>
      <c r="EN66" t="s">
        <v>1</v>
      </c>
    </row>
    <row r="67" spans="2:144" x14ac:dyDescent="0.25">
      <c r="B67" s="152" t="s">
        <v>1134</v>
      </c>
      <c r="C67" t="s">
        <v>1</v>
      </c>
      <c r="D67" s="163">
        <f t="shared" si="53"/>
        <v>0</v>
      </c>
      <c r="E67" s="164">
        <f t="shared" ref="E67:AW67" si="126">IF($B67="","",FIND(";",$B67,D67+1))</f>
        <v>1</v>
      </c>
      <c r="F67" s="164">
        <f t="shared" si="126"/>
        <v>8</v>
      </c>
      <c r="G67" s="164">
        <f t="shared" si="126"/>
        <v>13</v>
      </c>
      <c r="H67" s="164">
        <f t="shared" si="126"/>
        <v>26</v>
      </c>
      <c r="I67" s="164">
        <f t="shared" si="126"/>
        <v>33</v>
      </c>
      <c r="J67" s="164">
        <f t="shared" si="126"/>
        <v>34</v>
      </c>
      <c r="K67" s="164">
        <f t="shared" si="126"/>
        <v>36</v>
      </c>
      <c r="L67" s="164">
        <f t="shared" si="126"/>
        <v>37</v>
      </c>
      <c r="M67" s="164">
        <f t="shared" si="126"/>
        <v>39</v>
      </c>
      <c r="N67" s="164">
        <f t="shared" si="126"/>
        <v>45</v>
      </c>
      <c r="O67" s="164">
        <f t="shared" si="126"/>
        <v>46</v>
      </c>
      <c r="P67" s="164">
        <f t="shared" si="126"/>
        <v>47</v>
      </c>
      <c r="Q67" s="164">
        <f t="shared" si="126"/>
        <v>49</v>
      </c>
      <c r="R67" s="164">
        <f t="shared" si="126"/>
        <v>51</v>
      </c>
      <c r="S67" s="164">
        <f t="shared" si="126"/>
        <v>59</v>
      </c>
      <c r="T67" s="164">
        <f t="shared" si="126"/>
        <v>70</v>
      </c>
      <c r="U67" s="164">
        <f t="shared" si="126"/>
        <v>76</v>
      </c>
      <c r="V67" s="164">
        <f t="shared" si="126"/>
        <v>78</v>
      </c>
      <c r="W67" s="164">
        <f t="shared" si="126"/>
        <v>85</v>
      </c>
      <c r="X67" s="164">
        <f t="shared" si="126"/>
        <v>92</v>
      </c>
      <c r="Y67" s="164">
        <f t="shared" si="126"/>
        <v>93</v>
      </c>
      <c r="Z67" s="164">
        <f t="shared" si="126"/>
        <v>94</v>
      </c>
      <c r="AA67" s="164">
        <f t="shared" si="126"/>
        <v>95</v>
      </c>
      <c r="AB67" s="164">
        <f t="shared" si="126"/>
        <v>98</v>
      </c>
      <c r="AC67" s="164">
        <f t="shared" si="126"/>
        <v>101</v>
      </c>
      <c r="AD67" s="164">
        <f t="shared" si="126"/>
        <v>104</v>
      </c>
      <c r="AE67" s="164">
        <f t="shared" si="126"/>
        <v>107</v>
      </c>
      <c r="AF67" s="164">
        <f t="shared" si="126"/>
        <v>110</v>
      </c>
      <c r="AG67" s="164">
        <f t="shared" si="126"/>
        <v>113</v>
      </c>
      <c r="AH67" s="164">
        <f t="shared" si="126"/>
        <v>116</v>
      </c>
      <c r="AI67" s="164">
        <f t="shared" si="126"/>
        <v>119</v>
      </c>
      <c r="AJ67" s="164">
        <f t="shared" si="126"/>
        <v>122</v>
      </c>
      <c r="AK67" s="164">
        <f t="shared" si="126"/>
        <v>125</v>
      </c>
      <c r="AL67" s="164">
        <f t="shared" si="126"/>
        <v>128</v>
      </c>
      <c r="AM67" s="164">
        <f t="shared" si="126"/>
        <v>129</v>
      </c>
      <c r="AN67" s="164">
        <f t="shared" si="126"/>
        <v>131</v>
      </c>
      <c r="AO67" s="164">
        <f t="shared" si="126"/>
        <v>137</v>
      </c>
      <c r="AP67" s="164">
        <f t="shared" si="126"/>
        <v>139</v>
      </c>
      <c r="AQ67" s="164">
        <f t="shared" si="126"/>
        <v>141</v>
      </c>
      <c r="AR67" s="164">
        <f t="shared" si="126"/>
        <v>148</v>
      </c>
      <c r="AS67" s="164">
        <f t="shared" si="126"/>
        <v>155</v>
      </c>
      <c r="AT67" s="164">
        <f t="shared" si="126"/>
        <v>161</v>
      </c>
      <c r="AU67" s="164">
        <f t="shared" si="126"/>
        <v>164</v>
      </c>
      <c r="AV67" s="164">
        <f t="shared" si="126"/>
        <v>165</v>
      </c>
      <c r="AW67" s="165">
        <f t="shared" si="126"/>
        <v>166</v>
      </c>
      <c r="AX67" t="s">
        <v>1</v>
      </c>
      <c r="AY67" s="106" t="str">
        <f t="shared" si="55"/>
        <v>M21B</v>
      </c>
      <c r="AZ67" s="138">
        <f t="shared" si="44"/>
        <v>108</v>
      </c>
      <c r="BA67" s="74" t="str">
        <f t="shared" si="56"/>
        <v>Dino</v>
      </c>
      <c r="BB67" s="74" t="str">
        <f t="shared" si="57"/>
        <v>Martinović</v>
      </c>
      <c r="BC67" s="138" t="str">
        <f t="shared" si="58"/>
        <v/>
      </c>
      <c r="BD67" s="138" t="str">
        <f t="shared" si="59"/>
        <v/>
      </c>
      <c r="BE67" s="138" t="str">
        <f t="shared" si="60"/>
        <v>2</v>
      </c>
      <c r="BF67" s="138" t="str">
        <f t="shared" si="81"/>
        <v>2</v>
      </c>
      <c r="BG67" s="138">
        <f>IF(CD67="","",IF(N(BD67)&gt;max_minuta*60,2,INDEX(statusRezultat_id,MATCH(VALUE(BE67),statusRezultat_oevent,0))))</f>
        <v>4</v>
      </c>
      <c r="BH67" s="74" t="str">
        <f>IF(B67="","",SUBSTITUTE(MID($B67,R67+1,S67-R67-1),"""",""))</f>
        <v>Vihor</v>
      </c>
      <c r="BI67" s="74" t="str">
        <f>IF(B67="","",SUBSTITUTE(MID($B67,S67+1,T67-S67-1),"""",""))</f>
        <v>OK Vihor</v>
      </c>
      <c r="BJ67" s="138" t="str">
        <f t="shared" si="61"/>
        <v/>
      </c>
      <c r="BK67" s="74" t="str" cm="1">
        <f t="array" ref="BK67">IF(BJ67="",""&amp;BI67,IF(BJ67="NEMA",BI67,INDEX(klubAlias_klub,BJ67)))</f>
        <v>OK Vihor</v>
      </c>
      <c r="BL67" s="74" t="str" cm="1">
        <f t="array" ref="BL67">IFERROR(INDEX(registarNatjecatelji,CE67,4),"")</f>
        <v>OK Vihor</v>
      </c>
      <c r="BM67" s="138"/>
      <c r="BN67" s="74" t="str">
        <f t="shared" si="62"/>
        <v>OK Vihor</v>
      </c>
      <c r="BO67" s="74" t="str">
        <f>IF(B67="","",SUBSTITUTE(MID($B67,T67+1,U67-T67-1),"""",""))</f>
        <v>CRO</v>
      </c>
      <c r="BP67" s="138">
        <f>IF(BO67="","",IFERROR(INDEX(drzava_id,MATCH(BO67,drzava_oznaka,0)),"NEMA"))</f>
        <v>1</v>
      </c>
      <c r="BQ67" s="74" t="str">
        <f>IF(B67="","",SUBSTITUTE(MID($B67,AQ67+1,AR67-AQ67-1),"""",""))</f>
        <v>M21B</v>
      </c>
      <c r="BR67" s="74" t="str">
        <f t="shared" si="47"/>
        <v>M16-M21B</v>
      </c>
      <c r="BS67" s="138">
        <f t="shared" si="48"/>
        <v>1003</v>
      </c>
      <c r="BT67" s="75" t="str">
        <f>IF(B67="","",SUBSTITUTE(MID($B67,AR67+1,AS67-AR67-1),"""",""))</f>
        <v>2.94</v>
      </c>
      <c r="BU67" s="75" t="str">
        <f>IF(B67="","",SUBSTITUTE(MID($B67,AS67+1,AT67-AS67-1),"""",""))</f>
        <v>110</v>
      </c>
      <c r="BV67" s="76" t="str">
        <f>IF(B67="","",SUBSTITUTE(MID($B67,AT67+1,AU67-AT67-1),"""",""))</f>
        <v>12</v>
      </c>
      <c r="BW67" t="s">
        <v>1</v>
      </c>
      <c r="BX67" s="106" t="str">
        <f>IF(BA67="Vacant","",IF(BA67="","",BA67) &amp; IF(BB67="",""," – " &amp; BB67) &amp; IF(BN67="",""," – " &amp; BN67) &amp; IF(AY67="",""," – " &amp; AY67))</f>
        <v>Dino – Martinović – OK Vihor – M21B</v>
      </c>
      <c r="BY67" s="107">
        <f t="shared" si="49"/>
        <v>782</v>
      </c>
      <c r="BZ67" t="s">
        <v>1</v>
      </c>
      <c r="CA67" s="106" t="str">
        <f>IF(BA67="Vacant","",IF(BA67="","",BA67) &amp; IF(BB67="",""," – " &amp; BB67) &amp; IF(BN67="",""," – " &amp; BN67))</f>
        <v>Dino – Martinović – OK Vihor</v>
      </c>
      <c r="CB67" s="107">
        <f t="shared" si="50"/>
        <v>782</v>
      </c>
      <c r="CC67" t="s">
        <v>1</v>
      </c>
      <c r="CD67" s="106" t="str">
        <f>IF(BA67="Vacant","",IF(BA67="","",BA67)&amp;IF(BB67="",""," – "&amp;BB67))</f>
        <v>Dino – Martinović</v>
      </c>
      <c r="CE67" s="107">
        <f t="shared" si="63"/>
        <v>782</v>
      </c>
      <c r="CF67" t="s">
        <v>1</v>
      </c>
      <c r="CG67" s="112">
        <f t="shared" si="64"/>
        <v>782</v>
      </c>
      <c r="CH67" s="107" cm="1">
        <f t="array" ref="CH67">IF(CG67="","",INDEX(imePrezime_id,CG67,0))</f>
        <v>1942</v>
      </c>
      <c r="CI67" t="s">
        <v>1</v>
      </c>
      <c r="CJ67" s="30" t="str">
        <f>IF(CE67&lt;&gt;"NEMA","","SELECT '"&amp;CD67&amp;"', ime, prezime FROM imeprezime WHERE ime LIKE '%"&amp;MID(BA67,2,LEN(BA67)-2)&amp;"%' Or prezime LIKE '%"&amp;MID(BB67,2,LEN(BB67)-2)&amp;"%' Or ime LIKE '%"&amp;MID(BB67,2,LEN(BB67)-2)&amp;"%' Or prezime LIKE '%"&amp;MID(BA67,2,LEN(BA67)-2)&amp;"%' ORDER BY ime, prezime;")</f>
        <v/>
      </c>
      <c r="CK67" t="s">
        <v>1</v>
      </c>
      <c r="CL67" s="91"/>
      <c r="CM67" t="s">
        <v>1</v>
      </c>
      <c r="CO67" t="s">
        <v>1</v>
      </c>
      <c r="CW67" s="116" t="str">
        <f>IF(CE67="NEMA",MAX(CW$10:CW66)+1,"")</f>
        <v/>
      </c>
      <c r="CX67" t="s">
        <v>1</v>
      </c>
      <c r="CY67" s="124" t="str">
        <f>LEFT(BQ67,1)</f>
        <v>M</v>
      </c>
      <c r="CZ67" t="s">
        <v>1</v>
      </c>
      <c r="DA67" s="106" t="str">
        <f>IF(CW67="","",IF(BO67&lt;&gt;"CRO","","INSERT INTO osoba (id,reg_broj,oib,spol_id,dat_rodjenja) VALUES ("&amp;CW67&amp;",(SELECT max(reg_broj)+1 FROM osoba),Null,'"&amp;CY67&amp;"',Null); INSERT INTO osoba_log (id,reg_broj,oib,spol_id,dat_rodjenja,dnevnik_id) SELECT id,reg_broj,oib,spol_id,dat_rodjenja,"&amp;CW$2&amp;" FROM osoba WHERE id = "&amp;CW67&amp;";"))</f>
        <v/>
      </c>
      <c r="DB67" s="129" t="str">
        <f>IF(CW67="","","INSERT INTO imeprezime (id,osoba_id,rbr,ime,prezime,klub_id,identitet_id,sintaksa_id,info,aktivno,dnevnik_id) VALUES ("&amp;CW67&amp;","&amp;IF(DA67="","Null",CW67)&amp;",1,'"&amp;BA67&amp;"','"&amp;BB67&amp;"',(SELECT id FROM klub WHERE naziv = '"&amp;BI67&amp;"'),Null,1,'',1,"&amp;CW$2&amp;");")</f>
        <v/>
      </c>
      <c r="DC67" t="s">
        <v>1</v>
      </c>
      <c r="DD67" s="30" t="str">
        <f t="shared" si="65"/>
        <v/>
      </c>
      <c r="DE67" t="s">
        <v>1</v>
      </c>
      <c r="DF67" s="106" t="str">
        <f>IF(OR(BP67="",BP67&lt;&gt;"NEMA"),"",BO67)</f>
        <v/>
      </c>
      <c r="DG67" s="129" t="str">
        <f>IF(DF67="","",MAX(DG$10:DG66)+1)</f>
        <v/>
      </c>
      <c r="DH67" t="s">
        <v>1</v>
      </c>
      <c r="DI67" s="91"/>
      <c r="DJ67" t="s">
        <v>1</v>
      </c>
      <c r="DK67" s="30" t="str">
        <f>IF(DF67="","","INSERT INTO drzava(id,naziv,oznaka) VALUES ("&amp;DG67&amp;",'"&amp;DI67&amp;"','"&amp;UPPER(LEFT(DF67,1))&amp;LOWER(RIGHT(DF67,2))&amp;"');")</f>
        <v/>
      </c>
      <c r="DL67" t="s">
        <v>1</v>
      </c>
      <c r="DM67" s="170" t="str">
        <f>IF(BJ67&lt;&gt;"NEMA","",IF(IFERROR(MATCH(BI67,BI$10:BI66,0),0)&lt;&gt;0,"",BI67))</f>
        <v/>
      </c>
      <c r="DN67" t="s">
        <v>1</v>
      </c>
      <c r="DO67" s="91"/>
      <c r="DP67" t="s">
        <v>1</v>
      </c>
      <c r="DQ67" s="106" t="str">
        <f t="shared" si="66"/>
        <v/>
      </c>
      <c r="DR67" s="74" t="str">
        <f>IF(DQ67="","",MAX(DR$10:DR66)+1)</f>
        <v/>
      </c>
      <c r="DS67" s="74" t="str">
        <f>IF(DQ67="","",IF(BP67="","",IF(BP67="NEMA",DG67,BP67)))</f>
        <v/>
      </c>
      <c r="DT67" s="74" t="str">
        <f t="shared" si="67"/>
        <v/>
      </c>
      <c r="DU67" s="74" t="str">
        <f>IF(DO67="","",MAX(DU$10:DU66)+1)</f>
        <v/>
      </c>
      <c r="DV67" s="181" t="str">
        <f>IF(DO67="","",INDEX(klub_id,MATCH(DO67,klub_naziv,0)))</f>
        <v/>
      </c>
      <c r="DW67" s="129" t="str">
        <f t="shared" si="68"/>
        <v/>
      </c>
      <c r="DX67" t="s">
        <v>1</v>
      </c>
      <c r="DY67" s="30" t="str">
        <f t="shared" si="69"/>
        <v/>
      </c>
      <c r="DZ67" t="s">
        <v>1</v>
      </c>
      <c r="EA67" s="170" t="str">
        <f>IF(BX67="","",IF(BY67&lt;&gt;"NEMA","ime-pre-klu"&amp;IF(BJ67="","","(ali)")&amp;"-kat",IF(CB67&lt;&gt;"NEMA","ime-pre-klu"&amp;IF(BJ67="","","(ali)"),IF(CE67&lt;&gt;"NEMA","ime-pre",IF(CW67&lt;&gt;"","novo",""))))&amp;IF(AND(BE67="0",BD67&gt;max_minuta*60),"-ot",""))</f>
        <v>ime-pre-klu-kat</v>
      </c>
      <c r="EB67" t="s">
        <v>1</v>
      </c>
      <c r="EC67" s="112"/>
      <c r="ED67" s="138"/>
      <c r="EE67" s="138"/>
      <c r="EF67" s="138"/>
      <c r="EG67" s="138"/>
      <c r="EH67" s="138"/>
      <c r="EI67" s="138"/>
      <c r="EJ67" s="138"/>
      <c r="EK67" s="138"/>
      <c r="EL67" s="138"/>
      <c r="EM67" s="107">
        <f t="shared" si="90"/>
        <v>1</v>
      </c>
      <c r="EN67" t="s">
        <v>1</v>
      </c>
    </row>
    <row r="68" spans="2:144" x14ac:dyDescent="0.25">
      <c r="B68" s="152" t="s">
        <v>1135</v>
      </c>
      <c r="C68" t="s">
        <v>1</v>
      </c>
      <c r="D68" s="163">
        <f t="shared" si="53"/>
        <v>0</v>
      </c>
      <c r="E68" s="164">
        <f t="shared" ref="E68:AW68" si="127">IF($B68="","",FIND(";",$B68,D68+1))</f>
        <v>1</v>
      </c>
      <c r="F68" s="164">
        <f t="shared" si="127"/>
        <v>8</v>
      </c>
      <c r="G68" s="164">
        <f t="shared" si="127"/>
        <v>14</v>
      </c>
      <c r="H68" s="164">
        <f t="shared" si="127"/>
        <v>22</v>
      </c>
      <c r="I68" s="164">
        <f t="shared" si="127"/>
        <v>30</v>
      </c>
      <c r="J68" s="164">
        <f t="shared" si="127"/>
        <v>31</v>
      </c>
      <c r="K68" s="164">
        <f t="shared" si="127"/>
        <v>33</v>
      </c>
      <c r="L68" s="164">
        <f t="shared" si="127"/>
        <v>34</v>
      </c>
      <c r="M68" s="164">
        <f t="shared" si="127"/>
        <v>36</v>
      </c>
      <c r="N68" s="164">
        <f t="shared" si="127"/>
        <v>42</v>
      </c>
      <c r="O68" s="164">
        <f t="shared" si="127"/>
        <v>43</v>
      </c>
      <c r="P68" s="164">
        <f t="shared" si="127"/>
        <v>44</v>
      </c>
      <c r="Q68" s="164">
        <f t="shared" si="127"/>
        <v>46</v>
      </c>
      <c r="R68" s="164">
        <f t="shared" si="127"/>
        <v>48</v>
      </c>
      <c r="S68" s="164">
        <f t="shared" si="127"/>
        <v>56</v>
      </c>
      <c r="T68" s="164">
        <f t="shared" si="127"/>
        <v>67</v>
      </c>
      <c r="U68" s="164">
        <f t="shared" si="127"/>
        <v>73</v>
      </c>
      <c r="V68" s="164">
        <f t="shared" si="127"/>
        <v>75</v>
      </c>
      <c r="W68" s="164">
        <f t="shared" si="127"/>
        <v>82</v>
      </c>
      <c r="X68" s="164">
        <f t="shared" si="127"/>
        <v>89</v>
      </c>
      <c r="Y68" s="164">
        <f t="shared" si="127"/>
        <v>90</v>
      </c>
      <c r="Z68" s="164">
        <f t="shared" si="127"/>
        <v>91</v>
      </c>
      <c r="AA68" s="164">
        <f t="shared" si="127"/>
        <v>92</v>
      </c>
      <c r="AB68" s="164">
        <f t="shared" si="127"/>
        <v>95</v>
      </c>
      <c r="AC68" s="164">
        <f t="shared" si="127"/>
        <v>98</v>
      </c>
      <c r="AD68" s="164">
        <f t="shared" si="127"/>
        <v>101</v>
      </c>
      <c r="AE68" s="164">
        <f t="shared" si="127"/>
        <v>104</v>
      </c>
      <c r="AF68" s="164">
        <f t="shared" si="127"/>
        <v>107</v>
      </c>
      <c r="AG68" s="164">
        <f t="shared" si="127"/>
        <v>110</v>
      </c>
      <c r="AH68" s="164">
        <f t="shared" si="127"/>
        <v>113</v>
      </c>
      <c r="AI68" s="164">
        <f t="shared" si="127"/>
        <v>116</v>
      </c>
      <c r="AJ68" s="164">
        <f t="shared" si="127"/>
        <v>119</v>
      </c>
      <c r="AK68" s="164">
        <f t="shared" si="127"/>
        <v>122</v>
      </c>
      <c r="AL68" s="164">
        <f t="shared" si="127"/>
        <v>125</v>
      </c>
      <c r="AM68" s="164">
        <f t="shared" si="127"/>
        <v>126</v>
      </c>
      <c r="AN68" s="164">
        <f t="shared" si="127"/>
        <v>128</v>
      </c>
      <c r="AO68" s="164">
        <f t="shared" si="127"/>
        <v>134</v>
      </c>
      <c r="AP68" s="164">
        <f t="shared" si="127"/>
        <v>136</v>
      </c>
      <c r="AQ68" s="164">
        <f t="shared" si="127"/>
        <v>138</v>
      </c>
      <c r="AR68" s="164">
        <f t="shared" si="127"/>
        <v>145</v>
      </c>
      <c r="AS68" s="164">
        <f t="shared" si="127"/>
        <v>152</v>
      </c>
      <c r="AT68" s="164">
        <f t="shared" si="127"/>
        <v>158</v>
      </c>
      <c r="AU68" s="164">
        <f t="shared" si="127"/>
        <v>161</v>
      </c>
      <c r="AV68" s="164">
        <f t="shared" si="127"/>
        <v>162</v>
      </c>
      <c r="AW68" s="165">
        <f t="shared" si="127"/>
        <v>163</v>
      </c>
      <c r="AX68" t="s">
        <v>1</v>
      </c>
      <c r="AY68" s="106" t="str">
        <f t="shared" si="55"/>
        <v>M21B</v>
      </c>
      <c r="AZ68" s="138">
        <f t="shared" si="44"/>
        <v>108</v>
      </c>
      <c r="BA68" s="74" t="str">
        <f t="shared" si="56"/>
        <v>Karlo</v>
      </c>
      <c r="BB68" s="74" t="str">
        <f t="shared" si="57"/>
        <v>Težak</v>
      </c>
      <c r="BC68" s="138" t="str">
        <f t="shared" si="58"/>
        <v/>
      </c>
      <c r="BD68" s="138" t="str">
        <f t="shared" si="59"/>
        <v/>
      </c>
      <c r="BE68" s="138" t="str">
        <f t="shared" si="60"/>
        <v>1</v>
      </c>
      <c r="BF68" s="138" t="str">
        <f t="shared" si="81"/>
        <v>1</v>
      </c>
      <c r="BG68" s="138">
        <f>IF(CD68="","",IF(N(BD68)&gt;max_minuta*60,2,INDEX(statusRezultat_id,MATCH(VALUE(BE68),statusRezultat_oevent,0))))</f>
        <v>6</v>
      </c>
      <c r="BH68" s="74" t="str">
        <f>IF(B68="","",SUBSTITUTE(MID($B68,R68+1,S68-R68-1),"""",""))</f>
        <v>Vihor</v>
      </c>
      <c r="BI68" s="74" t="str">
        <f>IF(B68="","",SUBSTITUTE(MID($B68,S68+1,T68-S68-1),"""",""))</f>
        <v>OK Vihor</v>
      </c>
      <c r="BJ68" s="138" t="str">
        <f t="shared" si="61"/>
        <v/>
      </c>
      <c r="BK68" s="74" t="str" cm="1">
        <f t="array" ref="BK68">IF(BJ68="",""&amp;BI68,IF(BJ68="NEMA",BI68,INDEX(klubAlias_klub,BJ68)))</f>
        <v>OK Vihor</v>
      </c>
      <c r="BL68" s="74" t="str" cm="1">
        <f t="array" ref="BL68">IFERROR(INDEX(registarNatjecatelji,CE68,4),"")</f>
        <v>OK Vihor</v>
      </c>
      <c r="BM68" s="138"/>
      <c r="BN68" s="74" t="str">
        <f t="shared" si="62"/>
        <v>OK Vihor</v>
      </c>
      <c r="BO68" s="74" t="str">
        <f>IF(B68="","",SUBSTITUTE(MID($B68,T68+1,U68-T68-1),"""",""))</f>
        <v>CRO</v>
      </c>
      <c r="BP68" s="138">
        <f>IF(BO68="","",IFERROR(INDEX(drzava_id,MATCH(BO68,drzava_oznaka,0)),"NEMA"))</f>
        <v>1</v>
      </c>
      <c r="BQ68" s="74" t="str">
        <f>IF(B68="","",SUBSTITUTE(MID($B68,AQ68+1,AR68-AQ68-1),"""",""))</f>
        <v>M21B</v>
      </c>
      <c r="BR68" s="74" t="str">
        <f t="shared" si="47"/>
        <v>M16-M21B</v>
      </c>
      <c r="BS68" s="138">
        <f t="shared" si="48"/>
        <v>1003</v>
      </c>
      <c r="BT68" s="75" t="str">
        <f>IF(B68="","",SUBSTITUTE(MID($B68,AR68+1,AS68-AR68-1),"""",""))</f>
        <v>2.94</v>
      </c>
      <c r="BU68" s="75" t="str">
        <f>IF(B68="","",SUBSTITUTE(MID($B68,AS68+1,AT68-AS68-1),"""",""))</f>
        <v>110</v>
      </c>
      <c r="BV68" s="76" t="str">
        <f>IF(B68="","",SUBSTITUTE(MID($B68,AT68+1,AU68-AT68-1),"""",""))</f>
        <v>12</v>
      </c>
      <c r="BW68" t="s">
        <v>1</v>
      </c>
      <c r="BX68" s="106" t="str">
        <f>IF(BA68="Vacant","",IF(BA68="","",BA68) &amp; IF(BB68="",""," – " &amp; BB68) &amp; IF(BN68="",""," – " &amp; BN68) &amp; IF(AY68="",""," – " &amp; AY68))</f>
        <v>Karlo – Težak – OK Vihor – M21B</v>
      </c>
      <c r="BY68" s="107">
        <f t="shared" si="49"/>
        <v>909</v>
      </c>
      <c r="BZ68" t="s">
        <v>1</v>
      </c>
      <c r="CA68" s="106" t="str">
        <f>IF(BA68="Vacant","",IF(BA68="","",BA68) &amp; IF(BB68="",""," – " &amp; BB68) &amp; IF(BN68="",""," – " &amp; BN68))</f>
        <v>Karlo – Težak – OK Vihor</v>
      </c>
      <c r="CB68" s="107">
        <f t="shared" si="50"/>
        <v>909</v>
      </c>
      <c r="CC68" t="s">
        <v>1</v>
      </c>
      <c r="CD68" s="106" t="str">
        <f>IF(BA68="Vacant","",IF(BA68="","",BA68)&amp;IF(BB68="",""," – "&amp;BB68))</f>
        <v>Karlo – Težak</v>
      </c>
      <c r="CE68" s="107">
        <f t="shared" si="63"/>
        <v>909</v>
      </c>
      <c r="CF68" t="s">
        <v>1</v>
      </c>
      <c r="CG68" s="112">
        <f t="shared" si="64"/>
        <v>909</v>
      </c>
      <c r="CH68" s="107" cm="1">
        <f t="array" ref="CH68">IF(CG68="","",INDEX(imePrezime_id,CG68,0))</f>
        <v>1114</v>
      </c>
      <c r="CI68" t="s">
        <v>1</v>
      </c>
      <c r="CJ68" s="30" t="str">
        <f>IF(CE68&lt;&gt;"NEMA","","SELECT '"&amp;CD68&amp;"', ime, prezime FROM imeprezime WHERE ime LIKE '%"&amp;MID(BA68,2,LEN(BA68)-2)&amp;"%' Or prezime LIKE '%"&amp;MID(BB68,2,LEN(BB68)-2)&amp;"%' Or ime LIKE '%"&amp;MID(BB68,2,LEN(BB68)-2)&amp;"%' Or prezime LIKE '%"&amp;MID(BA68,2,LEN(BA68)-2)&amp;"%' ORDER BY ime, prezime;")</f>
        <v/>
      </c>
      <c r="CK68" t="s">
        <v>1</v>
      </c>
      <c r="CL68" s="91"/>
      <c r="CM68" t="s">
        <v>1</v>
      </c>
      <c r="CO68" t="s">
        <v>1</v>
      </c>
      <c r="CW68" s="116" t="str">
        <f>IF(CE68="NEMA",MAX(CW$10:CW67)+1,"")</f>
        <v/>
      </c>
      <c r="CX68" t="s">
        <v>1</v>
      </c>
      <c r="CY68" s="124" t="str">
        <f>LEFT(BQ68,1)</f>
        <v>M</v>
      </c>
      <c r="CZ68" t="s">
        <v>1</v>
      </c>
      <c r="DA68" s="106" t="str">
        <f>IF(CW68="","",IF(BO68&lt;&gt;"CRO","","INSERT INTO osoba (id,reg_broj,oib,spol_id,dat_rodjenja) VALUES ("&amp;CW68&amp;",(SELECT max(reg_broj)+1 FROM osoba),Null,'"&amp;CY68&amp;"',Null); INSERT INTO osoba_log (id,reg_broj,oib,spol_id,dat_rodjenja,dnevnik_id) SELECT id,reg_broj,oib,spol_id,dat_rodjenja,"&amp;CW$2&amp;" FROM osoba WHERE id = "&amp;CW68&amp;";"))</f>
        <v/>
      </c>
      <c r="DB68" s="129" t="str">
        <f>IF(CW68="","","INSERT INTO imeprezime (id,osoba_id,rbr,ime,prezime,klub_id,identitet_id,sintaksa_id,info,aktivno,dnevnik_id) VALUES ("&amp;CW68&amp;","&amp;IF(DA68="","Null",CW68)&amp;",1,'"&amp;BA68&amp;"','"&amp;BB68&amp;"',(SELECT id FROM klub WHERE naziv = '"&amp;BI68&amp;"'),Null,1,'',1,"&amp;CW$2&amp;");")</f>
        <v/>
      </c>
      <c r="DC68" t="s">
        <v>1</v>
      </c>
      <c r="DD68" s="30" t="str">
        <f t="shared" si="65"/>
        <v/>
      </c>
      <c r="DE68" t="s">
        <v>1</v>
      </c>
      <c r="DF68" s="106" t="str">
        <f>IF(OR(BP68="",BP68&lt;&gt;"NEMA"),"",BO68)</f>
        <v/>
      </c>
      <c r="DG68" s="129" t="str">
        <f>IF(DF68="","",MAX(DG$10:DG67)+1)</f>
        <v/>
      </c>
      <c r="DH68" t="s">
        <v>1</v>
      </c>
      <c r="DI68" s="91"/>
      <c r="DJ68" t="s">
        <v>1</v>
      </c>
      <c r="DK68" s="30" t="str">
        <f>IF(DF68="","","INSERT INTO drzava(id,naziv,oznaka) VALUES ("&amp;DG68&amp;",'"&amp;DI68&amp;"','"&amp;UPPER(LEFT(DF68,1))&amp;LOWER(RIGHT(DF68,2))&amp;"');")</f>
        <v/>
      </c>
      <c r="DL68" t="s">
        <v>1</v>
      </c>
      <c r="DM68" s="170" t="str">
        <f>IF(BJ68&lt;&gt;"NEMA","",IF(IFERROR(MATCH(BI68,BI$10:BI67,0),0)&lt;&gt;0,"",BI68))</f>
        <v/>
      </c>
      <c r="DN68" t="s">
        <v>1</v>
      </c>
      <c r="DO68" s="91"/>
      <c r="DP68" t="s">
        <v>1</v>
      </c>
      <c r="DQ68" s="106" t="str">
        <f t="shared" si="66"/>
        <v/>
      </c>
      <c r="DR68" s="74" t="str">
        <f>IF(DQ68="","",MAX(DR$10:DR67)+1)</f>
        <v/>
      </c>
      <c r="DS68" s="74" t="str">
        <f>IF(DQ68="","",IF(BP68="","",IF(BP68="NEMA",DG68,BP68)))</f>
        <v/>
      </c>
      <c r="DT68" s="74" t="str">
        <f t="shared" si="67"/>
        <v/>
      </c>
      <c r="DU68" s="74" t="str">
        <f>IF(DO68="","",MAX(DU$10:DU67)+1)</f>
        <v/>
      </c>
      <c r="DV68" s="181" t="str">
        <f>IF(DO68="","",INDEX(klub_id,MATCH(DO68,klub_naziv,0)))</f>
        <v/>
      </c>
      <c r="DW68" s="129" t="str">
        <f t="shared" si="68"/>
        <v/>
      </c>
      <c r="DX68" t="s">
        <v>1</v>
      </c>
      <c r="DY68" s="30" t="str">
        <f t="shared" si="69"/>
        <v/>
      </c>
      <c r="DZ68" t="s">
        <v>1</v>
      </c>
      <c r="EA68" s="170" t="str">
        <f>IF(BX68="","",IF(BY68&lt;&gt;"NEMA","ime-pre-klu"&amp;IF(BJ68="","","(ali)")&amp;"-kat",IF(CB68&lt;&gt;"NEMA","ime-pre-klu"&amp;IF(BJ68="","","(ali)"),IF(CE68&lt;&gt;"NEMA","ime-pre",IF(CW68&lt;&gt;"","novo",""))))&amp;IF(AND(BE68="0",BD68&gt;max_minuta*60),"-ot",""))</f>
        <v>ime-pre-klu-kat</v>
      </c>
      <c r="EB68" t="s">
        <v>1</v>
      </c>
      <c r="EC68" s="112"/>
      <c r="ED68" s="138"/>
      <c r="EE68" s="138"/>
      <c r="EF68" s="138"/>
      <c r="EG68" s="138"/>
      <c r="EH68" s="138"/>
      <c r="EI68" s="138"/>
      <c r="EJ68" s="138"/>
      <c r="EK68" s="138"/>
      <c r="EL68" s="138"/>
      <c r="EM68" s="107">
        <f t="shared" si="90"/>
        <v>1</v>
      </c>
      <c r="EN68" t="s">
        <v>1</v>
      </c>
    </row>
    <row r="69" spans="2:144" x14ac:dyDescent="0.25">
      <c r="B69" s="152" t="s">
        <v>1136</v>
      </c>
      <c r="C69" t="s">
        <v>1</v>
      </c>
      <c r="D69" s="163">
        <f t="shared" si="53"/>
        <v>0</v>
      </c>
      <c r="E69" s="164">
        <f t="shared" ref="E69:AW69" si="128">IF($B69="","",FIND(";",$B69,D69+1))</f>
        <v>1</v>
      </c>
      <c r="F69" s="164">
        <f t="shared" si="128"/>
        <v>2</v>
      </c>
      <c r="G69" s="164">
        <f t="shared" si="128"/>
        <v>8</v>
      </c>
      <c r="H69" s="164">
        <f t="shared" si="128"/>
        <v>11</v>
      </c>
      <c r="I69" s="164">
        <f t="shared" si="128"/>
        <v>20</v>
      </c>
      <c r="J69" s="164">
        <f t="shared" si="128"/>
        <v>21</v>
      </c>
      <c r="K69" s="164">
        <f t="shared" si="128"/>
        <v>23</v>
      </c>
      <c r="L69" s="164">
        <f t="shared" si="128"/>
        <v>24</v>
      </c>
      <c r="M69" s="164">
        <f t="shared" si="128"/>
        <v>26</v>
      </c>
      <c r="N69" s="164">
        <f t="shared" si="128"/>
        <v>32</v>
      </c>
      <c r="O69" s="164">
        <f t="shared" si="128"/>
        <v>33</v>
      </c>
      <c r="P69" s="164">
        <f t="shared" si="128"/>
        <v>34</v>
      </c>
      <c r="Q69" s="164">
        <f t="shared" si="128"/>
        <v>36</v>
      </c>
      <c r="R69" s="164">
        <f t="shared" si="128"/>
        <v>37</v>
      </c>
      <c r="S69" s="164">
        <f t="shared" si="128"/>
        <v>40</v>
      </c>
      <c r="T69" s="164">
        <f t="shared" si="128"/>
        <v>43</v>
      </c>
      <c r="U69" s="164">
        <f t="shared" si="128"/>
        <v>46</v>
      </c>
      <c r="V69" s="164">
        <f t="shared" si="128"/>
        <v>48</v>
      </c>
      <c r="W69" s="164">
        <f t="shared" si="128"/>
        <v>55</v>
      </c>
      <c r="X69" s="164">
        <f t="shared" si="128"/>
        <v>62</v>
      </c>
      <c r="Y69" s="164">
        <f t="shared" si="128"/>
        <v>63</v>
      </c>
      <c r="Z69" s="164">
        <f t="shared" si="128"/>
        <v>64</v>
      </c>
      <c r="AA69" s="164">
        <f t="shared" si="128"/>
        <v>65</v>
      </c>
      <c r="AB69" s="164">
        <f t="shared" si="128"/>
        <v>68</v>
      </c>
      <c r="AC69" s="164">
        <f t="shared" si="128"/>
        <v>71</v>
      </c>
      <c r="AD69" s="164">
        <f t="shared" si="128"/>
        <v>74</v>
      </c>
      <c r="AE69" s="164">
        <f t="shared" si="128"/>
        <v>77</v>
      </c>
      <c r="AF69" s="164">
        <f t="shared" si="128"/>
        <v>80</v>
      </c>
      <c r="AG69" s="164">
        <f t="shared" si="128"/>
        <v>83</v>
      </c>
      <c r="AH69" s="164">
        <f t="shared" si="128"/>
        <v>86</v>
      </c>
      <c r="AI69" s="164">
        <f t="shared" si="128"/>
        <v>89</v>
      </c>
      <c r="AJ69" s="164">
        <f t="shared" si="128"/>
        <v>92</v>
      </c>
      <c r="AK69" s="164">
        <f t="shared" si="128"/>
        <v>95</v>
      </c>
      <c r="AL69" s="164">
        <f t="shared" si="128"/>
        <v>98</v>
      </c>
      <c r="AM69" s="164">
        <f t="shared" si="128"/>
        <v>99</v>
      </c>
      <c r="AN69" s="164">
        <f t="shared" si="128"/>
        <v>101</v>
      </c>
      <c r="AO69" s="164">
        <f t="shared" si="128"/>
        <v>107</v>
      </c>
      <c r="AP69" s="164">
        <f t="shared" si="128"/>
        <v>109</v>
      </c>
      <c r="AQ69" s="164">
        <f t="shared" si="128"/>
        <v>111</v>
      </c>
      <c r="AR69" s="164">
        <f t="shared" si="128"/>
        <v>118</v>
      </c>
      <c r="AS69" s="164">
        <f t="shared" si="128"/>
        <v>125</v>
      </c>
      <c r="AT69" s="164">
        <f t="shared" si="128"/>
        <v>131</v>
      </c>
      <c r="AU69" s="164">
        <f t="shared" si="128"/>
        <v>134</v>
      </c>
      <c r="AV69" s="164">
        <f t="shared" si="128"/>
        <v>135</v>
      </c>
      <c r="AW69" s="165">
        <f t="shared" si="128"/>
        <v>136</v>
      </c>
      <c r="AX69" t="s">
        <v>1</v>
      </c>
      <c r="AY69" s="106" t="str">
        <f t="shared" si="55"/>
        <v>M21B</v>
      </c>
      <c r="AZ69" s="138">
        <f t="shared" si="44"/>
        <v>108</v>
      </c>
      <c r="BA69" s="74" t="str">
        <f t="shared" si="56"/>
        <v>Vacant</v>
      </c>
      <c r="BB69" s="74" t="str">
        <f t="shared" si="57"/>
        <v/>
      </c>
      <c r="BC69" s="138" t="str">
        <f t="shared" si="58"/>
        <v/>
      </c>
      <c r="BD69" s="138" t="str">
        <f t="shared" si="59"/>
        <v/>
      </c>
      <c r="BE69" s="138" t="str">
        <f t="shared" si="60"/>
        <v>0</v>
      </c>
      <c r="BF69" s="138" t="str">
        <f t="shared" si="81"/>
        <v/>
      </c>
      <c r="BG69" s="138" t="str">
        <f>IF(CD69="","",IF(N(BD69)&gt;max_minuta*60,2,INDEX(statusRezultat_id,MATCH(VALUE(BE69),statusRezultat_oevent,0))))</f>
        <v/>
      </c>
      <c r="BH69" s="74" t="str">
        <f>IF(B69="","",SUBSTITUTE(MID($B69,R69+1,S69-R69-1),"""",""))</f>
        <v/>
      </c>
      <c r="BI69" s="74" t="str">
        <f>IF(B69="","",SUBSTITUTE(MID($B69,S69+1,T69-S69-1),"""",""))</f>
        <v/>
      </c>
      <c r="BJ69" s="138" t="str">
        <f t="shared" si="61"/>
        <v/>
      </c>
      <c r="BK69" s="74" t="str" cm="1">
        <f t="array" ref="BK69">IF(BJ69="",""&amp;BI69,IF(BJ69="NEMA",BI69,INDEX(klubAlias_klub,BJ69)))</f>
        <v/>
      </c>
      <c r="BL69" s="74" t="str" cm="1">
        <f t="array" ref="BL69">IFERROR(INDEX(registarNatjecatelji,CE69,4),"")</f>
        <v/>
      </c>
      <c r="BM69" s="138"/>
      <c r="BN69" s="74" t="str">
        <f t="shared" si="62"/>
        <v/>
      </c>
      <c r="BO69" s="74" t="str">
        <f>IF(B69="","",SUBSTITUTE(MID($B69,T69+1,U69-T69-1),"""",""))</f>
        <v/>
      </c>
      <c r="BP69" s="138" t="str">
        <f>IF(BO69="","",IFERROR(INDEX(drzava_id,MATCH(BO69,drzava_oznaka,0)),"NEMA"))</f>
        <v/>
      </c>
      <c r="BQ69" s="74" t="str">
        <f>IF(B69="","",SUBSTITUTE(MID($B69,AQ69+1,AR69-AQ69-1),"""",""))</f>
        <v>M21B</v>
      </c>
      <c r="BR69" s="74" t="str">
        <f t="shared" si="47"/>
        <v>M16-M21B</v>
      </c>
      <c r="BS69" s="138">
        <f t="shared" si="48"/>
        <v>1003</v>
      </c>
      <c r="BT69" s="75" t="str">
        <f>IF(B69="","",SUBSTITUTE(MID($B69,AR69+1,AS69-AR69-1),"""",""))</f>
        <v>2.94</v>
      </c>
      <c r="BU69" s="75" t="str">
        <f>IF(B69="","",SUBSTITUTE(MID($B69,AS69+1,AT69-AS69-1),"""",""))</f>
        <v>110</v>
      </c>
      <c r="BV69" s="76" t="str">
        <f>IF(B69="","",SUBSTITUTE(MID($B69,AT69+1,AU69-AT69-1),"""",""))</f>
        <v>12</v>
      </c>
      <c r="BW69" t="s">
        <v>1</v>
      </c>
      <c r="BX69" s="106" t="str">
        <f>IF(BA69="Vacant","",IF(BA69="","",BA69) &amp; IF(BB69="",""," – " &amp; BB69) &amp; IF(BN69="",""," – " &amp; BN69) &amp; IF(AY69="",""," – " &amp; AY69))</f>
        <v/>
      </c>
      <c r="BY69" s="107" t="str">
        <f t="shared" si="49"/>
        <v/>
      </c>
      <c r="BZ69" t="s">
        <v>1</v>
      </c>
      <c r="CA69" s="106" t="str">
        <f>IF(BA69="Vacant","",IF(BA69="","",BA69) &amp; IF(BB69="",""," – " &amp; BB69) &amp; IF(BN69="",""," – " &amp; BN69))</f>
        <v/>
      </c>
      <c r="CB69" s="107" t="str">
        <f t="shared" si="50"/>
        <v/>
      </c>
      <c r="CC69" t="s">
        <v>1</v>
      </c>
      <c r="CD69" s="106" t="str">
        <f>IF(BA69="Vacant","",IF(BA69="","",BA69)&amp;IF(BB69="",""," – "&amp;BB69))</f>
        <v/>
      </c>
      <c r="CE69" s="107" t="str">
        <f t="shared" si="63"/>
        <v/>
      </c>
      <c r="CF69" t="s">
        <v>1</v>
      </c>
      <c r="CG69" s="112" t="str">
        <f t="shared" si="64"/>
        <v/>
      </c>
      <c r="CH69" s="107" t="str" cm="1">
        <f t="array" ref="CH69">IF(CG69="","",INDEX(imePrezime_id,CG69,0))</f>
        <v/>
      </c>
      <c r="CI69" t="s">
        <v>1</v>
      </c>
      <c r="CJ69" s="30" t="str">
        <f>IF(CE69&lt;&gt;"NEMA","","SELECT '"&amp;CD69&amp;"', ime, prezime FROM imeprezime WHERE ime LIKE '%"&amp;MID(BA69,2,LEN(BA69)-2)&amp;"%' Or prezime LIKE '%"&amp;MID(BB69,2,LEN(BB69)-2)&amp;"%' Or ime LIKE '%"&amp;MID(BB69,2,LEN(BB69)-2)&amp;"%' Or prezime LIKE '%"&amp;MID(BA69,2,LEN(BA69)-2)&amp;"%' ORDER BY ime, prezime;")</f>
        <v/>
      </c>
      <c r="CK69" t="s">
        <v>1</v>
      </c>
      <c r="CL69" s="91"/>
      <c r="CM69" t="s">
        <v>1</v>
      </c>
      <c r="CO69" t="s">
        <v>1</v>
      </c>
      <c r="CW69" s="116" t="str">
        <f>IF(CE69="NEMA",MAX(CW$10:CW68)+1,"")</f>
        <v/>
      </c>
      <c r="CX69" t="s">
        <v>1</v>
      </c>
      <c r="CY69" s="124" t="str">
        <f>LEFT(BQ69,1)</f>
        <v>M</v>
      </c>
      <c r="CZ69" t="s">
        <v>1</v>
      </c>
      <c r="DA69" s="106" t="str">
        <f>IF(CW69="","",IF(BO69&lt;&gt;"CRO","","INSERT INTO osoba (id,reg_broj,oib,spol_id,dat_rodjenja) VALUES ("&amp;CW69&amp;",(SELECT max(reg_broj)+1 FROM osoba),Null,'"&amp;CY69&amp;"',Null); INSERT INTO osoba_log (id,reg_broj,oib,spol_id,dat_rodjenja,dnevnik_id) SELECT id,reg_broj,oib,spol_id,dat_rodjenja,"&amp;CW$2&amp;" FROM osoba WHERE id = "&amp;CW69&amp;";"))</f>
        <v/>
      </c>
      <c r="DB69" s="129" t="str">
        <f>IF(CW69="","","INSERT INTO imeprezime (id,osoba_id,rbr,ime,prezime,klub_id,identitet_id,sintaksa_id,info,aktivno,dnevnik_id) VALUES ("&amp;CW69&amp;","&amp;IF(DA69="","Null",CW69)&amp;",1,'"&amp;BA69&amp;"','"&amp;BB69&amp;"',(SELECT id FROM klub WHERE naziv = '"&amp;BI69&amp;"'),Null,1,'',1,"&amp;CW$2&amp;");")</f>
        <v/>
      </c>
      <c r="DC69" t="s">
        <v>1</v>
      </c>
      <c r="DD69" s="30" t="str">
        <f t="shared" si="65"/>
        <v/>
      </c>
      <c r="DE69" t="s">
        <v>1</v>
      </c>
      <c r="DF69" s="106" t="str">
        <f>IF(OR(BP69="",BP69&lt;&gt;"NEMA"),"",BO69)</f>
        <v/>
      </c>
      <c r="DG69" s="129" t="str">
        <f>IF(DF69="","",MAX(DG$10:DG68)+1)</f>
        <v/>
      </c>
      <c r="DH69" t="s">
        <v>1</v>
      </c>
      <c r="DI69" s="91"/>
      <c r="DJ69" t="s">
        <v>1</v>
      </c>
      <c r="DK69" s="30" t="str">
        <f>IF(DF69="","","INSERT INTO drzava(id,naziv,oznaka) VALUES ("&amp;DG69&amp;",'"&amp;DI69&amp;"','"&amp;UPPER(LEFT(DF69,1))&amp;LOWER(RIGHT(DF69,2))&amp;"');")</f>
        <v/>
      </c>
      <c r="DL69" t="s">
        <v>1</v>
      </c>
      <c r="DM69" s="170" t="str">
        <f>IF(BJ69&lt;&gt;"NEMA","",IF(IFERROR(MATCH(BI69,BI$10:BI68,0),0)&lt;&gt;0,"",BI69))</f>
        <v/>
      </c>
      <c r="DN69" t="s">
        <v>1</v>
      </c>
      <c r="DO69" s="91"/>
      <c r="DP69" t="s">
        <v>1</v>
      </c>
      <c r="DQ69" s="106" t="str">
        <f t="shared" si="66"/>
        <v/>
      </c>
      <c r="DR69" s="74" t="str">
        <f>IF(DQ69="","",MAX(DR$10:DR68)+1)</f>
        <v/>
      </c>
      <c r="DS69" s="74" t="str">
        <f>IF(DQ69="","",IF(BP69="","",IF(BP69="NEMA",DG69,BP69)))</f>
        <v/>
      </c>
      <c r="DT69" s="74" t="str">
        <f t="shared" si="67"/>
        <v/>
      </c>
      <c r="DU69" s="74" t="str">
        <f>IF(DO69="","",MAX(DU$10:DU68)+1)</f>
        <v/>
      </c>
      <c r="DV69" s="181" t="str">
        <f>IF(DO69="","",INDEX(klub_id,MATCH(DO69,klub_naziv,0)))</f>
        <v/>
      </c>
      <c r="DW69" s="129" t="str">
        <f t="shared" si="68"/>
        <v/>
      </c>
      <c r="DX69" t="s">
        <v>1</v>
      </c>
      <c r="DY69" s="30" t="str">
        <f t="shared" si="69"/>
        <v/>
      </c>
      <c r="DZ69" t="s">
        <v>1</v>
      </c>
      <c r="EA69" s="170" t="str">
        <f>IF(BX69="","",IF(BY69&lt;&gt;"NEMA","ime-pre-klu"&amp;IF(BJ69="","","(ali)")&amp;"-kat",IF(CB69&lt;&gt;"NEMA","ime-pre-klu"&amp;IF(BJ69="","","(ali)"),IF(CE69&lt;&gt;"NEMA","ime-pre",IF(CW69&lt;&gt;"","novo",""))))&amp;IF(AND(BE69="0",BD69&gt;max_minuta*60),"-ot",""))</f>
        <v/>
      </c>
      <c r="EB69" t="s">
        <v>1</v>
      </c>
      <c r="EC69" s="112"/>
      <c r="ED69" s="138"/>
      <c r="EE69" s="138"/>
      <c r="EF69" s="138"/>
      <c r="EG69" s="138"/>
      <c r="EH69" s="138"/>
      <c r="EI69" s="138"/>
      <c r="EJ69" s="138"/>
      <c r="EK69" s="138"/>
      <c r="EL69" s="138"/>
      <c r="EM69" s="107" t="str">
        <f t="shared" si="90"/>
        <v/>
      </c>
      <c r="EN69" t="s">
        <v>1</v>
      </c>
    </row>
    <row r="70" spans="2:144" x14ac:dyDescent="0.25">
      <c r="B70" s="152" t="s">
        <v>1137</v>
      </c>
      <c r="C70" t="s">
        <v>1</v>
      </c>
      <c r="D70" s="163">
        <f t="shared" si="53"/>
        <v>0</v>
      </c>
      <c r="E70" s="164">
        <f t="shared" ref="E70:AW70" si="129">IF($B70="","",FIND(";",$B70,D70+1))</f>
        <v>1</v>
      </c>
      <c r="F70" s="164">
        <f t="shared" si="129"/>
        <v>2</v>
      </c>
      <c r="G70" s="164">
        <f t="shared" si="129"/>
        <v>8</v>
      </c>
      <c r="H70" s="164">
        <f t="shared" si="129"/>
        <v>11</v>
      </c>
      <c r="I70" s="164">
        <f t="shared" si="129"/>
        <v>20</v>
      </c>
      <c r="J70" s="164">
        <f t="shared" si="129"/>
        <v>21</v>
      </c>
      <c r="K70" s="164">
        <f t="shared" si="129"/>
        <v>23</v>
      </c>
      <c r="L70" s="164">
        <f t="shared" si="129"/>
        <v>24</v>
      </c>
      <c r="M70" s="164">
        <f t="shared" si="129"/>
        <v>26</v>
      </c>
      <c r="N70" s="164">
        <f t="shared" si="129"/>
        <v>32</v>
      </c>
      <c r="O70" s="164">
        <f t="shared" si="129"/>
        <v>33</v>
      </c>
      <c r="P70" s="164">
        <f t="shared" si="129"/>
        <v>34</v>
      </c>
      <c r="Q70" s="164">
        <f t="shared" si="129"/>
        <v>36</v>
      </c>
      <c r="R70" s="164">
        <f t="shared" si="129"/>
        <v>37</v>
      </c>
      <c r="S70" s="164">
        <f t="shared" si="129"/>
        <v>40</v>
      </c>
      <c r="T70" s="164">
        <f t="shared" si="129"/>
        <v>43</v>
      </c>
      <c r="U70" s="164">
        <f t="shared" si="129"/>
        <v>46</v>
      </c>
      <c r="V70" s="164">
        <f t="shared" si="129"/>
        <v>48</v>
      </c>
      <c r="W70" s="164">
        <f t="shared" si="129"/>
        <v>55</v>
      </c>
      <c r="X70" s="164">
        <f t="shared" si="129"/>
        <v>62</v>
      </c>
      <c r="Y70" s="164">
        <f t="shared" si="129"/>
        <v>63</v>
      </c>
      <c r="Z70" s="164">
        <f t="shared" si="129"/>
        <v>64</v>
      </c>
      <c r="AA70" s="164">
        <f t="shared" si="129"/>
        <v>65</v>
      </c>
      <c r="AB70" s="164">
        <f t="shared" si="129"/>
        <v>68</v>
      </c>
      <c r="AC70" s="164">
        <f t="shared" si="129"/>
        <v>71</v>
      </c>
      <c r="AD70" s="164">
        <f t="shared" si="129"/>
        <v>74</v>
      </c>
      <c r="AE70" s="164">
        <f t="shared" si="129"/>
        <v>77</v>
      </c>
      <c r="AF70" s="164">
        <f t="shared" si="129"/>
        <v>80</v>
      </c>
      <c r="AG70" s="164">
        <f t="shared" si="129"/>
        <v>83</v>
      </c>
      <c r="AH70" s="164">
        <f t="shared" si="129"/>
        <v>86</v>
      </c>
      <c r="AI70" s="164">
        <f t="shared" si="129"/>
        <v>89</v>
      </c>
      <c r="AJ70" s="164">
        <f t="shared" si="129"/>
        <v>92</v>
      </c>
      <c r="AK70" s="164">
        <f t="shared" si="129"/>
        <v>95</v>
      </c>
      <c r="AL70" s="164">
        <f t="shared" si="129"/>
        <v>98</v>
      </c>
      <c r="AM70" s="164">
        <f t="shared" si="129"/>
        <v>99</v>
      </c>
      <c r="AN70" s="164">
        <f t="shared" si="129"/>
        <v>101</v>
      </c>
      <c r="AO70" s="164">
        <f t="shared" si="129"/>
        <v>107</v>
      </c>
      <c r="AP70" s="164">
        <f t="shared" si="129"/>
        <v>109</v>
      </c>
      <c r="AQ70" s="164">
        <f t="shared" si="129"/>
        <v>111</v>
      </c>
      <c r="AR70" s="164">
        <f t="shared" si="129"/>
        <v>118</v>
      </c>
      <c r="AS70" s="164">
        <f t="shared" si="129"/>
        <v>125</v>
      </c>
      <c r="AT70" s="164">
        <f t="shared" si="129"/>
        <v>131</v>
      </c>
      <c r="AU70" s="164">
        <f t="shared" si="129"/>
        <v>134</v>
      </c>
      <c r="AV70" s="164">
        <f t="shared" si="129"/>
        <v>135</v>
      </c>
      <c r="AW70" s="165">
        <f t="shared" si="129"/>
        <v>136</v>
      </c>
      <c r="AX70" t="s">
        <v>1</v>
      </c>
      <c r="AY70" s="106" t="str">
        <f t="shared" si="55"/>
        <v>M21B</v>
      </c>
      <c r="AZ70" s="138">
        <f t="shared" si="44"/>
        <v>108</v>
      </c>
      <c r="BA70" s="74" t="str">
        <f t="shared" si="56"/>
        <v>Vacant</v>
      </c>
      <c r="BB70" s="74" t="str">
        <f t="shared" si="57"/>
        <v/>
      </c>
      <c r="BC70" s="138" t="str">
        <f t="shared" si="58"/>
        <v/>
      </c>
      <c r="BD70" s="138" t="str">
        <f t="shared" si="59"/>
        <v/>
      </c>
      <c r="BE70" s="138" t="str">
        <f t="shared" si="60"/>
        <v>0</v>
      </c>
      <c r="BF70" s="138" t="str">
        <f t="shared" si="81"/>
        <v/>
      </c>
      <c r="BG70" s="138" t="str">
        <f>IF(CD70="","",IF(N(BD70)&gt;max_minuta*60,2,INDEX(statusRezultat_id,MATCH(VALUE(BE70),statusRezultat_oevent,0))))</f>
        <v/>
      </c>
      <c r="BH70" s="74" t="str">
        <f>IF(B70="","",SUBSTITUTE(MID($B70,R70+1,S70-R70-1),"""",""))</f>
        <v/>
      </c>
      <c r="BI70" s="74" t="str">
        <f>IF(B70="","",SUBSTITUTE(MID($B70,S70+1,T70-S70-1),"""",""))</f>
        <v/>
      </c>
      <c r="BJ70" s="138" t="str">
        <f t="shared" si="61"/>
        <v/>
      </c>
      <c r="BK70" s="74" t="str" cm="1">
        <f t="array" ref="BK70">IF(BJ70="",""&amp;BI70,IF(BJ70="NEMA",BI70,INDEX(klubAlias_klub,BJ70)))</f>
        <v/>
      </c>
      <c r="BL70" s="74" t="str" cm="1">
        <f t="array" ref="BL70">IFERROR(INDEX(registarNatjecatelji,CE70,4),"")</f>
        <v/>
      </c>
      <c r="BM70" s="138"/>
      <c r="BN70" s="74" t="str">
        <f t="shared" si="62"/>
        <v/>
      </c>
      <c r="BO70" s="74" t="str">
        <f>IF(B70="","",SUBSTITUTE(MID($B70,T70+1,U70-T70-1),"""",""))</f>
        <v/>
      </c>
      <c r="BP70" s="138" t="str">
        <f>IF(BO70="","",IFERROR(INDEX(drzava_id,MATCH(BO70,drzava_oznaka,0)),"NEMA"))</f>
        <v/>
      </c>
      <c r="BQ70" s="74" t="str">
        <f>IF(B70="","",SUBSTITUTE(MID($B70,AQ70+1,AR70-AQ70-1),"""",""))</f>
        <v>M21B</v>
      </c>
      <c r="BR70" s="74" t="str">
        <f t="shared" si="47"/>
        <v>M16-M21B</v>
      </c>
      <c r="BS70" s="138">
        <f t="shared" si="48"/>
        <v>1003</v>
      </c>
      <c r="BT70" s="75" t="str">
        <f>IF(B70="","",SUBSTITUTE(MID($B70,AR70+1,AS70-AR70-1),"""",""))</f>
        <v>2.94</v>
      </c>
      <c r="BU70" s="75" t="str">
        <f>IF(B70="","",SUBSTITUTE(MID($B70,AS70+1,AT70-AS70-1),"""",""))</f>
        <v>110</v>
      </c>
      <c r="BV70" s="76" t="str">
        <f>IF(B70="","",SUBSTITUTE(MID($B70,AT70+1,AU70-AT70-1),"""",""))</f>
        <v>12</v>
      </c>
      <c r="BW70" t="s">
        <v>1</v>
      </c>
      <c r="BX70" s="106" t="str">
        <f>IF(BA70="Vacant","",IF(BA70="","",BA70) &amp; IF(BB70="",""," – " &amp; BB70) &amp; IF(BN70="",""," – " &amp; BN70) &amp; IF(AY70="",""," – " &amp; AY70))</f>
        <v/>
      </c>
      <c r="BY70" s="107" t="str">
        <f t="shared" si="49"/>
        <v/>
      </c>
      <c r="BZ70" t="s">
        <v>1</v>
      </c>
      <c r="CA70" s="106" t="str">
        <f>IF(BA70="Vacant","",IF(BA70="","",BA70) &amp; IF(BB70="",""," – " &amp; BB70) &amp; IF(BN70="",""," – " &amp; BN70))</f>
        <v/>
      </c>
      <c r="CB70" s="107" t="str">
        <f t="shared" si="50"/>
        <v/>
      </c>
      <c r="CC70" t="s">
        <v>1</v>
      </c>
      <c r="CD70" s="106" t="str">
        <f>IF(BA70="Vacant","",IF(BA70="","",BA70)&amp;IF(BB70="",""," – "&amp;BB70))</f>
        <v/>
      </c>
      <c r="CE70" s="107" t="str">
        <f t="shared" si="63"/>
        <v/>
      </c>
      <c r="CF70" t="s">
        <v>1</v>
      </c>
      <c r="CG70" s="112" t="str">
        <f t="shared" si="64"/>
        <v/>
      </c>
      <c r="CH70" s="107" t="str" cm="1">
        <f t="array" ref="CH70">IF(CG70="","",INDEX(imePrezime_id,CG70,0))</f>
        <v/>
      </c>
      <c r="CI70" t="s">
        <v>1</v>
      </c>
      <c r="CJ70" s="30" t="str">
        <f>IF(CE70&lt;&gt;"NEMA","","SELECT '"&amp;CD70&amp;"', ime, prezime FROM imeprezime WHERE ime LIKE '%"&amp;MID(BA70,2,LEN(BA70)-2)&amp;"%' Or prezime LIKE '%"&amp;MID(BB70,2,LEN(BB70)-2)&amp;"%' Or ime LIKE '%"&amp;MID(BB70,2,LEN(BB70)-2)&amp;"%' Or prezime LIKE '%"&amp;MID(BA70,2,LEN(BA70)-2)&amp;"%' ORDER BY ime, prezime;")</f>
        <v/>
      </c>
      <c r="CK70" t="s">
        <v>1</v>
      </c>
      <c r="CL70" s="91"/>
      <c r="CM70" t="s">
        <v>1</v>
      </c>
      <c r="CO70" t="s">
        <v>1</v>
      </c>
      <c r="CW70" s="116" t="str">
        <f>IF(CE70="NEMA",MAX(CW$10:CW69)+1,"")</f>
        <v/>
      </c>
      <c r="CX70" t="s">
        <v>1</v>
      </c>
      <c r="CY70" s="124" t="str">
        <f>LEFT(BQ70,1)</f>
        <v>M</v>
      </c>
      <c r="CZ70" t="s">
        <v>1</v>
      </c>
      <c r="DA70" s="106" t="str">
        <f>IF(CW70="","",IF(BO70&lt;&gt;"CRO","","INSERT INTO osoba (id,reg_broj,oib,spol_id,dat_rodjenja) VALUES ("&amp;CW70&amp;",(SELECT max(reg_broj)+1 FROM osoba),Null,'"&amp;CY70&amp;"',Null); INSERT INTO osoba_log (id,reg_broj,oib,spol_id,dat_rodjenja,dnevnik_id) SELECT id,reg_broj,oib,spol_id,dat_rodjenja,"&amp;CW$2&amp;" FROM osoba WHERE id = "&amp;CW70&amp;";"))</f>
        <v/>
      </c>
      <c r="DB70" s="129" t="str">
        <f>IF(CW70="","","INSERT INTO imeprezime (id,osoba_id,rbr,ime,prezime,klub_id,identitet_id,sintaksa_id,info,aktivno,dnevnik_id) VALUES ("&amp;CW70&amp;","&amp;IF(DA70="","Null",CW70)&amp;",1,'"&amp;BA70&amp;"','"&amp;BB70&amp;"',(SELECT id FROM klub WHERE naziv = '"&amp;BI70&amp;"'),Null,1,'',1,"&amp;CW$2&amp;");")</f>
        <v/>
      </c>
      <c r="DC70" t="s">
        <v>1</v>
      </c>
      <c r="DD70" s="30" t="str">
        <f t="shared" si="65"/>
        <v/>
      </c>
      <c r="DE70" t="s">
        <v>1</v>
      </c>
      <c r="DF70" s="106" t="str">
        <f>IF(OR(BP70="",BP70&lt;&gt;"NEMA"),"",BO70)</f>
        <v/>
      </c>
      <c r="DG70" s="129" t="str">
        <f>IF(DF70="","",MAX(DG$10:DG69)+1)</f>
        <v/>
      </c>
      <c r="DH70" t="s">
        <v>1</v>
      </c>
      <c r="DI70" s="91"/>
      <c r="DJ70" t="s">
        <v>1</v>
      </c>
      <c r="DK70" s="30" t="str">
        <f>IF(DF70="","","INSERT INTO drzava(id,naziv,oznaka) VALUES ("&amp;DG70&amp;",'"&amp;DI70&amp;"','"&amp;UPPER(LEFT(DF70,1))&amp;LOWER(RIGHT(DF70,2))&amp;"');")</f>
        <v/>
      </c>
      <c r="DL70" t="s">
        <v>1</v>
      </c>
      <c r="DM70" s="170" t="str">
        <f>IF(BJ70&lt;&gt;"NEMA","",IF(IFERROR(MATCH(BI70,BI$10:BI69,0),0)&lt;&gt;0,"",BI70))</f>
        <v/>
      </c>
      <c r="DN70" t="s">
        <v>1</v>
      </c>
      <c r="DO70" s="91"/>
      <c r="DP70" t="s">
        <v>1</v>
      </c>
      <c r="DQ70" s="106" t="str">
        <f t="shared" si="66"/>
        <v/>
      </c>
      <c r="DR70" s="74" t="str">
        <f>IF(DQ70="","",MAX(DR$10:DR69)+1)</f>
        <v/>
      </c>
      <c r="DS70" s="74" t="str">
        <f>IF(DQ70="","",IF(BP70="","",IF(BP70="NEMA",DG70,BP70)))</f>
        <v/>
      </c>
      <c r="DT70" s="74" t="str">
        <f t="shared" si="67"/>
        <v/>
      </c>
      <c r="DU70" s="74" t="str">
        <f>IF(DO70="","",MAX(DU$10:DU69)+1)</f>
        <v/>
      </c>
      <c r="DV70" s="181" t="str">
        <f>IF(DO70="","",INDEX(klub_id,MATCH(DO70,klub_naziv,0)))</f>
        <v/>
      </c>
      <c r="DW70" s="129" t="str">
        <f t="shared" si="68"/>
        <v/>
      </c>
      <c r="DX70" t="s">
        <v>1</v>
      </c>
      <c r="DY70" s="30" t="str">
        <f t="shared" si="69"/>
        <v/>
      </c>
      <c r="DZ70" t="s">
        <v>1</v>
      </c>
      <c r="EA70" s="170" t="str">
        <f>IF(BX70="","",IF(BY70&lt;&gt;"NEMA","ime-pre-klu"&amp;IF(BJ70="","","(ali)")&amp;"-kat",IF(CB70&lt;&gt;"NEMA","ime-pre-klu"&amp;IF(BJ70="","","(ali)"),IF(CE70&lt;&gt;"NEMA","ime-pre",IF(CW70&lt;&gt;"","novo",""))))&amp;IF(AND(BE70="0",BD70&gt;max_minuta*60),"-ot",""))</f>
        <v/>
      </c>
      <c r="EB70" t="s">
        <v>1</v>
      </c>
      <c r="EC70" s="112"/>
      <c r="ED70" s="138"/>
      <c r="EE70" s="138"/>
      <c r="EF70" s="138"/>
      <c r="EG70" s="138"/>
      <c r="EH70" s="138"/>
      <c r="EI70" s="138"/>
      <c r="EJ70" s="138"/>
      <c r="EK70" s="138"/>
      <c r="EL70" s="138"/>
      <c r="EM70" s="107" t="str">
        <f t="shared" si="90"/>
        <v/>
      </c>
      <c r="EN70" t="s">
        <v>1</v>
      </c>
    </row>
    <row r="71" spans="2:144" x14ac:dyDescent="0.25">
      <c r="B71" s="152" t="s">
        <v>1138</v>
      </c>
      <c r="C71" t="s">
        <v>1</v>
      </c>
      <c r="D71" s="163">
        <f t="shared" si="53"/>
        <v>0</v>
      </c>
      <c r="E71" s="164">
        <f t="shared" ref="E71:AW71" si="130">IF($B71="","",FIND(";",$B71,D71+1))</f>
        <v>1</v>
      </c>
      <c r="F71" s="164">
        <f t="shared" si="130"/>
        <v>9</v>
      </c>
      <c r="G71" s="164">
        <f t="shared" si="130"/>
        <v>15</v>
      </c>
      <c r="H71" s="164">
        <f t="shared" si="130"/>
        <v>25</v>
      </c>
      <c r="I71" s="164">
        <f t="shared" si="130"/>
        <v>34</v>
      </c>
      <c r="J71" s="164">
        <f t="shared" si="130"/>
        <v>35</v>
      </c>
      <c r="K71" s="164">
        <f t="shared" si="130"/>
        <v>37</v>
      </c>
      <c r="L71" s="164">
        <f t="shared" si="130"/>
        <v>38</v>
      </c>
      <c r="M71" s="164">
        <f t="shared" si="130"/>
        <v>40</v>
      </c>
      <c r="N71" s="164">
        <f t="shared" si="130"/>
        <v>46</v>
      </c>
      <c r="O71" s="164">
        <f t="shared" si="130"/>
        <v>47</v>
      </c>
      <c r="P71" s="164">
        <f t="shared" si="130"/>
        <v>48</v>
      </c>
      <c r="Q71" s="164">
        <f t="shared" si="130"/>
        <v>50</v>
      </c>
      <c r="R71" s="164">
        <f t="shared" si="130"/>
        <v>52</v>
      </c>
      <c r="S71" s="164">
        <f t="shared" si="130"/>
        <v>60</v>
      </c>
      <c r="T71" s="164">
        <f t="shared" si="130"/>
        <v>71</v>
      </c>
      <c r="U71" s="164">
        <f t="shared" si="130"/>
        <v>77</v>
      </c>
      <c r="V71" s="164">
        <f t="shared" si="130"/>
        <v>79</v>
      </c>
      <c r="W71" s="164">
        <f t="shared" si="130"/>
        <v>86</v>
      </c>
      <c r="X71" s="164">
        <f t="shared" si="130"/>
        <v>93</v>
      </c>
      <c r="Y71" s="164">
        <f t="shared" si="130"/>
        <v>94</v>
      </c>
      <c r="Z71" s="164">
        <f t="shared" si="130"/>
        <v>95</v>
      </c>
      <c r="AA71" s="164">
        <f t="shared" si="130"/>
        <v>96</v>
      </c>
      <c r="AB71" s="164">
        <f t="shared" si="130"/>
        <v>99</v>
      </c>
      <c r="AC71" s="164">
        <f t="shared" si="130"/>
        <v>102</v>
      </c>
      <c r="AD71" s="164">
        <f t="shared" si="130"/>
        <v>105</v>
      </c>
      <c r="AE71" s="164">
        <f t="shared" si="130"/>
        <v>108</v>
      </c>
      <c r="AF71" s="164">
        <f t="shared" si="130"/>
        <v>111</v>
      </c>
      <c r="AG71" s="164">
        <f t="shared" si="130"/>
        <v>114</v>
      </c>
      <c r="AH71" s="164">
        <f t="shared" si="130"/>
        <v>117</v>
      </c>
      <c r="AI71" s="164">
        <f t="shared" si="130"/>
        <v>120</v>
      </c>
      <c r="AJ71" s="164">
        <f t="shared" si="130"/>
        <v>123</v>
      </c>
      <c r="AK71" s="164">
        <f t="shared" si="130"/>
        <v>126</v>
      </c>
      <c r="AL71" s="164">
        <f t="shared" si="130"/>
        <v>129</v>
      </c>
      <c r="AM71" s="164">
        <f t="shared" si="130"/>
        <v>130</v>
      </c>
      <c r="AN71" s="164">
        <f t="shared" si="130"/>
        <v>132</v>
      </c>
      <c r="AO71" s="164">
        <f t="shared" si="130"/>
        <v>138</v>
      </c>
      <c r="AP71" s="164">
        <f t="shared" si="130"/>
        <v>140</v>
      </c>
      <c r="AQ71" s="164">
        <f t="shared" si="130"/>
        <v>142</v>
      </c>
      <c r="AR71" s="164">
        <f t="shared" si="130"/>
        <v>149</v>
      </c>
      <c r="AS71" s="164">
        <f t="shared" si="130"/>
        <v>156</v>
      </c>
      <c r="AT71" s="164">
        <f t="shared" si="130"/>
        <v>162</v>
      </c>
      <c r="AU71" s="164">
        <f t="shared" si="130"/>
        <v>165</v>
      </c>
      <c r="AV71" s="164">
        <f t="shared" si="130"/>
        <v>166</v>
      </c>
      <c r="AW71" s="165">
        <f t="shared" si="130"/>
        <v>167</v>
      </c>
      <c r="AX71" t="s">
        <v>1</v>
      </c>
      <c r="AY71" s="106" t="str">
        <f t="shared" si="55"/>
        <v>M21B</v>
      </c>
      <c r="AZ71" s="138">
        <f t="shared" si="44"/>
        <v>108</v>
      </c>
      <c r="BA71" s="74" t="str">
        <f t="shared" si="56"/>
        <v>Matija</v>
      </c>
      <c r="BB71" s="74" t="str">
        <f t="shared" si="57"/>
        <v>Kučinac</v>
      </c>
      <c r="BC71" s="138" t="str">
        <f t="shared" si="58"/>
        <v/>
      </c>
      <c r="BD71" s="138" t="str">
        <f t="shared" si="59"/>
        <v/>
      </c>
      <c r="BE71" s="138" t="str">
        <f t="shared" si="60"/>
        <v>1</v>
      </c>
      <c r="BF71" s="138" t="str">
        <f t="shared" si="81"/>
        <v>1</v>
      </c>
      <c r="BG71" s="138">
        <f>IF(CD71="","",IF(N(BD71)&gt;max_minuta*60,2,INDEX(statusRezultat_id,MATCH(VALUE(BE71),statusRezultat_oevent,0))))</f>
        <v>6</v>
      </c>
      <c r="BH71" s="74" t="str">
        <f>IF(B71="","",SUBSTITUTE(MID($B71,R71+1,S71-R71-1),"""",""))</f>
        <v>Vihor</v>
      </c>
      <c r="BI71" s="74" t="str">
        <f>IF(B71="","",SUBSTITUTE(MID($B71,S71+1,T71-S71-1),"""",""))</f>
        <v>OK Vihor</v>
      </c>
      <c r="BJ71" s="138" t="str">
        <f t="shared" si="61"/>
        <v/>
      </c>
      <c r="BK71" s="74" t="str" cm="1">
        <f t="array" ref="BK71">IF(BJ71="",""&amp;BI71,IF(BJ71="NEMA",BI71,INDEX(klubAlias_klub,BJ71)))</f>
        <v>OK Vihor</v>
      </c>
      <c r="BL71" s="74" t="str" cm="1">
        <f t="array" ref="BL71">IFERROR(INDEX(registarNatjecatelji,CE71,4),"")</f>
        <v>OK Vihor</v>
      </c>
      <c r="BM71" s="138"/>
      <c r="BN71" s="74" t="str">
        <f t="shared" si="62"/>
        <v>OK Vihor</v>
      </c>
      <c r="BO71" s="74" t="str">
        <f>IF(B71="","",SUBSTITUTE(MID($B71,T71+1,U71-T71-1),"""",""))</f>
        <v>CRO</v>
      </c>
      <c r="BP71" s="138">
        <f>IF(BO71="","",IFERROR(INDEX(drzava_id,MATCH(BO71,drzava_oznaka,0)),"NEMA"))</f>
        <v>1</v>
      </c>
      <c r="BQ71" s="74" t="str">
        <f>IF(B71="","",SUBSTITUTE(MID($B71,AQ71+1,AR71-AQ71-1),"""",""))</f>
        <v>M21B</v>
      </c>
      <c r="BR71" s="74" t="str">
        <f t="shared" si="47"/>
        <v>M16-M21B</v>
      </c>
      <c r="BS71" s="138">
        <f t="shared" si="48"/>
        <v>1003</v>
      </c>
      <c r="BT71" s="75" t="str">
        <f>IF(B71="","",SUBSTITUTE(MID($B71,AR71+1,AS71-AR71-1),"""",""))</f>
        <v>2.94</v>
      </c>
      <c r="BU71" s="75" t="str">
        <f>IF(B71="","",SUBSTITUTE(MID($B71,AS71+1,AT71-AS71-1),"""",""))</f>
        <v>110</v>
      </c>
      <c r="BV71" s="76" t="str">
        <f>IF(B71="","",SUBSTITUTE(MID($B71,AT71+1,AU71-AT71-1),"""",""))</f>
        <v>12</v>
      </c>
      <c r="BW71" t="s">
        <v>1</v>
      </c>
      <c r="BX71" s="106" t="str">
        <f>IF(BA71="Vacant","",IF(BA71="","",BA71) &amp; IF(BB71="",""," – " &amp; BB71) &amp; IF(BN71="",""," – " &amp; BN71) &amp; IF(AY71="",""," – " &amp; AY71))</f>
        <v>Matija – Kučinac – OK Vihor – M21B</v>
      </c>
      <c r="BY71" s="107">
        <f t="shared" si="49"/>
        <v>749</v>
      </c>
      <c r="BZ71" t="s">
        <v>1</v>
      </c>
      <c r="CA71" s="106" t="str">
        <f>IF(BA71="Vacant","",IF(BA71="","",BA71) &amp; IF(BB71="",""," – " &amp; BB71) &amp; IF(BN71="",""," – " &amp; BN71))</f>
        <v>Matija – Kučinac – OK Vihor</v>
      </c>
      <c r="CB71" s="107">
        <f t="shared" si="50"/>
        <v>749</v>
      </c>
      <c r="CC71" t="s">
        <v>1</v>
      </c>
      <c r="CD71" s="106" t="str">
        <f>IF(BA71="Vacant","",IF(BA71="","",BA71)&amp;IF(BB71="",""," – "&amp;BB71))</f>
        <v>Matija – Kučinac</v>
      </c>
      <c r="CE71" s="107">
        <f t="shared" si="63"/>
        <v>749</v>
      </c>
      <c r="CF71" t="s">
        <v>1</v>
      </c>
      <c r="CG71" s="112">
        <f t="shared" si="64"/>
        <v>749</v>
      </c>
      <c r="CH71" s="107" cm="1">
        <f t="array" ref="CH71">IF(CG71="","",INDEX(imePrezime_id,CG71,0))</f>
        <v>1489</v>
      </c>
      <c r="CI71" t="s">
        <v>1</v>
      </c>
      <c r="CJ71" s="30" t="str">
        <f>IF(CE71&lt;&gt;"NEMA","","SELECT '"&amp;CD71&amp;"', ime, prezime FROM imeprezime WHERE ime LIKE '%"&amp;MID(BA71,2,LEN(BA71)-2)&amp;"%' Or prezime LIKE '%"&amp;MID(BB71,2,LEN(BB71)-2)&amp;"%' Or ime LIKE '%"&amp;MID(BB71,2,LEN(BB71)-2)&amp;"%' Or prezime LIKE '%"&amp;MID(BA71,2,LEN(BA71)-2)&amp;"%' ORDER BY ime, prezime;")</f>
        <v/>
      </c>
      <c r="CK71" t="s">
        <v>1</v>
      </c>
      <c r="CL71" s="91"/>
      <c r="CM71" t="s">
        <v>1</v>
      </c>
      <c r="CO71" t="s">
        <v>1</v>
      </c>
      <c r="CW71" s="116" t="str">
        <f>IF(CE71="NEMA",MAX(CW$10:CW70)+1,"")</f>
        <v/>
      </c>
      <c r="CX71" t="s">
        <v>1</v>
      </c>
      <c r="CY71" s="124" t="str">
        <f>LEFT(BQ71,1)</f>
        <v>M</v>
      </c>
      <c r="CZ71" t="s">
        <v>1</v>
      </c>
      <c r="DA71" s="106" t="str">
        <f>IF(CW71="","",IF(BO71&lt;&gt;"CRO","","INSERT INTO osoba (id,reg_broj,oib,spol_id,dat_rodjenja) VALUES ("&amp;CW71&amp;",(SELECT max(reg_broj)+1 FROM osoba),Null,'"&amp;CY71&amp;"',Null); INSERT INTO osoba_log (id,reg_broj,oib,spol_id,dat_rodjenja,dnevnik_id) SELECT id,reg_broj,oib,spol_id,dat_rodjenja,"&amp;CW$2&amp;" FROM osoba WHERE id = "&amp;CW71&amp;";"))</f>
        <v/>
      </c>
      <c r="DB71" s="129" t="str">
        <f>IF(CW71="","","INSERT INTO imeprezime (id,osoba_id,rbr,ime,prezime,klub_id,identitet_id,sintaksa_id,info,aktivno,dnevnik_id) VALUES ("&amp;CW71&amp;","&amp;IF(DA71="","Null",CW71)&amp;",1,'"&amp;BA71&amp;"','"&amp;BB71&amp;"',(SELECT id FROM klub WHERE naziv = '"&amp;BI71&amp;"'),Null,1,'',1,"&amp;CW$2&amp;");")</f>
        <v/>
      </c>
      <c r="DC71" t="s">
        <v>1</v>
      </c>
      <c r="DD71" s="30" t="str">
        <f t="shared" si="65"/>
        <v/>
      </c>
      <c r="DE71" t="s">
        <v>1</v>
      </c>
      <c r="DF71" s="106" t="str">
        <f>IF(OR(BP71="",BP71&lt;&gt;"NEMA"),"",BO71)</f>
        <v/>
      </c>
      <c r="DG71" s="129" t="str">
        <f>IF(DF71="","",MAX(DG$10:DG70)+1)</f>
        <v/>
      </c>
      <c r="DH71" t="s">
        <v>1</v>
      </c>
      <c r="DI71" s="91"/>
      <c r="DJ71" t="s">
        <v>1</v>
      </c>
      <c r="DK71" s="30" t="str">
        <f>IF(DF71="","","INSERT INTO drzava(id,naziv,oznaka) VALUES ("&amp;DG71&amp;",'"&amp;DI71&amp;"','"&amp;UPPER(LEFT(DF71,1))&amp;LOWER(RIGHT(DF71,2))&amp;"');")</f>
        <v/>
      </c>
      <c r="DL71" t="s">
        <v>1</v>
      </c>
      <c r="DM71" s="170" t="str">
        <f>IF(BJ71&lt;&gt;"NEMA","",IF(IFERROR(MATCH(BI71,BI$10:BI70,0),0)&lt;&gt;0,"",BI71))</f>
        <v/>
      </c>
      <c r="DN71" t="s">
        <v>1</v>
      </c>
      <c r="DO71" s="91"/>
      <c r="DP71" t="s">
        <v>1</v>
      </c>
      <c r="DQ71" s="106" t="str">
        <f t="shared" si="66"/>
        <v/>
      </c>
      <c r="DR71" s="74" t="str">
        <f>IF(DQ71="","",MAX(DR$10:DR70)+1)</f>
        <v/>
      </c>
      <c r="DS71" s="74" t="str">
        <f>IF(DQ71="","",IF(BP71="","",IF(BP71="NEMA",DG71,BP71)))</f>
        <v/>
      </c>
      <c r="DT71" s="74" t="str">
        <f t="shared" si="67"/>
        <v/>
      </c>
      <c r="DU71" s="74" t="str">
        <f>IF(DO71="","",MAX(DU$10:DU70)+1)</f>
        <v/>
      </c>
      <c r="DV71" s="181" t="str">
        <f>IF(DO71="","",INDEX(klub_id,MATCH(DO71,klub_naziv,0)))</f>
        <v/>
      </c>
      <c r="DW71" s="129" t="str">
        <f t="shared" si="68"/>
        <v/>
      </c>
      <c r="DX71" t="s">
        <v>1</v>
      </c>
      <c r="DY71" s="30" t="str">
        <f t="shared" si="69"/>
        <v/>
      </c>
      <c r="DZ71" t="s">
        <v>1</v>
      </c>
      <c r="EA71" s="170" t="str">
        <f>IF(BX71="","",IF(BY71&lt;&gt;"NEMA","ime-pre-klu"&amp;IF(BJ71="","","(ali)")&amp;"-kat",IF(CB71&lt;&gt;"NEMA","ime-pre-klu"&amp;IF(BJ71="","","(ali)"),IF(CE71&lt;&gt;"NEMA","ime-pre",IF(CW71&lt;&gt;"","novo",""))))&amp;IF(AND(BE71="0",BD71&gt;max_minuta*60),"-ot",""))</f>
        <v>ime-pre-klu-kat</v>
      </c>
      <c r="EB71" t="s">
        <v>1</v>
      </c>
      <c r="EC71" s="112"/>
      <c r="ED71" s="138"/>
      <c r="EE71" s="138"/>
      <c r="EF71" s="138"/>
      <c r="EG71" s="138"/>
      <c r="EH71" s="138"/>
      <c r="EI71" s="138"/>
      <c r="EJ71" s="138"/>
      <c r="EK71" s="138"/>
      <c r="EL71" s="138"/>
      <c r="EM71" s="107">
        <f t="shared" si="90"/>
        <v>1</v>
      </c>
      <c r="EN71" t="s">
        <v>1</v>
      </c>
    </row>
    <row r="72" spans="2:144" x14ac:dyDescent="0.25">
      <c r="B72" s="152" t="s">
        <v>1139</v>
      </c>
      <c r="C72" t="s">
        <v>1</v>
      </c>
      <c r="D72" s="163">
        <f t="shared" si="53"/>
        <v>0</v>
      </c>
      <c r="E72" s="164">
        <f t="shared" ref="E72:AW72" si="131">IF($B72="","",FIND(";",$B72,D72+1))</f>
        <v>1</v>
      </c>
      <c r="F72" s="164">
        <f t="shared" si="131"/>
        <v>9</v>
      </c>
      <c r="G72" s="164">
        <f t="shared" si="131"/>
        <v>15</v>
      </c>
      <c r="H72" s="164">
        <f t="shared" si="131"/>
        <v>25</v>
      </c>
      <c r="I72" s="164">
        <f t="shared" si="131"/>
        <v>36</v>
      </c>
      <c r="J72" s="164">
        <f t="shared" si="131"/>
        <v>37</v>
      </c>
      <c r="K72" s="164">
        <f t="shared" si="131"/>
        <v>39</v>
      </c>
      <c r="L72" s="164">
        <f t="shared" si="131"/>
        <v>40</v>
      </c>
      <c r="M72" s="164">
        <f t="shared" si="131"/>
        <v>42</v>
      </c>
      <c r="N72" s="164">
        <f t="shared" si="131"/>
        <v>48</v>
      </c>
      <c r="O72" s="164">
        <f t="shared" si="131"/>
        <v>54</v>
      </c>
      <c r="P72" s="164">
        <f t="shared" si="131"/>
        <v>60</v>
      </c>
      <c r="Q72" s="164">
        <f t="shared" si="131"/>
        <v>62</v>
      </c>
      <c r="R72" s="164">
        <f t="shared" si="131"/>
        <v>64</v>
      </c>
      <c r="S72" s="164">
        <f t="shared" si="131"/>
        <v>70</v>
      </c>
      <c r="T72" s="164">
        <f t="shared" si="131"/>
        <v>83</v>
      </c>
      <c r="U72" s="164">
        <f t="shared" si="131"/>
        <v>89</v>
      </c>
      <c r="V72" s="164">
        <f t="shared" si="131"/>
        <v>91</v>
      </c>
      <c r="W72" s="164">
        <f t="shared" si="131"/>
        <v>97</v>
      </c>
      <c r="X72" s="164">
        <f t="shared" si="131"/>
        <v>103</v>
      </c>
      <c r="Y72" s="164">
        <f t="shared" si="131"/>
        <v>104</v>
      </c>
      <c r="Z72" s="164">
        <f t="shared" si="131"/>
        <v>105</v>
      </c>
      <c r="AA72" s="164">
        <f t="shared" si="131"/>
        <v>106</v>
      </c>
      <c r="AB72" s="164">
        <f t="shared" si="131"/>
        <v>109</v>
      </c>
      <c r="AC72" s="164">
        <f t="shared" si="131"/>
        <v>112</v>
      </c>
      <c r="AD72" s="164">
        <f t="shared" si="131"/>
        <v>115</v>
      </c>
      <c r="AE72" s="164">
        <f t="shared" si="131"/>
        <v>118</v>
      </c>
      <c r="AF72" s="164">
        <f t="shared" si="131"/>
        <v>121</v>
      </c>
      <c r="AG72" s="164">
        <f t="shared" si="131"/>
        <v>124</v>
      </c>
      <c r="AH72" s="164">
        <f t="shared" si="131"/>
        <v>127</v>
      </c>
      <c r="AI72" s="164">
        <f t="shared" si="131"/>
        <v>130</v>
      </c>
      <c r="AJ72" s="164">
        <f t="shared" si="131"/>
        <v>133</v>
      </c>
      <c r="AK72" s="164">
        <f t="shared" si="131"/>
        <v>136</v>
      </c>
      <c r="AL72" s="164">
        <f t="shared" si="131"/>
        <v>139</v>
      </c>
      <c r="AM72" s="164">
        <f t="shared" si="131"/>
        <v>140</v>
      </c>
      <c r="AN72" s="164">
        <f t="shared" si="131"/>
        <v>142</v>
      </c>
      <c r="AO72" s="164">
        <f t="shared" si="131"/>
        <v>148</v>
      </c>
      <c r="AP72" s="164">
        <f t="shared" si="131"/>
        <v>150</v>
      </c>
      <c r="AQ72" s="164">
        <f t="shared" si="131"/>
        <v>152</v>
      </c>
      <c r="AR72" s="164">
        <f t="shared" si="131"/>
        <v>158</v>
      </c>
      <c r="AS72" s="164">
        <f t="shared" si="131"/>
        <v>165</v>
      </c>
      <c r="AT72" s="164">
        <f t="shared" si="131"/>
        <v>171</v>
      </c>
      <c r="AU72" s="164">
        <f t="shared" si="131"/>
        <v>174</v>
      </c>
      <c r="AV72" s="164">
        <f t="shared" si="131"/>
        <v>176</v>
      </c>
      <c r="AW72" s="165">
        <f t="shared" si="131"/>
        <v>177</v>
      </c>
      <c r="AX72" t="s">
        <v>1</v>
      </c>
      <c r="AY72" s="106" t="str">
        <f t="shared" si="55"/>
        <v>M35</v>
      </c>
      <c r="AZ72" s="138">
        <f t="shared" si="44"/>
        <v>107</v>
      </c>
      <c r="BA72" s="74" t="str">
        <f t="shared" si="56"/>
        <v>Branimir</v>
      </c>
      <c r="BB72" s="74" t="str">
        <f t="shared" si="57"/>
        <v>Pongrac</v>
      </c>
      <c r="BC72" s="138" t="str">
        <f t="shared" si="58"/>
        <v>34:56</v>
      </c>
      <c r="BD72" s="138">
        <f t="shared" si="59"/>
        <v>2096</v>
      </c>
      <c r="BE72" s="138" t="str">
        <f t="shared" si="60"/>
        <v>0</v>
      </c>
      <c r="BF72" s="138" t="str">
        <f t="shared" si="81"/>
        <v>0</v>
      </c>
      <c r="BG72" s="138">
        <f>IF(CD72="","",IF(N(BD72)&gt;max_minuta*60,2,INDEX(statusRezultat_id,MATCH(VALUE(BE72),statusRezultat_oevent,0))))</f>
        <v>1</v>
      </c>
      <c r="BH72" s="74" t="str">
        <f>IF(B72="","",SUBSTITUTE(MID($B72,R72+1,S72-R72-1),"""",""))</f>
        <v>JAP</v>
      </c>
      <c r="BI72" s="74" t="str">
        <f>IF(B72="","",SUBSTITUTE(MID($B72,S72+1,T72-S72-1),"""",""))</f>
        <v>OK Japetic</v>
      </c>
      <c r="BJ72" s="138" t="str">
        <f t="shared" si="61"/>
        <v>NEMA</v>
      </c>
      <c r="BK72" s="74" t="str" cm="1">
        <f t="array" ref="BK72">IF(BJ72="",""&amp;BI72,IF(BJ72="NEMA",BI72,INDEX(klubAlias_klub,BJ72)))</f>
        <v>OK Japetic</v>
      </c>
      <c r="BL72" s="74" t="str" cm="1">
        <f t="array" ref="BL72">IFERROR(INDEX(registarNatjecatelji,CE72,4),"")</f>
        <v>OK Japetić</v>
      </c>
      <c r="BM72" s="138"/>
      <c r="BN72" s="74" t="str">
        <f t="shared" si="62"/>
        <v>OK Japetić</v>
      </c>
      <c r="BO72" s="74" t="str">
        <f>IF(B72="","",SUBSTITUTE(MID($B72,T72+1,U72-T72-1),"""",""))</f>
        <v>CRO</v>
      </c>
      <c r="BP72" s="138">
        <f>IF(BO72="","",IFERROR(INDEX(drzava_id,MATCH(BO72,drzava_oznaka,0)),"NEMA"))</f>
        <v>1</v>
      </c>
      <c r="BQ72" s="74" t="str">
        <f>IF(B72="","",SUBSTITUTE(MID($B72,AQ72+1,AR72-AQ72-1),"""",""))</f>
        <v>M35</v>
      </c>
      <c r="BR72" s="74" t="str">
        <f t="shared" si="47"/>
        <v>M35</v>
      </c>
      <c r="BS72" s="138">
        <f t="shared" si="48"/>
        <v>1006</v>
      </c>
      <c r="BT72" s="75" t="str">
        <f>IF(B72="","",SUBSTITUTE(MID($B72,AR72+1,AS72-AR72-1),"""",""))</f>
        <v>4.32</v>
      </c>
      <c r="BU72" s="75" t="str">
        <f>IF(B72="","",SUBSTITUTE(MID($B72,AS72+1,AT72-AS72-1),"""",""))</f>
        <v>180</v>
      </c>
      <c r="BV72" s="76" t="str">
        <f>IF(B72="","",SUBSTITUTE(MID($B72,AT72+1,AU72-AT72-1),"""",""))</f>
        <v>15</v>
      </c>
      <c r="BW72" t="s">
        <v>1</v>
      </c>
      <c r="BX72" s="106" t="str">
        <f>IF(BA72="Vacant","",IF(BA72="","",BA72) &amp; IF(BB72="",""," – " &amp; BB72) &amp; IF(BN72="",""," – " &amp; BN72) &amp; IF(AY72="",""," – " &amp; AY72))</f>
        <v>Branimir – Pongrac – OK Japetić – M35</v>
      </c>
      <c r="BY72" s="107">
        <f t="shared" si="49"/>
        <v>126</v>
      </c>
      <c r="BZ72" t="s">
        <v>1</v>
      </c>
      <c r="CA72" s="106" t="str">
        <f>IF(BA72="Vacant","",IF(BA72="","",BA72) &amp; IF(BB72="",""," – " &amp; BB72) &amp; IF(BN72="",""," – " &amp; BN72))</f>
        <v>Branimir – Pongrac – OK Japetić</v>
      </c>
      <c r="CB72" s="107">
        <f t="shared" si="50"/>
        <v>126</v>
      </c>
      <c r="CC72" t="s">
        <v>1</v>
      </c>
      <c r="CD72" s="106" t="str">
        <f>IF(BA72="Vacant","",IF(BA72="","",BA72)&amp;IF(BB72="",""," – "&amp;BB72))</f>
        <v>Branimir – Pongrac</v>
      </c>
      <c r="CE72" s="107">
        <f t="shared" si="63"/>
        <v>126</v>
      </c>
      <c r="CF72" t="s">
        <v>1</v>
      </c>
      <c r="CG72" s="112">
        <f t="shared" si="64"/>
        <v>126</v>
      </c>
      <c r="CH72" s="107" cm="1">
        <f t="array" ref="CH72">IF(CG72="","",INDEX(imePrezime_id,CG72,0))</f>
        <v>1206</v>
      </c>
      <c r="CI72" t="s">
        <v>1</v>
      </c>
      <c r="CJ72" s="30" t="str">
        <f>IF(CE72&lt;&gt;"NEMA","","SELECT '"&amp;CD72&amp;"', ime, prezime FROM imeprezime WHERE ime LIKE '%"&amp;MID(BA72,2,LEN(BA72)-2)&amp;"%' Or prezime LIKE '%"&amp;MID(BB72,2,LEN(BB72)-2)&amp;"%' Or ime LIKE '%"&amp;MID(BB72,2,LEN(BB72)-2)&amp;"%' Or prezime LIKE '%"&amp;MID(BA72,2,LEN(BA72)-2)&amp;"%' ORDER BY ime, prezime;")</f>
        <v/>
      </c>
      <c r="CK72" t="s">
        <v>1</v>
      </c>
      <c r="CL72" s="91"/>
      <c r="CM72" t="s">
        <v>1</v>
      </c>
      <c r="CO72" t="s">
        <v>1</v>
      </c>
      <c r="CW72" s="116" t="str">
        <f>IF(CE72="NEMA",MAX(CW$10:CW71)+1,"")</f>
        <v/>
      </c>
      <c r="CX72" t="s">
        <v>1</v>
      </c>
      <c r="CY72" s="124" t="str">
        <f>LEFT(BQ72,1)</f>
        <v>M</v>
      </c>
      <c r="CZ72" t="s">
        <v>1</v>
      </c>
      <c r="DA72" s="106" t="str">
        <f>IF(CW72="","",IF(BO72&lt;&gt;"CRO","","INSERT INTO osoba (id,reg_broj,oib,spol_id,dat_rodjenja) VALUES ("&amp;CW72&amp;",(SELECT max(reg_broj)+1 FROM osoba),Null,'"&amp;CY72&amp;"',Null); INSERT INTO osoba_log (id,reg_broj,oib,spol_id,dat_rodjenja,dnevnik_id) SELECT id,reg_broj,oib,spol_id,dat_rodjenja,"&amp;CW$2&amp;" FROM osoba WHERE id = "&amp;CW72&amp;";"))</f>
        <v/>
      </c>
      <c r="DB72" s="129" t="str">
        <f>IF(CW72="","","INSERT INTO imeprezime (id,osoba_id,rbr,ime,prezime,klub_id,identitet_id,sintaksa_id,info,aktivno,dnevnik_id) VALUES ("&amp;CW72&amp;","&amp;IF(DA72="","Null",CW72)&amp;",1,'"&amp;BA72&amp;"','"&amp;BB72&amp;"',(SELECT id FROM klub WHERE naziv = '"&amp;BI72&amp;"'),Null,1,'',1,"&amp;CW$2&amp;");")</f>
        <v/>
      </c>
      <c r="DC72" t="s">
        <v>1</v>
      </c>
      <c r="DD72" s="30" t="str">
        <f t="shared" si="65"/>
        <v/>
      </c>
      <c r="DE72" t="s">
        <v>1</v>
      </c>
      <c r="DF72" s="106" t="str">
        <f>IF(OR(BP72="",BP72&lt;&gt;"NEMA"),"",BO72)</f>
        <v/>
      </c>
      <c r="DG72" s="129" t="str">
        <f>IF(DF72="","",MAX(DG$10:DG71)+1)</f>
        <v/>
      </c>
      <c r="DH72" t="s">
        <v>1</v>
      </c>
      <c r="DI72" s="91"/>
      <c r="DJ72" t="s">
        <v>1</v>
      </c>
      <c r="DK72" s="30" t="str">
        <f>IF(DF72="","","INSERT INTO drzava(id,naziv,oznaka) VALUES ("&amp;DG72&amp;",'"&amp;DI72&amp;"','"&amp;UPPER(LEFT(DF72,1))&amp;LOWER(RIGHT(DF72,2))&amp;"');")</f>
        <v/>
      </c>
      <c r="DL72" t="s">
        <v>1</v>
      </c>
      <c r="DM72" s="170" t="str">
        <f>IF(BJ72&lt;&gt;"NEMA","",IF(IFERROR(MATCH(BI72,BI$10:BI71,0),0)&lt;&gt;0,"",BI72))</f>
        <v/>
      </c>
      <c r="DN72" t="s">
        <v>1</v>
      </c>
      <c r="DO72" s="91"/>
      <c r="DP72" t="s">
        <v>1</v>
      </c>
      <c r="DQ72" s="106" t="str">
        <f t="shared" si="66"/>
        <v/>
      </c>
      <c r="DR72" s="74" t="str">
        <f>IF(DQ72="","",MAX(DR$10:DR71)+1)</f>
        <v/>
      </c>
      <c r="DS72" s="74" t="str">
        <f>IF(DQ72="","",IF(BP72="","",IF(BP72="NEMA",DG72,BP72)))</f>
        <v/>
      </c>
      <c r="DT72" s="74" t="str">
        <f t="shared" si="67"/>
        <v/>
      </c>
      <c r="DU72" s="74" t="str">
        <f>IF(DO72="","",MAX(DU$10:DU71)+1)</f>
        <v/>
      </c>
      <c r="DV72" s="181" t="str">
        <f>IF(DO72="","",INDEX(klub_id,MATCH(DO72,klub_naziv,0)))</f>
        <v/>
      </c>
      <c r="DW72" s="129" t="str">
        <f t="shared" si="68"/>
        <v/>
      </c>
      <c r="DX72" t="s">
        <v>1</v>
      </c>
      <c r="DY72" s="30" t="str">
        <f t="shared" si="69"/>
        <v/>
      </c>
      <c r="DZ72" t="s">
        <v>1</v>
      </c>
      <c r="EA72" s="170" t="str">
        <f>IF(BX72="","",IF(BY72&lt;&gt;"NEMA","ime-pre-klu"&amp;IF(BJ72="","","(ali)")&amp;"-kat",IF(CB72&lt;&gt;"NEMA","ime-pre-klu"&amp;IF(BJ72="","","(ali)"),IF(CE72&lt;&gt;"NEMA","ime-pre",IF(CW72&lt;&gt;"","novo",""))))&amp;IF(AND(BE72="0",BD72&gt;max_minuta*60),"-ot",""))</f>
        <v>ime-pre-klu(ali)-kat</v>
      </c>
      <c r="EB72" t="s">
        <v>1</v>
      </c>
      <c r="EC72" s="112"/>
      <c r="ED72" s="138"/>
      <c r="EE72" s="138"/>
      <c r="EF72" s="138"/>
      <c r="EG72" s="138"/>
      <c r="EH72" s="138"/>
      <c r="EI72" s="138"/>
      <c r="EJ72" s="138"/>
      <c r="EK72" s="138"/>
      <c r="EL72" s="138"/>
      <c r="EM72" s="107">
        <f t="shared" si="90"/>
        <v>3</v>
      </c>
      <c r="EN72" t="s">
        <v>1</v>
      </c>
    </row>
    <row r="73" spans="2:144" x14ac:dyDescent="0.25">
      <c r="B73" s="152" t="s">
        <v>1140</v>
      </c>
      <c r="C73" t="s">
        <v>1</v>
      </c>
      <c r="D73" s="163">
        <f t="shared" si="53"/>
        <v>0</v>
      </c>
      <c r="E73" s="164">
        <f t="shared" ref="E73:AW73" si="132">IF($B73="","",FIND(";",$B73,D73+1))</f>
        <v>1</v>
      </c>
      <c r="F73" s="164">
        <f t="shared" si="132"/>
        <v>9</v>
      </c>
      <c r="G73" s="164">
        <f t="shared" si="132"/>
        <v>14</v>
      </c>
      <c r="H73" s="164">
        <f t="shared" si="132"/>
        <v>22</v>
      </c>
      <c r="I73" s="164">
        <f t="shared" si="132"/>
        <v>30</v>
      </c>
      <c r="J73" s="164">
        <f t="shared" si="132"/>
        <v>31</v>
      </c>
      <c r="K73" s="164">
        <f t="shared" si="132"/>
        <v>33</v>
      </c>
      <c r="L73" s="164">
        <f t="shared" si="132"/>
        <v>34</v>
      </c>
      <c r="M73" s="164">
        <f t="shared" si="132"/>
        <v>36</v>
      </c>
      <c r="N73" s="164">
        <f t="shared" si="132"/>
        <v>42</v>
      </c>
      <c r="O73" s="164">
        <f t="shared" si="132"/>
        <v>48</v>
      </c>
      <c r="P73" s="164">
        <f t="shared" si="132"/>
        <v>54</v>
      </c>
      <c r="Q73" s="164">
        <f t="shared" si="132"/>
        <v>56</v>
      </c>
      <c r="R73" s="164">
        <f t="shared" si="132"/>
        <v>58</v>
      </c>
      <c r="S73" s="164">
        <f t="shared" si="132"/>
        <v>69</v>
      </c>
      <c r="T73" s="164">
        <f t="shared" si="132"/>
        <v>83</v>
      </c>
      <c r="U73" s="164">
        <f t="shared" si="132"/>
        <v>89</v>
      </c>
      <c r="V73" s="164">
        <f t="shared" si="132"/>
        <v>91</v>
      </c>
      <c r="W73" s="164">
        <f t="shared" si="132"/>
        <v>97</v>
      </c>
      <c r="X73" s="164">
        <f t="shared" si="132"/>
        <v>103</v>
      </c>
      <c r="Y73" s="164">
        <f t="shared" si="132"/>
        <v>104</v>
      </c>
      <c r="Z73" s="164">
        <f t="shared" si="132"/>
        <v>105</v>
      </c>
      <c r="AA73" s="164">
        <f t="shared" si="132"/>
        <v>106</v>
      </c>
      <c r="AB73" s="164">
        <f t="shared" si="132"/>
        <v>109</v>
      </c>
      <c r="AC73" s="164">
        <f t="shared" si="132"/>
        <v>112</v>
      </c>
      <c r="AD73" s="164">
        <f t="shared" si="132"/>
        <v>115</v>
      </c>
      <c r="AE73" s="164">
        <f t="shared" si="132"/>
        <v>118</v>
      </c>
      <c r="AF73" s="164">
        <f t="shared" si="132"/>
        <v>121</v>
      </c>
      <c r="AG73" s="164">
        <f t="shared" si="132"/>
        <v>124</v>
      </c>
      <c r="AH73" s="164">
        <f t="shared" si="132"/>
        <v>127</v>
      </c>
      <c r="AI73" s="164">
        <f t="shared" si="132"/>
        <v>130</v>
      </c>
      <c r="AJ73" s="164">
        <f t="shared" si="132"/>
        <v>133</v>
      </c>
      <c r="AK73" s="164">
        <f t="shared" si="132"/>
        <v>136</v>
      </c>
      <c r="AL73" s="164">
        <f t="shared" si="132"/>
        <v>139</v>
      </c>
      <c r="AM73" s="164">
        <f t="shared" si="132"/>
        <v>140</v>
      </c>
      <c r="AN73" s="164">
        <f t="shared" si="132"/>
        <v>142</v>
      </c>
      <c r="AO73" s="164">
        <f t="shared" si="132"/>
        <v>148</v>
      </c>
      <c r="AP73" s="164">
        <f t="shared" si="132"/>
        <v>150</v>
      </c>
      <c r="AQ73" s="164">
        <f t="shared" si="132"/>
        <v>152</v>
      </c>
      <c r="AR73" s="164">
        <f t="shared" si="132"/>
        <v>158</v>
      </c>
      <c r="AS73" s="164">
        <f t="shared" si="132"/>
        <v>165</v>
      </c>
      <c r="AT73" s="164">
        <f t="shared" si="132"/>
        <v>171</v>
      </c>
      <c r="AU73" s="164">
        <f t="shared" si="132"/>
        <v>174</v>
      </c>
      <c r="AV73" s="164">
        <f t="shared" si="132"/>
        <v>176</v>
      </c>
      <c r="AW73" s="165">
        <f t="shared" si="132"/>
        <v>177</v>
      </c>
      <c r="AX73" t="s">
        <v>1</v>
      </c>
      <c r="AY73" s="106" t="str">
        <f t="shared" si="55"/>
        <v>M35</v>
      </c>
      <c r="AZ73" s="138">
        <f t="shared" si="44"/>
        <v>107</v>
      </c>
      <c r="BA73" s="74" t="str">
        <f t="shared" si="56"/>
        <v>Petar</v>
      </c>
      <c r="BB73" s="74" t="str">
        <f t="shared" si="57"/>
        <v>Delić</v>
      </c>
      <c r="BC73" s="138" t="str">
        <f t="shared" si="58"/>
        <v>38:17</v>
      </c>
      <c r="BD73" s="138">
        <f t="shared" si="59"/>
        <v>2297</v>
      </c>
      <c r="BE73" s="138" t="str">
        <f t="shared" si="60"/>
        <v>0</v>
      </c>
      <c r="BF73" s="138" t="str">
        <f t="shared" si="81"/>
        <v>0</v>
      </c>
      <c r="BG73" s="138">
        <f>IF(CD73="","",IF(N(BD73)&gt;max_minuta*60,2,INDEX(statusRezultat_id,MATCH(VALUE(BE73),statusRezultat_oevent,0))))</f>
        <v>1</v>
      </c>
      <c r="BH73" s="74" t="str">
        <f>IF(B73="","",SUBSTITUTE(MID($B73,R73+1,S73-R73-1),"""",""))</f>
        <v>Maksimir</v>
      </c>
      <c r="BI73" s="74" t="str">
        <f>IF(B73="","",SUBSTITUTE(MID($B73,S73+1,T73-S73-1),"""",""))</f>
        <v>OK Maksimir</v>
      </c>
      <c r="BJ73" s="138" t="str">
        <f t="shared" si="61"/>
        <v/>
      </c>
      <c r="BK73" s="74" t="str" cm="1">
        <f t="array" ref="BK73">IF(BJ73="",""&amp;BI73,IF(BJ73="NEMA",BI73,INDEX(klubAlias_klub,BJ73)))</f>
        <v>OK Maksimir</v>
      </c>
      <c r="BL73" s="74" t="str" cm="1">
        <f t="array" ref="BL73">IFERROR(INDEX(registarNatjecatelji,CE73,4),"")</f>
        <v>OK Maksimir</v>
      </c>
      <c r="BM73" s="138"/>
      <c r="BN73" s="74" t="str">
        <f t="shared" si="62"/>
        <v>OK Maksimir</v>
      </c>
      <c r="BO73" s="74" t="str">
        <f>IF(B73="","",SUBSTITUTE(MID($B73,T73+1,U73-T73-1),"""",""))</f>
        <v>CRO</v>
      </c>
      <c r="BP73" s="138">
        <f>IF(BO73="","",IFERROR(INDEX(drzava_id,MATCH(BO73,drzava_oznaka,0)),"NEMA"))</f>
        <v>1</v>
      </c>
      <c r="BQ73" s="74" t="str">
        <f>IF(B73="","",SUBSTITUTE(MID($B73,AQ73+1,AR73-AQ73-1),"""",""))</f>
        <v>M35</v>
      </c>
      <c r="BR73" s="74" t="str">
        <f t="shared" si="47"/>
        <v>M35</v>
      </c>
      <c r="BS73" s="138">
        <f t="shared" si="48"/>
        <v>1006</v>
      </c>
      <c r="BT73" s="75" t="str">
        <f>IF(B73="","",SUBSTITUTE(MID($B73,AR73+1,AS73-AR73-1),"""",""))</f>
        <v>4.32</v>
      </c>
      <c r="BU73" s="75" t="str">
        <f>IF(B73="","",SUBSTITUTE(MID($B73,AS73+1,AT73-AS73-1),"""",""))</f>
        <v>180</v>
      </c>
      <c r="BV73" s="76" t="str">
        <f>IF(B73="","",SUBSTITUTE(MID($B73,AT73+1,AU73-AT73-1),"""",""))</f>
        <v>15</v>
      </c>
      <c r="BW73" t="s">
        <v>1</v>
      </c>
      <c r="BX73" s="106" t="str">
        <f>IF(BA73="Vacant","",IF(BA73="","",BA73) &amp; IF(BB73="",""," – " &amp; BB73) &amp; IF(BN73="",""," – " &amp; BN73) &amp; IF(AY73="",""," – " &amp; AY73))</f>
        <v>Petar – Delić – OK Maksimir – M35</v>
      </c>
      <c r="BY73" s="107">
        <f t="shared" si="49"/>
        <v>332</v>
      </c>
      <c r="BZ73" t="s">
        <v>1</v>
      </c>
      <c r="CA73" s="106" t="str">
        <f>IF(BA73="Vacant","",IF(BA73="","",BA73) &amp; IF(BB73="",""," – " &amp; BB73) &amp; IF(BN73="",""," – " &amp; BN73))</f>
        <v>Petar – Delić – OK Maksimir</v>
      </c>
      <c r="CB73" s="107">
        <f t="shared" si="50"/>
        <v>332</v>
      </c>
      <c r="CC73" t="s">
        <v>1</v>
      </c>
      <c r="CD73" s="106" t="str">
        <f>IF(BA73="Vacant","",IF(BA73="","",BA73)&amp;IF(BB73="",""," – "&amp;BB73))</f>
        <v>Petar – Delić</v>
      </c>
      <c r="CE73" s="107">
        <f t="shared" si="63"/>
        <v>332</v>
      </c>
      <c r="CF73" t="s">
        <v>1</v>
      </c>
      <c r="CG73" s="112">
        <f t="shared" si="64"/>
        <v>332</v>
      </c>
      <c r="CH73" s="107" cm="1">
        <f t="array" ref="CH73">IF(CG73="","",INDEX(imePrezime_id,CG73,0))</f>
        <v>1418</v>
      </c>
      <c r="CI73" t="s">
        <v>1</v>
      </c>
      <c r="CJ73" s="30" t="str">
        <f>IF(CE73&lt;&gt;"NEMA","","SELECT '"&amp;CD73&amp;"', ime, prezime FROM imeprezime WHERE ime LIKE '%"&amp;MID(BA73,2,LEN(BA73)-2)&amp;"%' Or prezime LIKE '%"&amp;MID(BB73,2,LEN(BB73)-2)&amp;"%' Or ime LIKE '%"&amp;MID(BB73,2,LEN(BB73)-2)&amp;"%' Or prezime LIKE '%"&amp;MID(BA73,2,LEN(BA73)-2)&amp;"%' ORDER BY ime, prezime;")</f>
        <v/>
      </c>
      <c r="CK73" t="s">
        <v>1</v>
      </c>
      <c r="CL73" s="91"/>
      <c r="CM73" t="s">
        <v>1</v>
      </c>
      <c r="CO73" t="s">
        <v>1</v>
      </c>
      <c r="CW73" s="116" t="str">
        <f>IF(CE73="NEMA",MAX(CW$10:CW72)+1,"")</f>
        <v/>
      </c>
      <c r="CX73" t="s">
        <v>1</v>
      </c>
      <c r="CY73" s="124" t="str">
        <f>LEFT(BQ73,1)</f>
        <v>M</v>
      </c>
      <c r="CZ73" t="s">
        <v>1</v>
      </c>
      <c r="DA73" s="106" t="str">
        <f>IF(CW73="","",IF(BO73&lt;&gt;"CRO","","INSERT INTO osoba (id,reg_broj,oib,spol_id,dat_rodjenja) VALUES ("&amp;CW73&amp;",(SELECT max(reg_broj)+1 FROM osoba),Null,'"&amp;CY73&amp;"',Null); INSERT INTO osoba_log (id,reg_broj,oib,spol_id,dat_rodjenja,dnevnik_id) SELECT id,reg_broj,oib,spol_id,dat_rodjenja,"&amp;CW$2&amp;" FROM osoba WHERE id = "&amp;CW73&amp;";"))</f>
        <v/>
      </c>
      <c r="DB73" s="129" t="str">
        <f>IF(CW73="","","INSERT INTO imeprezime (id,osoba_id,rbr,ime,prezime,klub_id,identitet_id,sintaksa_id,info,aktivno,dnevnik_id) VALUES ("&amp;CW73&amp;","&amp;IF(DA73="","Null",CW73)&amp;",1,'"&amp;BA73&amp;"','"&amp;BB73&amp;"',(SELECT id FROM klub WHERE naziv = '"&amp;BI73&amp;"'),Null,1,'',1,"&amp;CW$2&amp;");")</f>
        <v/>
      </c>
      <c r="DC73" t="s">
        <v>1</v>
      </c>
      <c r="DD73" s="30" t="str">
        <f t="shared" si="65"/>
        <v/>
      </c>
      <c r="DE73" t="s">
        <v>1</v>
      </c>
      <c r="DF73" s="106" t="str">
        <f>IF(OR(BP73="",BP73&lt;&gt;"NEMA"),"",BO73)</f>
        <v/>
      </c>
      <c r="DG73" s="129" t="str">
        <f>IF(DF73="","",MAX(DG$10:DG72)+1)</f>
        <v/>
      </c>
      <c r="DH73" t="s">
        <v>1</v>
      </c>
      <c r="DI73" s="91"/>
      <c r="DJ73" t="s">
        <v>1</v>
      </c>
      <c r="DK73" s="30" t="str">
        <f>IF(DF73="","","INSERT INTO drzava(id,naziv,oznaka) VALUES ("&amp;DG73&amp;",'"&amp;DI73&amp;"','"&amp;UPPER(LEFT(DF73,1))&amp;LOWER(RIGHT(DF73,2))&amp;"');")</f>
        <v/>
      </c>
      <c r="DL73" t="s">
        <v>1</v>
      </c>
      <c r="DM73" s="170" t="str">
        <f>IF(BJ73&lt;&gt;"NEMA","",IF(IFERROR(MATCH(BI73,BI$10:BI72,0),0)&lt;&gt;0,"",BI73))</f>
        <v/>
      </c>
      <c r="DN73" t="s">
        <v>1</v>
      </c>
      <c r="DO73" s="91"/>
      <c r="DP73" t="s">
        <v>1</v>
      </c>
      <c r="DQ73" s="106" t="str">
        <f t="shared" si="66"/>
        <v/>
      </c>
      <c r="DR73" s="74" t="str">
        <f>IF(DQ73="","",MAX(DR$10:DR72)+1)</f>
        <v/>
      </c>
      <c r="DS73" s="74" t="str">
        <f>IF(DQ73="","",IF(BP73="","",IF(BP73="NEMA",DG73,BP73)))</f>
        <v/>
      </c>
      <c r="DT73" s="74" t="str">
        <f t="shared" si="67"/>
        <v/>
      </c>
      <c r="DU73" s="74" t="str">
        <f>IF(DO73="","",MAX(DU$10:DU72)+1)</f>
        <v/>
      </c>
      <c r="DV73" s="181" t="str">
        <f>IF(DO73="","",INDEX(klub_id,MATCH(DO73,klub_naziv,0)))</f>
        <v/>
      </c>
      <c r="DW73" s="129" t="str">
        <f t="shared" si="68"/>
        <v/>
      </c>
      <c r="DX73" t="s">
        <v>1</v>
      </c>
      <c r="DY73" s="30" t="str">
        <f t="shared" si="69"/>
        <v/>
      </c>
      <c r="DZ73" t="s">
        <v>1</v>
      </c>
      <c r="EA73" s="170" t="str">
        <f>IF(BX73="","",IF(BY73&lt;&gt;"NEMA","ime-pre-klu"&amp;IF(BJ73="","","(ali)")&amp;"-kat",IF(CB73&lt;&gt;"NEMA","ime-pre-klu"&amp;IF(BJ73="","","(ali)"),IF(CE73&lt;&gt;"NEMA","ime-pre",IF(CW73&lt;&gt;"","novo",""))))&amp;IF(AND(BE73="0",BD73&gt;max_minuta*60),"-ot",""))</f>
        <v>ime-pre-klu-kat</v>
      </c>
      <c r="EB73" t="s">
        <v>1</v>
      </c>
      <c r="EC73" s="112"/>
      <c r="ED73" s="138"/>
      <c r="EE73" s="138"/>
      <c r="EF73" s="138"/>
      <c r="EG73" s="138"/>
      <c r="EH73" s="138"/>
      <c r="EI73" s="138"/>
      <c r="EJ73" s="138"/>
      <c r="EK73" s="138"/>
      <c r="EL73" s="138"/>
      <c r="EM73" s="107">
        <f t="shared" si="90"/>
        <v>1</v>
      </c>
      <c r="EN73" t="s">
        <v>1</v>
      </c>
    </row>
    <row r="74" spans="2:144" x14ac:dyDescent="0.25">
      <c r="B74" s="152" t="s">
        <v>1141</v>
      </c>
      <c r="C74" t="s">
        <v>1</v>
      </c>
      <c r="D74" s="163">
        <f t="shared" si="53"/>
        <v>0</v>
      </c>
      <c r="E74" s="164">
        <f t="shared" ref="E74:AW74" si="133">IF($B74="","",FIND(";",$B74,D74+1))</f>
        <v>1</v>
      </c>
      <c r="F74" s="164">
        <f t="shared" si="133"/>
        <v>9</v>
      </c>
      <c r="G74" s="164">
        <f t="shared" si="133"/>
        <v>15</v>
      </c>
      <c r="H74" s="164">
        <f t="shared" si="133"/>
        <v>24</v>
      </c>
      <c r="I74" s="164">
        <f t="shared" si="133"/>
        <v>31</v>
      </c>
      <c r="J74" s="164">
        <f t="shared" si="133"/>
        <v>32</v>
      </c>
      <c r="K74" s="164">
        <f t="shared" si="133"/>
        <v>34</v>
      </c>
      <c r="L74" s="164">
        <f t="shared" si="133"/>
        <v>35</v>
      </c>
      <c r="M74" s="164">
        <f t="shared" si="133"/>
        <v>37</v>
      </c>
      <c r="N74" s="164">
        <f t="shared" si="133"/>
        <v>43</v>
      </c>
      <c r="O74" s="164">
        <f t="shared" si="133"/>
        <v>49</v>
      </c>
      <c r="P74" s="164">
        <f t="shared" si="133"/>
        <v>55</v>
      </c>
      <c r="Q74" s="164">
        <f t="shared" si="133"/>
        <v>57</v>
      </c>
      <c r="R74" s="164">
        <f t="shared" si="133"/>
        <v>59</v>
      </c>
      <c r="S74" s="164">
        <f t="shared" si="133"/>
        <v>65</v>
      </c>
      <c r="T74" s="164">
        <f t="shared" si="133"/>
        <v>77</v>
      </c>
      <c r="U74" s="164">
        <f t="shared" si="133"/>
        <v>83</v>
      </c>
      <c r="V74" s="164">
        <f t="shared" si="133"/>
        <v>85</v>
      </c>
      <c r="W74" s="164">
        <f t="shared" si="133"/>
        <v>91</v>
      </c>
      <c r="X74" s="164">
        <f t="shared" si="133"/>
        <v>97</v>
      </c>
      <c r="Y74" s="164">
        <f t="shared" si="133"/>
        <v>98</v>
      </c>
      <c r="Z74" s="164">
        <f t="shared" si="133"/>
        <v>99</v>
      </c>
      <c r="AA74" s="164">
        <f t="shared" si="133"/>
        <v>100</v>
      </c>
      <c r="AB74" s="164">
        <f t="shared" si="133"/>
        <v>103</v>
      </c>
      <c r="AC74" s="164">
        <f t="shared" si="133"/>
        <v>106</v>
      </c>
      <c r="AD74" s="164">
        <f t="shared" si="133"/>
        <v>109</v>
      </c>
      <c r="AE74" s="164">
        <f t="shared" si="133"/>
        <v>112</v>
      </c>
      <c r="AF74" s="164">
        <f t="shared" si="133"/>
        <v>115</v>
      </c>
      <c r="AG74" s="164">
        <f t="shared" si="133"/>
        <v>118</v>
      </c>
      <c r="AH74" s="164">
        <f t="shared" si="133"/>
        <v>121</v>
      </c>
      <c r="AI74" s="164">
        <f t="shared" si="133"/>
        <v>124</v>
      </c>
      <c r="AJ74" s="164">
        <f t="shared" si="133"/>
        <v>127</v>
      </c>
      <c r="AK74" s="164">
        <f t="shared" si="133"/>
        <v>130</v>
      </c>
      <c r="AL74" s="164">
        <f t="shared" si="133"/>
        <v>133</v>
      </c>
      <c r="AM74" s="164">
        <f t="shared" si="133"/>
        <v>134</v>
      </c>
      <c r="AN74" s="164">
        <f t="shared" si="133"/>
        <v>136</v>
      </c>
      <c r="AO74" s="164">
        <f t="shared" si="133"/>
        <v>142</v>
      </c>
      <c r="AP74" s="164">
        <f t="shared" si="133"/>
        <v>144</v>
      </c>
      <c r="AQ74" s="164">
        <f t="shared" si="133"/>
        <v>146</v>
      </c>
      <c r="AR74" s="164">
        <f t="shared" si="133"/>
        <v>152</v>
      </c>
      <c r="AS74" s="164">
        <f t="shared" si="133"/>
        <v>159</v>
      </c>
      <c r="AT74" s="164">
        <f t="shared" si="133"/>
        <v>165</v>
      </c>
      <c r="AU74" s="164">
        <f t="shared" si="133"/>
        <v>168</v>
      </c>
      <c r="AV74" s="164">
        <f t="shared" si="133"/>
        <v>170</v>
      </c>
      <c r="AW74" s="165">
        <f t="shared" si="133"/>
        <v>171</v>
      </c>
      <c r="AX74" t="s">
        <v>1</v>
      </c>
      <c r="AY74" s="106" t="str">
        <f t="shared" si="55"/>
        <v>M35</v>
      </c>
      <c r="AZ74" s="138">
        <f t="shared" si="44"/>
        <v>107</v>
      </c>
      <c r="BA74" s="74" t="str">
        <f t="shared" si="56"/>
        <v>Ivan</v>
      </c>
      <c r="BB74" s="74" t="str">
        <f t="shared" si="57"/>
        <v>Bublić</v>
      </c>
      <c r="BC74" s="138" t="str">
        <f t="shared" si="58"/>
        <v>39:40</v>
      </c>
      <c r="BD74" s="138">
        <f t="shared" si="59"/>
        <v>2380</v>
      </c>
      <c r="BE74" s="138" t="str">
        <f t="shared" si="60"/>
        <v>0</v>
      </c>
      <c r="BF74" s="138" t="str">
        <f t="shared" si="81"/>
        <v>0</v>
      </c>
      <c r="BG74" s="138">
        <f>IF(CD74="","",IF(N(BD74)&gt;max_minuta*60,2,INDEX(statusRezultat_id,MATCH(VALUE(BE74),statusRezultat_oevent,0))))</f>
        <v>1</v>
      </c>
      <c r="BH74" s="74" t="str">
        <f>IF(B74="","",SUBSTITUTE(MID($B74,R74+1,S74-R74-1),"""",""))</f>
        <v>KAP</v>
      </c>
      <c r="BI74" s="74" t="str">
        <f>IF(B74="","",SUBSTITUTE(MID($B74,S74+1,T74-S74-1),"""",""))</f>
        <v>OK Kapela</v>
      </c>
      <c r="BJ74" s="138" t="str">
        <f t="shared" si="61"/>
        <v/>
      </c>
      <c r="BK74" s="74" t="str" cm="1">
        <f t="array" ref="BK74">IF(BJ74="",""&amp;BI74,IF(BJ74="NEMA",BI74,INDEX(klubAlias_klub,BJ74)))</f>
        <v>OK Kapela</v>
      </c>
      <c r="BL74" s="74" t="str" cm="1">
        <f t="array" ref="BL74">IFERROR(INDEX(registarNatjecatelji,CE74,4),"")</f>
        <v>OK Kapela</v>
      </c>
      <c r="BM74" s="138"/>
      <c r="BN74" s="74" t="str">
        <f t="shared" si="62"/>
        <v>OK Kapela</v>
      </c>
      <c r="BO74" s="74" t="str">
        <f>IF(B74="","",SUBSTITUTE(MID($B74,T74+1,U74-T74-1),"""",""))</f>
        <v>CRO</v>
      </c>
      <c r="BP74" s="138">
        <f>IF(BO74="","",IFERROR(INDEX(drzava_id,MATCH(BO74,drzava_oznaka,0)),"NEMA"))</f>
        <v>1</v>
      </c>
      <c r="BQ74" s="74" t="str">
        <f>IF(B74="","",SUBSTITUTE(MID($B74,AQ74+1,AR74-AQ74-1),"""",""))</f>
        <v>M35</v>
      </c>
      <c r="BR74" s="74" t="str">
        <f t="shared" si="47"/>
        <v>M35</v>
      </c>
      <c r="BS74" s="138">
        <f t="shared" si="48"/>
        <v>1006</v>
      </c>
      <c r="BT74" s="75" t="str">
        <f>IF(B74="","",SUBSTITUTE(MID($B74,AR74+1,AS74-AR74-1),"""",""))</f>
        <v>4.32</v>
      </c>
      <c r="BU74" s="75" t="str">
        <f>IF(B74="","",SUBSTITUTE(MID($B74,AS74+1,AT74-AS74-1),"""",""))</f>
        <v>180</v>
      </c>
      <c r="BV74" s="76" t="str">
        <f>IF(B74="","",SUBSTITUTE(MID($B74,AT74+1,AU74-AT74-1),"""",""))</f>
        <v>15</v>
      </c>
      <c r="BW74" t="s">
        <v>1</v>
      </c>
      <c r="BX74" s="106" t="str">
        <f>IF(BA74="Vacant","",IF(BA74="","",BA74) &amp; IF(BB74="",""," – " &amp; BB74) &amp; IF(BN74="",""," – " &amp; BN74) &amp; IF(AY74="",""," – " &amp; AY74))</f>
        <v>Ivan – Bublić – OK Kapela – M35</v>
      </c>
      <c r="BY74" s="107">
        <f t="shared" si="49"/>
        <v>213</v>
      </c>
      <c r="BZ74" t="s">
        <v>1</v>
      </c>
      <c r="CA74" s="106" t="str">
        <f>IF(BA74="Vacant","",IF(BA74="","",BA74) &amp; IF(BB74="",""," – " &amp; BB74) &amp; IF(BN74="",""," – " &amp; BN74))</f>
        <v>Ivan – Bublić – OK Kapela</v>
      </c>
      <c r="CB74" s="107">
        <f t="shared" si="50"/>
        <v>213</v>
      </c>
      <c r="CC74" t="s">
        <v>1</v>
      </c>
      <c r="CD74" s="106" t="str">
        <f>IF(BA74="Vacant","",IF(BA74="","",BA74)&amp;IF(BB74="",""," – "&amp;BB74))</f>
        <v>Ivan – Bublić</v>
      </c>
      <c r="CE74" s="107">
        <f t="shared" si="63"/>
        <v>213</v>
      </c>
      <c r="CF74" t="s">
        <v>1</v>
      </c>
      <c r="CG74" s="112">
        <f t="shared" si="64"/>
        <v>213</v>
      </c>
      <c r="CH74" s="107" cm="1">
        <f t="array" ref="CH74">IF(CG74="","",INDEX(imePrezime_id,CG74,0))</f>
        <v>1125</v>
      </c>
      <c r="CI74" t="s">
        <v>1</v>
      </c>
      <c r="CJ74" s="30" t="str">
        <f>IF(CE74&lt;&gt;"NEMA","","SELECT '"&amp;CD74&amp;"', ime, prezime FROM imeprezime WHERE ime LIKE '%"&amp;MID(BA74,2,LEN(BA74)-2)&amp;"%' Or prezime LIKE '%"&amp;MID(BB74,2,LEN(BB74)-2)&amp;"%' Or ime LIKE '%"&amp;MID(BB74,2,LEN(BB74)-2)&amp;"%' Or prezime LIKE '%"&amp;MID(BA74,2,LEN(BA74)-2)&amp;"%' ORDER BY ime, prezime;")</f>
        <v/>
      </c>
      <c r="CK74" t="s">
        <v>1</v>
      </c>
      <c r="CL74" s="91"/>
      <c r="CM74" t="s">
        <v>1</v>
      </c>
      <c r="CO74" t="s">
        <v>1</v>
      </c>
      <c r="CW74" s="116" t="str">
        <f>IF(CE74="NEMA",MAX(CW$10:CW73)+1,"")</f>
        <v/>
      </c>
      <c r="CX74" t="s">
        <v>1</v>
      </c>
      <c r="CY74" s="124" t="str">
        <f>LEFT(BQ74,1)</f>
        <v>M</v>
      </c>
      <c r="CZ74" t="s">
        <v>1</v>
      </c>
      <c r="DA74" s="106" t="str">
        <f>IF(CW74="","",IF(BO74&lt;&gt;"CRO","","INSERT INTO osoba (id,reg_broj,oib,spol_id,dat_rodjenja) VALUES ("&amp;CW74&amp;",(SELECT max(reg_broj)+1 FROM osoba),Null,'"&amp;CY74&amp;"',Null); INSERT INTO osoba_log (id,reg_broj,oib,spol_id,dat_rodjenja,dnevnik_id) SELECT id,reg_broj,oib,spol_id,dat_rodjenja,"&amp;CW$2&amp;" FROM osoba WHERE id = "&amp;CW74&amp;";"))</f>
        <v/>
      </c>
      <c r="DB74" s="129" t="str">
        <f>IF(CW74="","","INSERT INTO imeprezime (id,osoba_id,rbr,ime,prezime,klub_id,identitet_id,sintaksa_id,info,aktivno,dnevnik_id) VALUES ("&amp;CW74&amp;","&amp;IF(DA74="","Null",CW74)&amp;",1,'"&amp;BA74&amp;"','"&amp;BB74&amp;"',(SELECT id FROM klub WHERE naziv = '"&amp;BI74&amp;"'),Null,1,'',1,"&amp;CW$2&amp;");")</f>
        <v/>
      </c>
      <c r="DC74" t="s">
        <v>1</v>
      </c>
      <c r="DD74" s="30" t="str">
        <f t="shared" si="65"/>
        <v/>
      </c>
      <c r="DE74" t="s">
        <v>1</v>
      </c>
      <c r="DF74" s="106" t="str">
        <f>IF(OR(BP74="",BP74&lt;&gt;"NEMA"),"",BO74)</f>
        <v/>
      </c>
      <c r="DG74" s="129" t="str">
        <f>IF(DF74="","",MAX(DG$10:DG73)+1)</f>
        <v/>
      </c>
      <c r="DH74" t="s">
        <v>1</v>
      </c>
      <c r="DI74" s="91"/>
      <c r="DJ74" t="s">
        <v>1</v>
      </c>
      <c r="DK74" s="30" t="str">
        <f>IF(DF74="","","INSERT INTO drzava(id,naziv,oznaka) VALUES ("&amp;DG74&amp;",'"&amp;DI74&amp;"','"&amp;UPPER(LEFT(DF74,1))&amp;LOWER(RIGHT(DF74,2))&amp;"');")</f>
        <v/>
      </c>
      <c r="DL74" t="s">
        <v>1</v>
      </c>
      <c r="DM74" s="170" t="str">
        <f>IF(BJ74&lt;&gt;"NEMA","",IF(IFERROR(MATCH(BI74,BI$10:BI73,0),0)&lt;&gt;0,"",BI74))</f>
        <v/>
      </c>
      <c r="DN74" t="s">
        <v>1</v>
      </c>
      <c r="DO74" s="91"/>
      <c r="DP74" t="s">
        <v>1</v>
      </c>
      <c r="DQ74" s="106" t="str">
        <f t="shared" si="66"/>
        <v/>
      </c>
      <c r="DR74" s="74" t="str">
        <f>IF(DQ74="","",MAX(DR$10:DR73)+1)</f>
        <v/>
      </c>
      <c r="DS74" s="74" t="str">
        <f>IF(DQ74="","",IF(BP74="","",IF(BP74="NEMA",DG74,BP74)))</f>
        <v/>
      </c>
      <c r="DT74" s="74" t="str">
        <f t="shared" si="67"/>
        <v/>
      </c>
      <c r="DU74" s="74" t="str">
        <f>IF(DO74="","",MAX(DU$10:DU73)+1)</f>
        <v/>
      </c>
      <c r="DV74" s="181" t="str">
        <f>IF(DO74="","",INDEX(klub_id,MATCH(DO74,klub_naziv,0)))</f>
        <v/>
      </c>
      <c r="DW74" s="129" t="str">
        <f t="shared" si="68"/>
        <v/>
      </c>
      <c r="DX74" t="s">
        <v>1</v>
      </c>
      <c r="DY74" s="30" t="str">
        <f t="shared" si="69"/>
        <v/>
      </c>
      <c r="DZ74" t="s">
        <v>1</v>
      </c>
      <c r="EA74" s="170" t="str">
        <f>IF(BX74="","",IF(BY74&lt;&gt;"NEMA","ime-pre-klu"&amp;IF(BJ74="","","(ali)")&amp;"-kat",IF(CB74&lt;&gt;"NEMA","ime-pre-klu"&amp;IF(BJ74="","","(ali)"),IF(CE74&lt;&gt;"NEMA","ime-pre",IF(CW74&lt;&gt;"","novo",""))))&amp;IF(AND(BE74="0",BD74&gt;max_minuta*60),"-ot",""))</f>
        <v>ime-pre-klu-kat</v>
      </c>
      <c r="EB74" t="s">
        <v>1</v>
      </c>
      <c r="EC74" s="112"/>
      <c r="ED74" s="138"/>
      <c r="EE74" s="138"/>
      <c r="EF74" s="138"/>
      <c r="EG74" s="138"/>
      <c r="EH74" s="138"/>
      <c r="EI74" s="138"/>
      <c r="EJ74" s="138"/>
      <c r="EK74" s="138"/>
      <c r="EL74" s="138"/>
      <c r="EM74" s="107">
        <f t="shared" si="90"/>
        <v>1</v>
      </c>
      <c r="EN74" t="s">
        <v>1</v>
      </c>
    </row>
    <row r="75" spans="2:144" x14ac:dyDescent="0.25">
      <c r="B75" s="152" t="s">
        <v>1142</v>
      </c>
      <c r="C75" t="s">
        <v>1</v>
      </c>
      <c r="D75" s="163">
        <f t="shared" si="53"/>
        <v>0</v>
      </c>
      <c r="E75" s="164">
        <f t="shared" ref="E75:AW75" si="134">IF($B75="","",FIND(";",$B75,D75+1))</f>
        <v>1</v>
      </c>
      <c r="F75" s="164">
        <f t="shared" si="134"/>
        <v>9</v>
      </c>
      <c r="G75" s="164">
        <f t="shared" si="134"/>
        <v>15</v>
      </c>
      <c r="H75" s="164">
        <f t="shared" si="134"/>
        <v>22</v>
      </c>
      <c r="I75" s="164">
        <f t="shared" si="134"/>
        <v>31</v>
      </c>
      <c r="J75" s="164">
        <f t="shared" si="134"/>
        <v>32</v>
      </c>
      <c r="K75" s="164">
        <f t="shared" si="134"/>
        <v>34</v>
      </c>
      <c r="L75" s="164">
        <f t="shared" si="134"/>
        <v>35</v>
      </c>
      <c r="M75" s="164">
        <f t="shared" si="134"/>
        <v>37</v>
      </c>
      <c r="N75" s="164">
        <f t="shared" si="134"/>
        <v>43</v>
      </c>
      <c r="O75" s="164">
        <f t="shared" si="134"/>
        <v>49</v>
      </c>
      <c r="P75" s="164">
        <f t="shared" si="134"/>
        <v>55</v>
      </c>
      <c r="Q75" s="164">
        <f t="shared" si="134"/>
        <v>57</v>
      </c>
      <c r="R75" s="164">
        <f t="shared" si="134"/>
        <v>59</v>
      </c>
      <c r="S75" s="164">
        <f t="shared" si="134"/>
        <v>65</v>
      </c>
      <c r="T75" s="164">
        <f t="shared" si="134"/>
        <v>78</v>
      </c>
      <c r="U75" s="164">
        <f t="shared" si="134"/>
        <v>84</v>
      </c>
      <c r="V75" s="164">
        <f t="shared" si="134"/>
        <v>86</v>
      </c>
      <c r="W75" s="164">
        <f t="shared" si="134"/>
        <v>92</v>
      </c>
      <c r="X75" s="164">
        <f t="shared" si="134"/>
        <v>98</v>
      </c>
      <c r="Y75" s="164">
        <f t="shared" si="134"/>
        <v>99</v>
      </c>
      <c r="Z75" s="164">
        <f t="shared" si="134"/>
        <v>100</v>
      </c>
      <c r="AA75" s="164">
        <f t="shared" si="134"/>
        <v>101</v>
      </c>
      <c r="AB75" s="164">
        <f t="shared" si="134"/>
        <v>104</v>
      </c>
      <c r="AC75" s="164">
        <f t="shared" si="134"/>
        <v>107</v>
      </c>
      <c r="AD75" s="164">
        <f t="shared" si="134"/>
        <v>110</v>
      </c>
      <c r="AE75" s="164">
        <f t="shared" si="134"/>
        <v>113</v>
      </c>
      <c r="AF75" s="164">
        <f t="shared" si="134"/>
        <v>116</v>
      </c>
      <c r="AG75" s="164">
        <f t="shared" si="134"/>
        <v>119</v>
      </c>
      <c r="AH75" s="164">
        <f t="shared" si="134"/>
        <v>122</v>
      </c>
      <c r="AI75" s="164">
        <f t="shared" si="134"/>
        <v>125</v>
      </c>
      <c r="AJ75" s="164">
        <f t="shared" si="134"/>
        <v>128</v>
      </c>
      <c r="AK75" s="164">
        <f t="shared" si="134"/>
        <v>131</v>
      </c>
      <c r="AL75" s="164">
        <f t="shared" si="134"/>
        <v>134</v>
      </c>
      <c r="AM75" s="164">
        <f t="shared" si="134"/>
        <v>135</v>
      </c>
      <c r="AN75" s="164">
        <f t="shared" si="134"/>
        <v>137</v>
      </c>
      <c r="AO75" s="164">
        <f t="shared" si="134"/>
        <v>143</v>
      </c>
      <c r="AP75" s="164">
        <f t="shared" si="134"/>
        <v>145</v>
      </c>
      <c r="AQ75" s="164">
        <f t="shared" si="134"/>
        <v>147</v>
      </c>
      <c r="AR75" s="164">
        <f t="shared" si="134"/>
        <v>153</v>
      </c>
      <c r="AS75" s="164">
        <f t="shared" si="134"/>
        <v>160</v>
      </c>
      <c r="AT75" s="164">
        <f t="shared" si="134"/>
        <v>166</v>
      </c>
      <c r="AU75" s="164">
        <f t="shared" si="134"/>
        <v>169</v>
      </c>
      <c r="AV75" s="164">
        <f t="shared" si="134"/>
        <v>171</v>
      </c>
      <c r="AW75" s="165">
        <f t="shared" si="134"/>
        <v>172</v>
      </c>
      <c r="AX75" t="s">
        <v>1</v>
      </c>
      <c r="AY75" s="106" t="str">
        <f t="shared" si="55"/>
        <v>M35</v>
      </c>
      <c r="AZ75" s="138">
        <f t="shared" ref="AZ75:AZ138" si="135">IF(AY75="","",IFERROR(INDEX(kategorija_id,MATCH(AY75,kategorija_oznaka,0)),INDEX(kategorijaAlias_id,MATCH(AY75,kategorijaAlias_oznaka,0))))</f>
        <v>107</v>
      </c>
      <c r="BA75" s="74" t="str">
        <f t="shared" si="56"/>
        <v>Franjo</v>
      </c>
      <c r="BB75" s="74" t="str">
        <f t="shared" si="57"/>
        <v>Budi</v>
      </c>
      <c r="BC75" s="138" t="str">
        <f t="shared" si="58"/>
        <v>43:07</v>
      </c>
      <c r="BD75" s="138">
        <f t="shared" si="59"/>
        <v>2587</v>
      </c>
      <c r="BE75" s="138" t="str">
        <f t="shared" si="60"/>
        <v>0</v>
      </c>
      <c r="BF75" s="138" t="str">
        <f t="shared" si="81"/>
        <v>0</v>
      </c>
      <c r="BG75" s="138">
        <f>IF(CD75="","",IF(N(BD75)&gt;max_minuta*60,2,INDEX(statusRezultat_id,MATCH(VALUE(BE75),statusRezultat_oevent,0))))</f>
        <v>1</v>
      </c>
      <c r="BH75" s="74" t="str">
        <f>IF(B75="","",SUBSTITUTE(MID($B75,R75+1,S75-R75-1),"""",""))</f>
        <v>JAP</v>
      </c>
      <c r="BI75" s="74" t="str">
        <f>IF(B75="","",SUBSTITUTE(MID($B75,S75+1,T75-S75-1),"""",""))</f>
        <v>OK Japetic</v>
      </c>
      <c r="BJ75" s="138" t="str">
        <f t="shared" si="61"/>
        <v>NEMA</v>
      </c>
      <c r="BK75" s="74" t="str" cm="1">
        <f t="array" ref="BK75">IF(BJ75="",""&amp;BI75,IF(BJ75="NEMA",BI75,INDEX(klubAlias_klub,BJ75)))</f>
        <v>OK Japetic</v>
      </c>
      <c r="BL75" s="74" t="str" cm="1">
        <f t="array" ref="BL75">IFERROR(INDEX(registarNatjecatelji,CE75,4),"")</f>
        <v>OK Japetić</v>
      </c>
      <c r="BM75" s="138"/>
      <c r="BN75" s="74" t="str">
        <f t="shared" si="62"/>
        <v>OK Japetić</v>
      </c>
      <c r="BO75" s="74" t="str">
        <f>IF(B75="","",SUBSTITUTE(MID($B75,T75+1,U75-T75-1),"""",""))</f>
        <v>CRO</v>
      </c>
      <c r="BP75" s="138">
        <f>IF(BO75="","",IFERROR(INDEX(drzava_id,MATCH(BO75,drzava_oznaka,0)),"NEMA"))</f>
        <v>1</v>
      </c>
      <c r="BQ75" s="74" t="str">
        <f>IF(B75="","",SUBSTITUTE(MID($B75,AQ75+1,AR75-AQ75-1),"""",""))</f>
        <v>M35</v>
      </c>
      <c r="BR75" s="74" t="str">
        <f t="shared" ref="BR75:BR138" si="136">IF(BQ75="","",INDEX(staza_alias,MATCH(BQ75,staza_trka,0)))</f>
        <v>M35</v>
      </c>
      <c r="BS75" s="138">
        <f t="shared" ref="BS75:BS138" si="137">IF(BR75="","",INDEX(staza_id,MATCH(BR75,staza_naziv,0)))</f>
        <v>1006</v>
      </c>
      <c r="BT75" s="75" t="str">
        <f>IF(B75="","",SUBSTITUTE(MID($B75,AR75+1,AS75-AR75-1),"""",""))</f>
        <v>4.32</v>
      </c>
      <c r="BU75" s="75" t="str">
        <f>IF(B75="","",SUBSTITUTE(MID($B75,AS75+1,AT75-AS75-1),"""",""))</f>
        <v>180</v>
      </c>
      <c r="BV75" s="76" t="str">
        <f>IF(B75="","",SUBSTITUTE(MID($B75,AT75+1,AU75-AT75-1),"""",""))</f>
        <v>15</v>
      </c>
      <c r="BW75" t="s">
        <v>1</v>
      </c>
      <c r="BX75" s="106" t="str">
        <f>IF(BA75="Vacant","",IF(BA75="","",BA75) &amp; IF(BB75="",""," – " &amp; BB75) &amp; IF(BN75="",""," – " &amp; BN75) &amp; IF(AY75="",""," – " &amp; AY75))</f>
        <v>Franjo – Budi – OK Japetić – M35</v>
      </c>
      <c r="BY75" s="107">
        <f t="shared" ref="BY75:BY138" si="138">IF(BX75="","",IFERROR(MATCH(BX75,registar,0),"NEMA"))</f>
        <v>75</v>
      </c>
      <c r="BZ75" t="s">
        <v>1</v>
      </c>
      <c r="CA75" s="106" t="str">
        <f>IF(BA75="Vacant","",IF(BA75="","",BA75) &amp; IF(BB75="",""," – " &amp; BB75) &amp; IF(BN75="",""," – " &amp; BN75))</f>
        <v>Franjo – Budi – OK Japetić</v>
      </c>
      <c r="CB75" s="107">
        <f t="shared" ref="CB75:CB138" si="139">IF(CA75="","",IFERROR(MATCH(CA75,imePrezime_klub,0),"NEMA"))</f>
        <v>75</v>
      </c>
      <c r="CC75" t="s">
        <v>1</v>
      </c>
      <c r="CD75" s="106" t="str">
        <f>IF(BA75="Vacant","",IF(BA75="","",BA75)&amp;IF(BB75="",""," – "&amp;BB75))</f>
        <v>Franjo – Budi</v>
      </c>
      <c r="CE75" s="107">
        <f t="shared" si="63"/>
        <v>75</v>
      </c>
      <c r="CF75" t="s">
        <v>1</v>
      </c>
      <c r="CG75" s="112">
        <f t="shared" si="64"/>
        <v>75</v>
      </c>
      <c r="CH75" s="107" cm="1">
        <f t="array" ref="CH75">IF(CG75="","",INDEX(imePrezime_id,CG75,0))</f>
        <v>1385</v>
      </c>
      <c r="CI75" t="s">
        <v>1</v>
      </c>
      <c r="CJ75" s="30" t="str">
        <f>IF(CE75&lt;&gt;"NEMA","","SELECT '"&amp;CD75&amp;"', ime, prezime FROM imeprezime WHERE ime LIKE '%"&amp;MID(BA75,2,LEN(BA75)-2)&amp;"%' Or prezime LIKE '%"&amp;MID(BB75,2,LEN(BB75)-2)&amp;"%' Or ime LIKE '%"&amp;MID(BB75,2,LEN(BB75)-2)&amp;"%' Or prezime LIKE '%"&amp;MID(BA75,2,LEN(BA75)-2)&amp;"%' ORDER BY ime, prezime;")</f>
        <v/>
      </c>
      <c r="CK75" t="s">
        <v>1</v>
      </c>
      <c r="CL75" s="91"/>
      <c r="CM75" t="s">
        <v>1</v>
      </c>
      <c r="CO75" t="s">
        <v>1</v>
      </c>
      <c r="CW75" s="116" t="str">
        <f>IF(CE75="NEMA",MAX(CW$10:CW74)+1,"")</f>
        <v/>
      </c>
      <c r="CX75" t="s">
        <v>1</v>
      </c>
      <c r="CY75" s="124" t="str">
        <f>LEFT(BQ75,1)</f>
        <v>M</v>
      </c>
      <c r="CZ75" t="s">
        <v>1</v>
      </c>
      <c r="DA75" s="106" t="str">
        <f>IF(CW75="","",IF(BO75&lt;&gt;"CRO","","INSERT INTO osoba (id,reg_broj,oib,spol_id,dat_rodjenja) VALUES ("&amp;CW75&amp;",(SELECT max(reg_broj)+1 FROM osoba),Null,'"&amp;CY75&amp;"',Null); INSERT INTO osoba_log (id,reg_broj,oib,spol_id,dat_rodjenja,dnevnik_id) SELECT id,reg_broj,oib,spol_id,dat_rodjenja,"&amp;CW$2&amp;" FROM osoba WHERE id = "&amp;CW75&amp;";"))</f>
        <v/>
      </c>
      <c r="DB75" s="129" t="str">
        <f>IF(CW75="","","INSERT INTO imeprezime (id,osoba_id,rbr,ime,prezime,klub_id,identitet_id,sintaksa_id,info,aktivno,dnevnik_id) VALUES ("&amp;CW75&amp;","&amp;IF(DA75="","Null",CW75)&amp;",1,'"&amp;BA75&amp;"','"&amp;BB75&amp;"',(SELECT id FROM klub WHERE naziv = '"&amp;BI75&amp;"'),Null,1,'',1,"&amp;CW$2&amp;");")</f>
        <v/>
      </c>
      <c r="DC75" t="s">
        <v>1</v>
      </c>
      <c r="DD75" s="30" t="str">
        <f t="shared" si="65"/>
        <v/>
      </c>
      <c r="DE75" t="s">
        <v>1</v>
      </c>
      <c r="DF75" s="106" t="str">
        <f>IF(OR(BP75="",BP75&lt;&gt;"NEMA"),"",BO75)</f>
        <v/>
      </c>
      <c r="DG75" s="129" t="str">
        <f>IF(DF75="","",MAX(DG$10:DG74)+1)</f>
        <v/>
      </c>
      <c r="DH75" t="s">
        <v>1</v>
      </c>
      <c r="DI75" s="91"/>
      <c r="DJ75" t="s">
        <v>1</v>
      </c>
      <c r="DK75" s="30" t="str">
        <f>IF(DF75="","","INSERT INTO drzava(id,naziv,oznaka) VALUES ("&amp;DG75&amp;",'"&amp;DI75&amp;"','"&amp;UPPER(LEFT(DF75,1))&amp;LOWER(RIGHT(DF75,2))&amp;"');")</f>
        <v/>
      </c>
      <c r="DL75" t="s">
        <v>1</v>
      </c>
      <c r="DM75" s="170" t="str">
        <f>IF(BJ75&lt;&gt;"NEMA","",IF(IFERROR(MATCH(BI75,BI$10:BI74,0),0)&lt;&gt;0,"",BI75))</f>
        <v/>
      </c>
      <c r="DN75" t="s">
        <v>1</v>
      </c>
      <c r="DO75" s="91"/>
      <c r="DP75" t="s">
        <v>1</v>
      </c>
      <c r="DQ75" s="106" t="str">
        <f t="shared" si="66"/>
        <v/>
      </c>
      <c r="DR75" s="74" t="str">
        <f>IF(DQ75="","",MAX(DR$10:DR74)+1)</f>
        <v/>
      </c>
      <c r="DS75" s="74" t="str">
        <f>IF(DQ75="","",IF(BP75="","",IF(BP75="NEMA",DG75,BP75)))</f>
        <v/>
      </c>
      <c r="DT75" s="74" t="str">
        <f t="shared" si="67"/>
        <v/>
      </c>
      <c r="DU75" s="74" t="str">
        <f>IF(DO75="","",MAX(DU$10:DU74)+1)</f>
        <v/>
      </c>
      <c r="DV75" s="181" t="str">
        <f>IF(DO75="","",INDEX(klub_id,MATCH(DO75,klub_naziv,0)))</f>
        <v/>
      </c>
      <c r="DW75" s="129" t="str">
        <f t="shared" si="68"/>
        <v/>
      </c>
      <c r="DX75" t="s">
        <v>1</v>
      </c>
      <c r="DY75" s="30" t="str">
        <f t="shared" si="69"/>
        <v/>
      </c>
      <c r="DZ75" t="s">
        <v>1</v>
      </c>
      <c r="EA75" s="170" t="str">
        <f>IF(BX75="","",IF(BY75&lt;&gt;"NEMA","ime-pre-klu"&amp;IF(BJ75="","","(ali)")&amp;"-kat",IF(CB75&lt;&gt;"NEMA","ime-pre-klu"&amp;IF(BJ75="","","(ali)"),IF(CE75&lt;&gt;"NEMA","ime-pre",IF(CW75&lt;&gt;"","novo",""))))&amp;IF(AND(BE75="0",BD75&gt;max_minuta*60),"-ot",""))</f>
        <v>ime-pre-klu(ali)-kat</v>
      </c>
      <c r="EB75" t="s">
        <v>1</v>
      </c>
      <c r="EC75" s="112"/>
      <c r="ED75" s="138"/>
      <c r="EE75" s="138"/>
      <c r="EF75" s="138"/>
      <c r="EG75" s="138"/>
      <c r="EH75" s="138"/>
      <c r="EI75" s="138"/>
      <c r="EJ75" s="138"/>
      <c r="EK75" s="138"/>
      <c r="EL75" s="138"/>
      <c r="EM75" s="107">
        <f t="shared" ref="EM75:EM138" si="140">IF(EA75="","",INDEX(uparivanje_id,MATCH(EA75,uparivanje_oznaka,0)))</f>
        <v>3</v>
      </c>
      <c r="EN75" t="s">
        <v>1</v>
      </c>
    </row>
    <row r="76" spans="2:144" x14ac:dyDescent="0.25">
      <c r="B76" s="152" t="s">
        <v>1143</v>
      </c>
      <c r="C76" t="s">
        <v>1</v>
      </c>
      <c r="D76" s="163">
        <f t="shared" ref="D76:D139" si="141">IF(B76="","",0)</f>
        <v>0</v>
      </c>
      <c r="E76" s="164">
        <f t="shared" ref="E76:AW76" si="142">IF($B76="","",FIND(";",$B76,D76+1))</f>
        <v>1</v>
      </c>
      <c r="F76" s="164">
        <f t="shared" si="142"/>
        <v>9</v>
      </c>
      <c r="G76" s="164">
        <f t="shared" si="142"/>
        <v>15</v>
      </c>
      <c r="H76" s="164">
        <f t="shared" si="142"/>
        <v>24</v>
      </c>
      <c r="I76" s="164">
        <f t="shared" si="142"/>
        <v>32</v>
      </c>
      <c r="J76" s="164">
        <f t="shared" si="142"/>
        <v>33</v>
      </c>
      <c r="K76" s="164">
        <f t="shared" si="142"/>
        <v>35</v>
      </c>
      <c r="L76" s="164">
        <f t="shared" si="142"/>
        <v>36</v>
      </c>
      <c r="M76" s="164">
        <f t="shared" si="142"/>
        <v>38</v>
      </c>
      <c r="N76" s="164">
        <f t="shared" si="142"/>
        <v>44</v>
      </c>
      <c r="O76" s="164">
        <f t="shared" si="142"/>
        <v>50</v>
      </c>
      <c r="P76" s="164">
        <f t="shared" si="142"/>
        <v>56</v>
      </c>
      <c r="Q76" s="164">
        <f t="shared" si="142"/>
        <v>58</v>
      </c>
      <c r="R76" s="164">
        <f t="shared" si="142"/>
        <v>60</v>
      </c>
      <c r="S76" s="164">
        <f t="shared" si="142"/>
        <v>66</v>
      </c>
      <c r="T76" s="164">
        <f t="shared" si="142"/>
        <v>78</v>
      </c>
      <c r="U76" s="164">
        <f t="shared" si="142"/>
        <v>84</v>
      </c>
      <c r="V76" s="164">
        <f t="shared" si="142"/>
        <v>86</v>
      </c>
      <c r="W76" s="164">
        <f t="shared" si="142"/>
        <v>92</v>
      </c>
      <c r="X76" s="164">
        <f t="shared" si="142"/>
        <v>98</v>
      </c>
      <c r="Y76" s="164">
        <f t="shared" si="142"/>
        <v>99</v>
      </c>
      <c r="Z76" s="164">
        <f t="shared" si="142"/>
        <v>100</v>
      </c>
      <c r="AA76" s="164">
        <f t="shared" si="142"/>
        <v>101</v>
      </c>
      <c r="AB76" s="164">
        <f t="shared" si="142"/>
        <v>104</v>
      </c>
      <c r="AC76" s="164">
        <f t="shared" si="142"/>
        <v>107</v>
      </c>
      <c r="AD76" s="164">
        <f t="shared" si="142"/>
        <v>110</v>
      </c>
      <c r="AE76" s="164">
        <f t="shared" si="142"/>
        <v>113</v>
      </c>
      <c r="AF76" s="164">
        <f t="shared" si="142"/>
        <v>116</v>
      </c>
      <c r="AG76" s="164">
        <f t="shared" si="142"/>
        <v>119</v>
      </c>
      <c r="AH76" s="164">
        <f t="shared" si="142"/>
        <v>122</v>
      </c>
      <c r="AI76" s="164">
        <f t="shared" si="142"/>
        <v>125</v>
      </c>
      <c r="AJ76" s="164">
        <f t="shared" si="142"/>
        <v>128</v>
      </c>
      <c r="AK76" s="164">
        <f t="shared" si="142"/>
        <v>131</v>
      </c>
      <c r="AL76" s="164">
        <f t="shared" si="142"/>
        <v>134</v>
      </c>
      <c r="AM76" s="164">
        <f t="shared" si="142"/>
        <v>135</v>
      </c>
      <c r="AN76" s="164">
        <f t="shared" si="142"/>
        <v>137</v>
      </c>
      <c r="AO76" s="164">
        <f t="shared" si="142"/>
        <v>143</v>
      </c>
      <c r="AP76" s="164">
        <f t="shared" si="142"/>
        <v>145</v>
      </c>
      <c r="AQ76" s="164">
        <f t="shared" si="142"/>
        <v>147</v>
      </c>
      <c r="AR76" s="164">
        <f t="shared" si="142"/>
        <v>153</v>
      </c>
      <c r="AS76" s="164">
        <f t="shared" si="142"/>
        <v>160</v>
      </c>
      <c r="AT76" s="164">
        <f t="shared" si="142"/>
        <v>166</v>
      </c>
      <c r="AU76" s="164">
        <f t="shared" si="142"/>
        <v>169</v>
      </c>
      <c r="AV76" s="164">
        <f t="shared" si="142"/>
        <v>171</v>
      </c>
      <c r="AW76" s="165">
        <f t="shared" si="142"/>
        <v>172</v>
      </c>
      <c r="AX76" t="s">
        <v>1</v>
      </c>
      <c r="AY76" s="106" t="str">
        <f t="shared" ref="AY76:AY139" si="143">IF(B76="","",SUBSTITUTE(MID($B76,V76+1,W76-V76-1),"""",""))</f>
        <v>M35</v>
      </c>
      <c r="AZ76" s="138">
        <f t="shared" si="135"/>
        <v>107</v>
      </c>
      <c r="BA76" s="74" t="str">
        <f t="shared" ref="BA76:BA139" si="144">IF(B76="","",SUBSTITUTE(MID($B76,H76+1,I76-H76-1),"""",""))</f>
        <v>Vanja</v>
      </c>
      <c r="BB76" s="74" t="str">
        <f t="shared" ref="BB76:BB139" si="145">IF(B76="","",SUBSTITUTE(MID($B76,G76+1,H76-G76-1),"""",""))</f>
        <v>Suhina</v>
      </c>
      <c r="BC76" s="138" t="str">
        <f t="shared" ref="BC76:BC139" si="146">IF(B76="","",SUBSTITUTE(MID($B76,O76+1,P76-O76-1),"""",""))</f>
        <v>46:11</v>
      </c>
      <c r="BD76" s="138">
        <f t="shared" ref="BD76:BD139" si="147">IF(BC76="","",VALUE(LEFT(BC76,SEARCH(":",BC76)-1))*60+VALUE(RIGHT(BC76,2)))</f>
        <v>2771</v>
      </c>
      <c r="BE76" s="138" t="str">
        <f t="shared" ref="BE76:BE139" si="148">IF(B76="","",SUBSTITUTE(MID($B76,P76+1,Q76-P76-1),"""",""))</f>
        <v>0</v>
      </c>
      <c r="BF76" s="138" t="str">
        <f t="shared" si="81"/>
        <v>0</v>
      </c>
      <c r="BG76" s="138">
        <f>IF(CD76="","",IF(N(BD76)&gt;max_minuta*60,2,INDEX(statusRezultat_id,MATCH(VALUE(BE76),statusRezultat_oevent,0))))</f>
        <v>1</v>
      </c>
      <c r="BH76" s="74" t="str">
        <f>IF(B76="","",SUBSTITUTE(MID($B76,R76+1,S76-R76-1),"""",""))</f>
        <v>KAP</v>
      </c>
      <c r="BI76" s="74" t="str">
        <f>IF(B76="","",SUBSTITUTE(MID($B76,S76+1,T76-S76-1),"""",""))</f>
        <v>OK Kapela</v>
      </c>
      <c r="BJ76" s="138" t="str">
        <f t="shared" ref="BJ76:BJ139" si="149">IF(BI76="","",IF(IFERROR(MATCH(BI76,klub_naziv,0),"")&lt;&gt;"","",IFERROR(MATCH(BI76,klubAlias_alias,0),"NEMA")))</f>
        <v/>
      </c>
      <c r="BK76" s="74" t="str" cm="1">
        <f t="array" ref="BK76">IF(BJ76="",""&amp;BI76,IF(BJ76="NEMA",BI76,INDEX(klubAlias_klub,BJ76)))</f>
        <v>OK Kapela</v>
      </c>
      <c r="BL76" s="74" t="str" cm="1">
        <f t="array" ref="BL76">IFERROR(INDEX(registarNatjecatelji,CE76,4),"")</f>
        <v>OK Kapela</v>
      </c>
      <c r="BM76" s="138"/>
      <c r="BN76" s="74" t="str">
        <f t="shared" ref="BN76:BN139" si="150">IF(AND(BL76&lt;&gt;"",BL76&lt;&gt;BK76),BL76,""&amp;BK76)</f>
        <v>OK Kapela</v>
      </c>
      <c r="BO76" s="74" t="str">
        <f>IF(B76="","",SUBSTITUTE(MID($B76,T76+1,U76-T76-1),"""",""))</f>
        <v>CRO</v>
      </c>
      <c r="BP76" s="138">
        <f>IF(BO76="","",IFERROR(INDEX(drzava_id,MATCH(BO76,drzava_oznaka,0)),"NEMA"))</f>
        <v>1</v>
      </c>
      <c r="BQ76" s="74" t="str">
        <f>IF(B76="","",SUBSTITUTE(MID($B76,AQ76+1,AR76-AQ76-1),"""",""))</f>
        <v>M35</v>
      </c>
      <c r="BR76" s="74" t="str">
        <f t="shared" si="136"/>
        <v>M35</v>
      </c>
      <c r="BS76" s="138">
        <f t="shared" si="137"/>
        <v>1006</v>
      </c>
      <c r="BT76" s="75" t="str">
        <f>IF(B76="","",SUBSTITUTE(MID($B76,AR76+1,AS76-AR76-1),"""",""))</f>
        <v>4.32</v>
      </c>
      <c r="BU76" s="75" t="str">
        <f>IF(B76="","",SUBSTITUTE(MID($B76,AS76+1,AT76-AS76-1),"""",""))</f>
        <v>180</v>
      </c>
      <c r="BV76" s="76" t="str">
        <f>IF(B76="","",SUBSTITUTE(MID($B76,AT76+1,AU76-AT76-1),"""",""))</f>
        <v>15</v>
      </c>
      <c r="BW76" t="s">
        <v>1</v>
      </c>
      <c r="BX76" s="106" t="str">
        <f>IF(BA76="Vacant","",IF(BA76="","",BA76) &amp; IF(BB76="",""," – " &amp; BB76) &amp; IF(BN76="",""," – " &amp; BN76) &amp; IF(AY76="",""," – " &amp; AY76))</f>
        <v>Vanja – Suhina – OK Kapela – M35</v>
      </c>
      <c r="BY76" s="107">
        <f t="shared" si="138"/>
        <v>307</v>
      </c>
      <c r="BZ76" t="s">
        <v>1</v>
      </c>
      <c r="CA76" s="106" t="str">
        <f>IF(BA76="Vacant","",IF(BA76="","",BA76) &amp; IF(BB76="",""," – " &amp; BB76) &amp; IF(BN76="",""," – " &amp; BN76))</f>
        <v>Vanja – Suhina – OK Kapela</v>
      </c>
      <c r="CB76" s="107">
        <f t="shared" si="139"/>
        <v>307</v>
      </c>
      <c r="CC76" t="s">
        <v>1</v>
      </c>
      <c r="CD76" s="106" t="str">
        <f>IF(BA76="Vacant","",IF(BA76="","",BA76)&amp;IF(BB76="",""," – "&amp;BB76))</f>
        <v>Vanja – Suhina</v>
      </c>
      <c r="CE76" s="107">
        <f t="shared" ref="CE76:CE139" si="151">IF(CD76="","",IFERROR(MATCH(CD76,imePrezime,0),"NEMA"))</f>
        <v>307</v>
      </c>
      <c r="CF76" t="s">
        <v>1</v>
      </c>
      <c r="CG76" s="112">
        <f t="shared" ref="CG76:CG139" si="152">IF(BY76="","",IF(BY76&lt;&gt;"NEMA",BY76,IF(CB76&lt;&gt;"NEMA",CB76,IF(CE76&lt;&gt;"NEMA",CE76,""))))</f>
        <v>307</v>
      </c>
      <c r="CH76" s="107" cm="1">
        <f t="array" ref="CH76">IF(CG76="","",INDEX(imePrezime_id,CG76,0))</f>
        <v>1499</v>
      </c>
      <c r="CI76" t="s">
        <v>1</v>
      </c>
      <c r="CJ76" s="30" t="str">
        <f>IF(CE76&lt;&gt;"NEMA","","SELECT '"&amp;CD76&amp;"', ime, prezime FROM imeprezime WHERE ime LIKE '%"&amp;MID(BA76,2,LEN(BA76)-2)&amp;"%' Or prezime LIKE '%"&amp;MID(BB76,2,LEN(BB76)-2)&amp;"%' Or ime LIKE '%"&amp;MID(BB76,2,LEN(BB76)-2)&amp;"%' Or prezime LIKE '%"&amp;MID(BA76,2,LEN(BA76)-2)&amp;"%' ORDER BY ime, prezime;")</f>
        <v/>
      </c>
      <c r="CK76" t="s">
        <v>1</v>
      </c>
      <c r="CL76" s="91"/>
      <c r="CM76" t="s">
        <v>1</v>
      </c>
      <c r="CO76" t="s">
        <v>1</v>
      </c>
      <c r="CW76" s="116" t="str">
        <f>IF(CE76="NEMA",MAX(CW$10:CW75)+1,"")</f>
        <v/>
      </c>
      <c r="CX76" t="s">
        <v>1</v>
      </c>
      <c r="CY76" s="124" t="str">
        <f>LEFT(BQ76,1)</f>
        <v>M</v>
      </c>
      <c r="CZ76" t="s">
        <v>1</v>
      </c>
      <c r="DA76" s="106" t="str">
        <f>IF(CW76="","",IF(BO76&lt;&gt;"CRO","","INSERT INTO osoba (id,reg_broj,oib,spol_id,dat_rodjenja) VALUES ("&amp;CW76&amp;",(SELECT max(reg_broj)+1 FROM osoba),Null,'"&amp;CY76&amp;"',Null); INSERT INTO osoba_log (id,reg_broj,oib,spol_id,dat_rodjenja,dnevnik_id) SELECT id,reg_broj,oib,spol_id,dat_rodjenja,"&amp;CW$2&amp;" FROM osoba WHERE id = "&amp;CW76&amp;";"))</f>
        <v/>
      </c>
      <c r="DB76" s="129" t="str">
        <f>IF(CW76="","","INSERT INTO imeprezime (id,osoba_id,rbr,ime,prezime,klub_id,identitet_id,sintaksa_id,info,aktivno,dnevnik_id) VALUES ("&amp;CW76&amp;","&amp;IF(DA76="","Null",CW76)&amp;",1,'"&amp;BA76&amp;"','"&amp;BB76&amp;"',(SELECT id FROM klub WHERE naziv = '"&amp;BI76&amp;"'),Null,1,'',1,"&amp;CW$2&amp;");")</f>
        <v/>
      </c>
      <c r="DC76" t="s">
        <v>1</v>
      </c>
      <c r="DD76" s="30" t="str">
        <f t="shared" ref="DD76:DD139" si="153">IF(DA76="",DB76,DA76&amp;" "&amp;DB76)</f>
        <v/>
      </c>
      <c r="DE76" t="s">
        <v>1</v>
      </c>
      <c r="DF76" s="106" t="str">
        <f>IF(OR(BP76="",BP76&lt;&gt;"NEMA"),"",BO76)</f>
        <v/>
      </c>
      <c r="DG76" s="129" t="str">
        <f>IF(DF76="","",MAX(DG$10:DG75)+1)</f>
        <v/>
      </c>
      <c r="DH76" t="s">
        <v>1</v>
      </c>
      <c r="DI76" s="91"/>
      <c r="DJ76" t="s">
        <v>1</v>
      </c>
      <c r="DK76" s="30" t="str">
        <f>IF(DF76="","","INSERT INTO drzava(id,naziv,oznaka) VALUES ("&amp;DG76&amp;",'"&amp;DI76&amp;"','"&amp;UPPER(LEFT(DF76,1))&amp;LOWER(RIGHT(DF76,2))&amp;"');")</f>
        <v/>
      </c>
      <c r="DL76" t="s">
        <v>1</v>
      </c>
      <c r="DM76" s="170" t="str">
        <f>IF(BJ76&lt;&gt;"NEMA","",IF(IFERROR(MATCH(BI76,BI$10:BI75,0),0)&lt;&gt;0,"",BI76))</f>
        <v/>
      </c>
      <c r="DN76" t="s">
        <v>1</v>
      </c>
      <c r="DO76" s="91"/>
      <c r="DP76" t="s">
        <v>1</v>
      </c>
      <c r="DQ76" s="106" t="str">
        <f t="shared" ref="DQ76:DQ139" si="154">IF(DM76="","",IF(DO76="",DM76,""))</f>
        <v/>
      </c>
      <c r="DR76" s="74" t="str">
        <f>IF(DQ76="","",MAX(DR$10:DR75)+1)</f>
        <v/>
      </c>
      <c r="DS76" s="74" t="str">
        <f>IF(DQ76="","",IF(BP76="","",IF(BP76="NEMA",DG76,BP76)))</f>
        <v/>
      </c>
      <c r="DT76" s="74" t="str">
        <f t="shared" ref="DT76:DT139" si="155">IF(DQ76="","","INSERT INTO klub(id,naziv,drzava_id,aktivan) VALUES ("&amp;DR76&amp;",'"&amp;DQ76&amp;"',"&amp;DS76&amp;",1);")</f>
        <v/>
      </c>
      <c r="DU76" s="74" t="str">
        <f>IF(DO76="","",MAX(DU$10:DU75)+1)</f>
        <v/>
      </c>
      <c r="DV76" s="181" t="str">
        <f>IF(DO76="","",INDEX(klub_id,MATCH(DO76,klub_naziv,0)))</f>
        <v/>
      </c>
      <c r="DW76" s="129" t="str">
        <f t="shared" ref="DW76:DW139" si="156">IF(DO76="","","INSERT INTO klub_alias(id,alias,klub_id) VALUES ("&amp;DU76&amp;",'"&amp;DO76&amp;"',"&amp;DV76&amp;");")</f>
        <v/>
      </c>
      <c r="DX76" t="s">
        <v>1</v>
      </c>
      <c r="DY76" s="30" t="str">
        <f t="shared" ref="DY76:DY139" si="157">""&amp;DT76&amp;DW76</f>
        <v/>
      </c>
      <c r="DZ76" t="s">
        <v>1</v>
      </c>
      <c r="EA76" s="170" t="str">
        <f>IF(BX76="","",IF(BY76&lt;&gt;"NEMA","ime-pre-klu"&amp;IF(BJ76="","","(ali)")&amp;"-kat",IF(CB76&lt;&gt;"NEMA","ime-pre-klu"&amp;IF(BJ76="","","(ali)"),IF(CE76&lt;&gt;"NEMA","ime-pre",IF(CW76&lt;&gt;"","novo",""))))&amp;IF(AND(BE76="0",BD76&gt;max_minuta*60),"-ot",""))</f>
        <v>ime-pre-klu-kat</v>
      </c>
      <c r="EB76" t="s">
        <v>1</v>
      </c>
      <c r="EC76" s="112"/>
      <c r="ED76" s="138"/>
      <c r="EE76" s="138"/>
      <c r="EF76" s="138"/>
      <c r="EG76" s="138"/>
      <c r="EH76" s="138"/>
      <c r="EI76" s="138"/>
      <c r="EJ76" s="138"/>
      <c r="EK76" s="138"/>
      <c r="EL76" s="138"/>
      <c r="EM76" s="107">
        <f t="shared" si="140"/>
        <v>1</v>
      </c>
      <c r="EN76" t="s">
        <v>1</v>
      </c>
    </row>
    <row r="77" spans="2:144" x14ac:dyDescent="0.25">
      <c r="B77" s="152" t="s">
        <v>1144</v>
      </c>
      <c r="C77" t="s">
        <v>1</v>
      </c>
      <c r="D77" s="163">
        <f t="shared" si="141"/>
        <v>0</v>
      </c>
      <c r="E77" s="164">
        <f t="shared" ref="E77:AW77" si="158">IF($B77="","",FIND(";",$B77,D77+1))</f>
        <v>1</v>
      </c>
      <c r="F77" s="164">
        <f t="shared" si="158"/>
        <v>8</v>
      </c>
      <c r="G77" s="164">
        <f t="shared" si="158"/>
        <v>14</v>
      </c>
      <c r="H77" s="164">
        <f t="shared" si="158"/>
        <v>25</v>
      </c>
      <c r="I77" s="164">
        <f t="shared" si="158"/>
        <v>34</v>
      </c>
      <c r="J77" s="164">
        <f t="shared" si="158"/>
        <v>35</v>
      </c>
      <c r="K77" s="164">
        <f t="shared" si="158"/>
        <v>37</v>
      </c>
      <c r="L77" s="164">
        <f t="shared" si="158"/>
        <v>38</v>
      </c>
      <c r="M77" s="164">
        <f t="shared" si="158"/>
        <v>40</v>
      </c>
      <c r="N77" s="164">
        <f t="shared" si="158"/>
        <v>46</v>
      </c>
      <c r="O77" s="164">
        <f t="shared" si="158"/>
        <v>52</v>
      </c>
      <c r="P77" s="164">
        <f t="shared" si="158"/>
        <v>58</v>
      </c>
      <c r="Q77" s="164">
        <f t="shared" si="158"/>
        <v>60</v>
      </c>
      <c r="R77" s="164">
        <f t="shared" si="158"/>
        <v>62</v>
      </c>
      <c r="S77" s="164">
        <f t="shared" si="158"/>
        <v>68</v>
      </c>
      <c r="T77" s="164">
        <f t="shared" si="158"/>
        <v>80</v>
      </c>
      <c r="U77" s="164">
        <f t="shared" si="158"/>
        <v>86</v>
      </c>
      <c r="V77" s="164">
        <f t="shared" si="158"/>
        <v>88</v>
      </c>
      <c r="W77" s="164">
        <f t="shared" si="158"/>
        <v>94</v>
      </c>
      <c r="X77" s="164">
        <f t="shared" si="158"/>
        <v>100</v>
      </c>
      <c r="Y77" s="164">
        <f t="shared" si="158"/>
        <v>101</v>
      </c>
      <c r="Z77" s="164">
        <f t="shared" si="158"/>
        <v>102</v>
      </c>
      <c r="AA77" s="164">
        <f t="shared" si="158"/>
        <v>103</v>
      </c>
      <c r="AB77" s="164">
        <f t="shared" si="158"/>
        <v>106</v>
      </c>
      <c r="AC77" s="164">
        <f t="shared" si="158"/>
        <v>109</v>
      </c>
      <c r="AD77" s="164">
        <f t="shared" si="158"/>
        <v>112</v>
      </c>
      <c r="AE77" s="164">
        <f t="shared" si="158"/>
        <v>115</v>
      </c>
      <c r="AF77" s="164">
        <f t="shared" si="158"/>
        <v>118</v>
      </c>
      <c r="AG77" s="164">
        <f t="shared" si="158"/>
        <v>121</v>
      </c>
      <c r="AH77" s="164">
        <f t="shared" si="158"/>
        <v>124</v>
      </c>
      <c r="AI77" s="164">
        <f t="shared" si="158"/>
        <v>127</v>
      </c>
      <c r="AJ77" s="164">
        <f t="shared" si="158"/>
        <v>130</v>
      </c>
      <c r="AK77" s="164">
        <f t="shared" si="158"/>
        <v>133</v>
      </c>
      <c r="AL77" s="164">
        <f t="shared" si="158"/>
        <v>136</v>
      </c>
      <c r="AM77" s="164">
        <f t="shared" si="158"/>
        <v>137</v>
      </c>
      <c r="AN77" s="164">
        <f t="shared" si="158"/>
        <v>139</v>
      </c>
      <c r="AO77" s="164">
        <f t="shared" si="158"/>
        <v>145</v>
      </c>
      <c r="AP77" s="164">
        <f t="shared" si="158"/>
        <v>147</v>
      </c>
      <c r="AQ77" s="164">
        <f t="shared" si="158"/>
        <v>149</v>
      </c>
      <c r="AR77" s="164">
        <f t="shared" si="158"/>
        <v>155</v>
      </c>
      <c r="AS77" s="164">
        <f t="shared" si="158"/>
        <v>162</v>
      </c>
      <c r="AT77" s="164">
        <f t="shared" si="158"/>
        <v>168</v>
      </c>
      <c r="AU77" s="164">
        <f t="shared" si="158"/>
        <v>171</v>
      </c>
      <c r="AV77" s="164">
        <f t="shared" si="158"/>
        <v>173</v>
      </c>
      <c r="AW77" s="165">
        <f t="shared" si="158"/>
        <v>174</v>
      </c>
      <c r="AX77" t="s">
        <v>1</v>
      </c>
      <c r="AY77" s="106" t="str">
        <f t="shared" si="143"/>
        <v>M35</v>
      </c>
      <c r="AZ77" s="138">
        <f t="shared" si="135"/>
        <v>107</v>
      </c>
      <c r="BA77" s="74" t="str">
        <f t="shared" si="144"/>
        <v>Fausto</v>
      </c>
      <c r="BB77" s="74" t="str">
        <f t="shared" si="145"/>
        <v>Ferreira</v>
      </c>
      <c r="BC77" s="138" t="str">
        <f t="shared" si="146"/>
        <v>49:36</v>
      </c>
      <c r="BD77" s="138">
        <f t="shared" si="147"/>
        <v>2976</v>
      </c>
      <c r="BE77" s="138" t="str">
        <f t="shared" si="148"/>
        <v>0</v>
      </c>
      <c r="BF77" s="138" t="str">
        <f t="shared" si="81"/>
        <v>0</v>
      </c>
      <c r="BG77" s="138">
        <f>IF(CD77="","",IF(N(BD77)&gt;max_minuta*60,2,INDEX(statusRezultat_id,MATCH(VALUE(BE77),statusRezultat_oevent,0))))</f>
        <v>1</v>
      </c>
      <c r="BH77" s="74" t="str">
        <f>IF(B77="","",SUBSTITUTE(MID($B77,R77+1,S77-R77-1),"""",""))</f>
        <v>KAP</v>
      </c>
      <c r="BI77" s="74" t="str">
        <f>IF(B77="","",SUBSTITUTE(MID($B77,S77+1,T77-S77-1),"""",""))</f>
        <v>OK Kapela</v>
      </c>
      <c r="BJ77" s="138" t="str">
        <f t="shared" si="149"/>
        <v/>
      </c>
      <c r="BK77" s="74" t="str" cm="1">
        <f t="array" ref="BK77">IF(BJ77="",""&amp;BI77,IF(BJ77="NEMA",BI77,INDEX(klubAlias_klub,BJ77)))</f>
        <v>OK Kapela</v>
      </c>
      <c r="BL77" s="74" t="str" cm="1">
        <f t="array" ref="BL77">IFERROR(INDEX(registarNatjecatelji,CE77,4),"")</f>
        <v>OK Kapela</v>
      </c>
      <c r="BM77" s="138"/>
      <c r="BN77" s="74" t="str">
        <f t="shared" si="150"/>
        <v>OK Kapela</v>
      </c>
      <c r="BO77" s="74" t="str">
        <f>IF(B77="","",SUBSTITUTE(MID($B77,T77+1,U77-T77-1),"""",""))</f>
        <v>CRO</v>
      </c>
      <c r="BP77" s="138">
        <f>IF(BO77="","",IFERROR(INDEX(drzava_id,MATCH(BO77,drzava_oznaka,0)),"NEMA"))</f>
        <v>1</v>
      </c>
      <c r="BQ77" s="74" t="str">
        <f>IF(B77="","",SUBSTITUTE(MID($B77,AQ77+1,AR77-AQ77-1),"""",""))</f>
        <v>M35</v>
      </c>
      <c r="BR77" s="74" t="str">
        <f t="shared" si="136"/>
        <v>M35</v>
      </c>
      <c r="BS77" s="138">
        <f t="shared" si="137"/>
        <v>1006</v>
      </c>
      <c r="BT77" s="75" t="str">
        <f>IF(B77="","",SUBSTITUTE(MID($B77,AR77+1,AS77-AR77-1),"""",""))</f>
        <v>4.32</v>
      </c>
      <c r="BU77" s="75" t="str">
        <f>IF(B77="","",SUBSTITUTE(MID($B77,AS77+1,AT77-AS77-1),"""",""))</f>
        <v>180</v>
      </c>
      <c r="BV77" s="76" t="str">
        <f>IF(B77="","",SUBSTITUTE(MID($B77,AT77+1,AU77-AT77-1),"""",""))</f>
        <v>15</v>
      </c>
      <c r="BW77" t="s">
        <v>1</v>
      </c>
      <c r="BX77" s="106" t="str">
        <f>IF(BA77="Vacant","",IF(BA77="","",BA77) &amp; IF(BB77="",""," – " &amp; BB77) &amp; IF(BN77="",""," – " &amp; BN77) &amp; IF(AY77="",""," – " &amp; AY77))</f>
        <v>Fausto – Ferreira – OK Kapela – M35</v>
      </c>
      <c r="BY77" s="107">
        <f t="shared" si="138"/>
        <v>231</v>
      </c>
      <c r="BZ77" t="s">
        <v>1</v>
      </c>
      <c r="CA77" s="106" t="str">
        <f>IF(BA77="Vacant","",IF(BA77="","",BA77) &amp; IF(BB77="",""," – " &amp; BB77) &amp; IF(BN77="",""," – " &amp; BN77))</f>
        <v>Fausto – Ferreira – OK Kapela</v>
      </c>
      <c r="CB77" s="107">
        <f t="shared" si="139"/>
        <v>231</v>
      </c>
      <c r="CC77" t="s">
        <v>1</v>
      </c>
      <c r="CD77" s="106" t="str">
        <f>IF(BA77="Vacant","",IF(BA77="","",BA77)&amp;IF(BB77="",""," – "&amp;BB77))</f>
        <v>Fausto – Ferreira</v>
      </c>
      <c r="CE77" s="107">
        <f t="shared" si="151"/>
        <v>231</v>
      </c>
      <c r="CF77" t="s">
        <v>1</v>
      </c>
      <c r="CG77" s="112">
        <f t="shared" si="152"/>
        <v>231</v>
      </c>
      <c r="CH77" s="107" cm="1">
        <f t="array" ref="CH77">IF(CG77="","",INDEX(imePrezime_id,CG77,0))</f>
        <v>1852</v>
      </c>
      <c r="CI77" t="s">
        <v>1</v>
      </c>
      <c r="CJ77" s="30" t="str">
        <f>IF(CE77&lt;&gt;"NEMA","","SELECT '"&amp;CD77&amp;"', ime, prezime FROM imeprezime WHERE ime LIKE '%"&amp;MID(BA77,2,LEN(BA77)-2)&amp;"%' Or prezime LIKE '%"&amp;MID(BB77,2,LEN(BB77)-2)&amp;"%' Or ime LIKE '%"&amp;MID(BB77,2,LEN(BB77)-2)&amp;"%' Or prezime LIKE '%"&amp;MID(BA77,2,LEN(BA77)-2)&amp;"%' ORDER BY ime, prezime;")</f>
        <v/>
      </c>
      <c r="CK77" t="s">
        <v>1</v>
      </c>
      <c r="CL77" s="91"/>
      <c r="CM77" t="s">
        <v>1</v>
      </c>
      <c r="CO77" t="s">
        <v>1</v>
      </c>
      <c r="CW77" s="116" t="str">
        <f>IF(CE77="NEMA",MAX(CW$10:CW76)+1,"")</f>
        <v/>
      </c>
      <c r="CX77" t="s">
        <v>1</v>
      </c>
      <c r="CY77" s="124" t="str">
        <f>LEFT(BQ77,1)</f>
        <v>M</v>
      </c>
      <c r="CZ77" t="s">
        <v>1</v>
      </c>
      <c r="DA77" s="106" t="str">
        <f>IF(CW77="","",IF(BO77&lt;&gt;"CRO","","INSERT INTO osoba (id,reg_broj,oib,spol_id,dat_rodjenja) VALUES ("&amp;CW77&amp;",(SELECT max(reg_broj)+1 FROM osoba),Null,'"&amp;CY77&amp;"',Null); INSERT INTO osoba_log (id,reg_broj,oib,spol_id,dat_rodjenja,dnevnik_id) SELECT id,reg_broj,oib,spol_id,dat_rodjenja,"&amp;CW$2&amp;" FROM osoba WHERE id = "&amp;CW77&amp;";"))</f>
        <v/>
      </c>
      <c r="DB77" s="129" t="str">
        <f>IF(CW77="","","INSERT INTO imeprezime (id,osoba_id,rbr,ime,prezime,klub_id,identitet_id,sintaksa_id,info,aktivno,dnevnik_id) VALUES ("&amp;CW77&amp;","&amp;IF(DA77="","Null",CW77)&amp;",1,'"&amp;BA77&amp;"','"&amp;BB77&amp;"',(SELECT id FROM klub WHERE naziv = '"&amp;BI77&amp;"'),Null,1,'',1,"&amp;CW$2&amp;");")</f>
        <v/>
      </c>
      <c r="DC77" t="s">
        <v>1</v>
      </c>
      <c r="DD77" s="30" t="str">
        <f t="shared" si="153"/>
        <v/>
      </c>
      <c r="DE77" t="s">
        <v>1</v>
      </c>
      <c r="DF77" s="106" t="str">
        <f>IF(OR(BP77="",BP77&lt;&gt;"NEMA"),"",BO77)</f>
        <v/>
      </c>
      <c r="DG77" s="129" t="str">
        <f>IF(DF77="","",MAX(DG$10:DG76)+1)</f>
        <v/>
      </c>
      <c r="DH77" t="s">
        <v>1</v>
      </c>
      <c r="DI77" s="91"/>
      <c r="DJ77" t="s">
        <v>1</v>
      </c>
      <c r="DK77" s="30" t="str">
        <f>IF(DF77="","","INSERT INTO drzava(id,naziv,oznaka) VALUES ("&amp;DG77&amp;",'"&amp;DI77&amp;"','"&amp;UPPER(LEFT(DF77,1))&amp;LOWER(RIGHT(DF77,2))&amp;"');")</f>
        <v/>
      </c>
      <c r="DL77" t="s">
        <v>1</v>
      </c>
      <c r="DM77" s="170" t="str">
        <f>IF(BJ77&lt;&gt;"NEMA","",IF(IFERROR(MATCH(BI77,BI$10:BI76,0),0)&lt;&gt;0,"",BI77))</f>
        <v/>
      </c>
      <c r="DN77" t="s">
        <v>1</v>
      </c>
      <c r="DO77" s="91"/>
      <c r="DP77" t="s">
        <v>1</v>
      </c>
      <c r="DQ77" s="106" t="str">
        <f t="shared" si="154"/>
        <v/>
      </c>
      <c r="DR77" s="74" t="str">
        <f>IF(DQ77="","",MAX(DR$10:DR76)+1)</f>
        <v/>
      </c>
      <c r="DS77" s="74" t="str">
        <f>IF(DQ77="","",IF(BP77="","",IF(BP77="NEMA",DG77,BP77)))</f>
        <v/>
      </c>
      <c r="DT77" s="74" t="str">
        <f t="shared" si="155"/>
        <v/>
      </c>
      <c r="DU77" s="74" t="str">
        <f>IF(DO77="","",MAX(DU$10:DU76)+1)</f>
        <v/>
      </c>
      <c r="DV77" s="181" t="str">
        <f>IF(DO77="","",INDEX(klub_id,MATCH(DO77,klub_naziv,0)))</f>
        <v/>
      </c>
      <c r="DW77" s="129" t="str">
        <f t="shared" si="156"/>
        <v/>
      </c>
      <c r="DX77" t="s">
        <v>1</v>
      </c>
      <c r="DY77" s="30" t="str">
        <f t="shared" si="157"/>
        <v/>
      </c>
      <c r="DZ77" t="s">
        <v>1</v>
      </c>
      <c r="EA77" s="170" t="str">
        <f>IF(BX77="","",IF(BY77&lt;&gt;"NEMA","ime-pre-klu"&amp;IF(BJ77="","","(ali)")&amp;"-kat",IF(CB77&lt;&gt;"NEMA","ime-pre-klu"&amp;IF(BJ77="","","(ali)"),IF(CE77&lt;&gt;"NEMA","ime-pre",IF(CW77&lt;&gt;"","novo",""))))&amp;IF(AND(BE77="0",BD77&gt;max_minuta*60),"-ot",""))</f>
        <v>ime-pre-klu-kat</v>
      </c>
      <c r="EB77" t="s">
        <v>1</v>
      </c>
      <c r="EC77" s="112"/>
      <c r="ED77" s="138"/>
      <c r="EE77" s="138"/>
      <c r="EF77" s="138"/>
      <c r="EG77" s="138"/>
      <c r="EH77" s="138"/>
      <c r="EI77" s="138"/>
      <c r="EJ77" s="138"/>
      <c r="EK77" s="138"/>
      <c r="EL77" s="138"/>
      <c r="EM77" s="107">
        <f t="shared" si="140"/>
        <v>1</v>
      </c>
      <c r="EN77" t="s">
        <v>1</v>
      </c>
    </row>
    <row r="78" spans="2:144" x14ac:dyDescent="0.25">
      <c r="B78" s="152" t="s">
        <v>1145</v>
      </c>
      <c r="C78" t="s">
        <v>1</v>
      </c>
      <c r="D78" s="163">
        <f t="shared" si="141"/>
        <v>0</v>
      </c>
      <c r="E78" s="164">
        <f t="shared" ref="E78:AW78" si="159">IF($B78="","",FIND(";",$B78,D78+1))</f>
        <v>1</v>
      </c>
      <c r="F78" s="164">
        <f t="shared" si="159"/>
        <v>9</v>
      </c>
      <c r="G78" s="164">
        <f t="shared" si="159"/>
        <v>15</v>
      </c>
      <c r="H78" s="164">
        <f t="shared" si="159"/>
        <v>22</v>
      </c>
      <c r="I78" s="164">
        <f t="shared" si="159"/>
        <v>29</v>
      </c>
      <c r="J78" s="164">
        <f t="shared" si="159"/>
        <v>30</v>
      </c>
      <c r="K78" s="164">
        <f t="shared" si="159"/>
        <v>32</v>
      </c>
      <c r="L78" s="164">
        <f t="shared" si="159"/>
        <v>33</v>
      </c>
      <c r="M78" s="164">
        <f t="shared" si="159"/>
        <v>35</v>
      </c>
      <c r="N78" s="164">
        <f t="shared" si="159"/>
        <v>41</v>
      </c>
      <c r="O78" s="164">
        <f t="shared" si="159"/>
        <v>47</v>
      </c>
      <c r="P78" s="164">
        <f t="shared" si="159"/>
        <v>53</v>
      </c>
      <c r="Q78" s="164">
        <f t="shared" si="159"/>
        <v>55</v>
      </c>
      <c r="R78" s="164">
        <f t="shared" si="159"/>
        <v>57</v>
      </c>
      <c r="S78" s="164">
        <f t="shared" si="159"/>
        <v>65</v>
      </c>
      <c r="T78" s="164">
        <f t="shared" si="159"/>
        <v>76</v>
      </c>
      <c r="U78" s="164">
        <f t="shared" si="159"/>
        <v>82</v>
      </c>
      <c r="V78" s="164">
        <f t="shared" si="159"/>
        <v>84</v>
      </c>
      <c r="W78" s="164">
        <f t="shared" si="159"/>
        <v>90</v>
      </c>
      <c r="X78" s="164">
        <f t="shared" si="159"/>
        <v>96</v>
      </c>
      <c r="Y78" s="164">
        <f t="shared" si="159"/>
        <v>97</v>
      </c>
      <c r="Z78" s="164">
        <f t="shared" si="159"/>
        <v>98</v>
      </c>
      <c r="AA78" s="164">
        <f t="shared" si="159"/>
        <v>99</v>
      </c>
      <c r="AB78" s="164">
        <f t="shared" si="159"/>
        <v>102</v>
      </c>
      <c r="AC78" s="164">
        <f t="shared" si="159"/>
        <v>105</v>
      </c>
      <c r="AD78" s="164">
        <f t="shared" si="159"/>
        <v>108</v>
      </c>
      <c r="AE78" s="164">
        <f t="shared" si="159"/>
        <v>111</v>
      </c>
      <c r="AF78" s="164">
        <f t="shared" si="159"/>
        <v>114</v>
      </c>
      <c r="AG78" s="164">
        <f t="shared" si="159"/>
        <v>117</v>
      </c>
      <c r="AH78" s="164">
        <f t="shared" si="159"/>
        <v>120</v>
      </c>
      <c r="AI78" s="164">
        <f t="shared" si="159"/>
        <v>123</v>
      </c>
      <c r="AJ78" s="164">
        <f t="shared" si="159"/>
        <v>126</v>
      </c>
      <c r="AK78" s="164">
        <f t="shared" si="159"/>
        <v>129</v>
      </c>
      <c r="AL78" s="164">
        <f t="shared" si="159"/>
        <v>132</v>
      </c>
      <c r="AM78" s="164">
        <f t="shared" si="159"/>
        <v>133</v>
      </c>
      <c r="AN78" s="164">
        <f t="shared" si="159"/>
        <v>135</v>
      </c>
      <c r="AO78" s="164">
        <f t="shared" si="159"/>
        <v>141</v>
      </c>
      <c r="AP78" s="164">
        <f t="shared" si="159"/>
        <v>143</v>
      </c>
      <c r="AQ78" s="164">
        <f t="shared" si="159"/>
        <v>145</v>
      </c>
      <c r="AR78" s="164">
        <f t="shared" si="159"/>
        <v>151</v>
      </c>
      <c r="AS78" s="164">
        <f t="shared" si="159"/>
        <v>158</v>
      </c>
      <c r="AT78" s="164">
        <f t="shared" si="159"/>
        <v>164</v>
      </c>
      <c r="AU78" s="164">
        <f t="shared" si="159"/>
        <v>167</v>
      </c>
      <c r="AV78" s="164">
        <f t="shared" si="159"/>
        <v>169</v>
      </c>
      <c r="AW78" s="165">
        <f t="shared" si="159"/>
        <v>170</v>
      </c>
      <c r="AX78" t="s">
        <v>1</v>
      </c>
      <c r="AY78" s="106" t="str">
        <f t="shared" si="143"/>
        <v>M35</v>
      </c>
      <c r="AZ78" s="138">
        <f t="shared" si="135"/>
        <v>107</v>
      </c>
      <c r="BA78" s="74" t="str">
        <f t="shared" si="144"/>
        <v>Duje</v>
      </c>
      <c r="BB78" s="74" t="str">
        <f t="shared" si="145"/>
        <v>Rako</v>
      </c>
      <c r="BC78" s="138" t="str">
        <f t="shared" si="146"/>
        <v>51:13</v>
      </c>
      <c r="BD78" s="138">
        <f t="shared" si="147"/>
        <v>3073</v>
      </c>
      <c r="BE78" s="138" t="str">
        <f t="shared" si="148"/>
        <v>0</v>
      </c>
      <c r="BF78" s="138" t="str">
        <f t="shared" si="81"/>
        <v>0</v>
      </c>
      <c r="BG78" s="138">
        <f>IF(CD78="","",IF(N(BD78)&gt;max_minuta*60,2,INDEX(statusRezultat_id,MATCH(VALUE(BE78),statusRezultat_oevent,0))))</f>
        <v>1</v>
      </c>
      <c r="BH78" s="74" t="str">
        <f>IF(B78="","",SUBSTITUTE(MID($B78,R78+1,S78-R78-1),"""",""))</f>
        <v>Vihor</v>
      </c>
      <c r="BI78" s="74" t="str">
        <f>IF(B78="","",SUBSTITUTE(MID($B78,S78+1,T78-S78-1),"""",""))</f>
        <v>OK Vihor</v>
      </c>
      <c r="BJ78" s="138" t="str">
        <f t="shared" si="149"/>
        <v/>
      </c>
      <c r="BK78" s="74" t="str" cm="1">
        <f t="array" ref="BK78">IF(BJ78="",""&amp;BI78,IF(BJ78="NEMA",BI78,INDEX(klubAlias_klub,BJ78)))</f>
        <v>OK Vihor</v>
      </c>
      <c r="BL78" s="74" t="str" cm="1">
        <f t="array" ref="BL78">IFERROR(INDEX(registarNatjecatelji,CE78,4),"")</f>
        <v>OK Vihor</v>
      </c>
      <c r="BM78" s="138"/>
      <c r="BN78" s="74" t="str">
        <f t="shared" si="150"/>
        <v>OK Vihor</v>
      </c>
      <c r="BO78" s="74" t="str">
        <f>IF(B78="","",SUBSTITUTE(MID($B78,T78+1,U78-T78-1),"""",""))</f>
        <v>CRO</v>
      </c>
      <c r="BP78" s="138">
        <f>IF(BO78="","",IFERROR(INDEX(drzava_id,MATCH(BO78,drzava_oznaka,0)),"NEMA"))</f>
        <v>1</v>
      </c>
      <c r="BQ78" s="74" t="str">
        <f>IF(B78="","",SUBSTITUTE(MID($B78,AQ78+1,AR78-AQ78-1),"""",""))</f>
        <v>M35</v>
      </c>
      <c r="BR78" s="74" t="str">
        <f t="shared" si="136"/>
        <v>M35</v>
      </c>
      <c r="BS78" s="138">
        <f t="shared" si="137"/>
        <v>1006</v>
      </c>
      <c r="BT78" s="75" t="str">
        <f>IF(B78="","",SUBSTITUTE(MID($B78,AR78+1,AS78-AR78-1),"""",""))</f>
        <v>4.32</v>
      </c>
      <c r="BU78" s="75" t="str">
        <f>IF(B78="","",SUBSTITUTE(MID($B78,AS78+1,AT78-AS78-1),"""",""))</f>
        <v>180</v>
      </c>
      <c r="BV78" s="76" t="str">
        <f>IF(B78="","",SUBSTITUTE(MID($B78,AT78+1,AU78-AT78-1),"""",""))</f>
        <v>15</v>
      </c>
      <c r="BW78" t="s">
        <v>1</v>
      </c>
      <c r="BX78" s="106" t="str">
        <f>IF(BA78="Vacant","",IF(BA78="","",BA78) &amp; IF(BB78="",""," – " &amp; BB78) &amp; IF(BN78="",""," – " &amp; BN78) &amp; IF(AY78="",""," – " &amp; AY78))</f>
        <v>Duje – Rako – OK Vihor – M35</v>
      </c>
      <c r="BY78" s="107">
        <f t="shared" si="138"/>
        <v>856</v>
      </c>
      <c r="BZ78" t="s">
        <v>1</v>
      </c>
      <c r="CA78" s="106" t="str">
        <f>IF(BA78="Vacant","",IF(BA78="","",BA78) &amp; IF(BB78="",""," – " &amp; BB78) &amp; IF(BN78="",""," – " &amp; BN78))</f>
        <v>Duje – Rako – OK Vihor</v>
      </c>
      <c r="CB78" s="107">
        <f t="shared" si="139"/>
        <v>856</v>
      </c>
      <c r="CC78" t="s">
        <v>1</v>
      </c>
      <c r="CD78" s="106" t="str">
        <f>IF(BA78="Vacant","",IF(BA78="","",BA78)&amp;IF(BB78="",""," – "&amp;BB78))</f>
        <v>Duje – Rako</v>
      </c>
      <c r="CE78" s="107">
        <f t="shared" si="151"/>
        <v>856</v>
      </c>
      <c r="CF78" t="s">
        <v>1</v>
      </c>
      <c r="CG78" s="112">
        <f t="shared" si="152"/>
        <v>856</v>
      </c>
      <c r="CH78" s="107" cm="1">
        <f t="array" ref="CH78">IF(CG78="","",INDEX(imePrezime_id,CG78,0))</f>
        <v>1374</v>
      </c>
      <c r="CI78" t="s">
        <v>1</v>
      </c>
      <c r="CJ78" s="30" t="str">
        <f>IF(CE78&lt;&gt;"NEMA","","SELECT '"&amp;CD78&amp;"', ime, prezime FROM imeprezime WHERE ime LIKE '%"&amp;MID(BA78,2,LEN(BA78)-2)&amp;"%' Or prezime LIKE '%"&amp;MID(BB78,2,LEN(BB78)-2)&amp;"%' Or ime LIKE '%"&amp;MID(BB78,2,LEN(BB78)-2)&amp;"%' Or prezime LIKE '%"&amp;MID(BA78,2,LEN(BA78)-2)&amp;"%' ORDER BY ime, prezime;")</f>
        <v/>
      </c>
      <c r="CK78" t="s">
        <v>1</v>
      </c>
      <c r="CL78" s="91"/>
      <c r="CM78" t="s">
        <v>1</v>
      </c>
      <c r="CO78" t="s">
        <v>1</v>
      </c>
      <c r="CW78" s="116" t="str">
        <f>IF(CE78="NEMA",MAX(CW$10:CW77)+1,"")</f>
        <v/>
      </c>
      <c r="CX78" t="s">
        <v>1</v>
      </c>
      <c r="CY78" s="124" t="str">
        <f>LEFT(BQ78,1)</f>
        <v>M</v>
      </c>
      <c r="CZ78" t="s">
        <v>1</v>
      </c>
      <c r="DA78" s="106" t="str">
        <f>IF(CW78="","",IF(BO78&lt;&gt;"CRO","","INSERT INTO osoba (id,reg_broj,oib,spol_id,dat_rodjenja) VALUES ("&amp;CW78&amp;",(SELECT max(reg_broj)+1 FROM osoba),Null,'"&amp;CY78&amp;"',Null); INSERT INTO osoba_log (id,reg_broj,oib,spol_id,dat_rodjenja,dnevnik_id) SELECT id,reg_broj,oib,spol_id,dat_rodjenja,"&amp;CW$2&amp;" FROM osoba WHERE id = "&amp;CW78&amp;";"))</f>
        <v/>
      </c>
      <c r="DB78" s="129" t="str">
        <f>IF(CW78="","","INSERT INTO imeprezime (id,osoba_id,rbr,ime,prezime,klub_id,identitet_id,sintaksa_id,info,aktivno,dnevnik_id) VALUES ("&amp;CW78&amp;","&amp;IF(DA78="","Null",CW78)&amp;",1,'"&amp;BA78&amp;"','"&amp;BB78&amp;"',(SELECT id FROM klub WHERE naziv = '"&amp;BI78&amp;"'),Null,1,'',1,"&amp;CW$2&amp;");")</f>
        <v/>
      </c>
      <c r="DC78" t="s">
        <v>1</v>
      </c>
      <c r="DD78" s="30" t="str">
        <f t="shared" si="153"/>
        <v/>
      </c>
      <c r="DE78" t="s">
        <v>1</v>
      </c>
      <c r="DF78" s="106" t="str">
        <f>IF(OR(BP78="",BP78&lt;&gt;"NEMA"),"",BO78)</f>
        <v/>
      </c>
      <c r="DG78" s="129" t="str">
        <f>IF(DF78="","",MAX(DG$10:DG77)+1)</f>
        <v/>
      </c>
      <c r="DH78" t="s">
        <v>1</v>
      </c>
      <c r="DI78" s="91"/>
      <c r="DJ78" t="s">
        <v>1</v>
      </c>
      <c r="DK78" s="30" t="str">
        <f>IF(DF78="","","INSERT INTO drzava(id,naziv,oznaka) VALUES ("&amp;DG78&amp;",'"&amp;DI78&amp;"','"&amp;UPPER(LEFT(DF78,1))&amp;LOWER(RIGHT(DF78,2))&amp;"');")</f>
        <v/>
      </c>
      <c r="DL78" t="s">
        <v>1</v>
      </c>
      <c r="DM78" s="170" t="str">
        <f>IF(BJ78&lt;&gt;"NEMA","",IF(IFERROR(MATCH(BI78,BI$10:BI77,0),0)&lt;&gt;0,"",BI78))</f>
        <v/>
      </c>
      <c r="DN78" t="s">
        <v>1</v>
      </c>
      <c r="DO78" s="91"/>
      <c r="DP78" t="s">
        <v>1</v>
      </c>
      <c r="DQ78" s="106" t="str">
        <f t="shared" si="154"/>
        <v/>
      </c>
      <c r="DR78" s="74" t="str">
        <f>IF(DQ78="","",MAX(DR$10:DR77)+1)</f>
        <v/>
      </c>
      <c r="DS78" s="74" t="str">
        <f>IF(DQ78="","",IF(BP78="","",IF(BP78="NEMA",DG78,BP78)))</f>
        <v/>
      </c>
      <c r="DT78" s="74" t="str">
        <f t="shared" si="155"/>
        <v/>
      </c>
      <c r="DU78" s="74" t="str">
        <f>IF(DO78="","",MAX(DU$10:DU77)+1)</f>
        <v/>
      </c>
      <c r="DV78" s="181" t="str">
        <f>IF(DO78="","",INDEX(klub_id,MATCH(DO78,klub_naziv,0)))</f>
        <v/>
      </c>
      <c r="DW78" s="129" t="str">
        <f t="shared" si="156"/>
        <v/>
      </c>
      <c r="DX78" t="s">
        <v>1</v>
      </c>
      <c r="DY78" s="30" t="str">
        <f t="shared" si="157"/>
        <v/>
      </c>
      <c r="DZ78" t="s">
        <v>1</v>
      </c>
      <c r="EA78" s="170" t="str">
        <f>IF(BX78="","",IF(BY78&lt;&gt;"NEMA","ime-pre-klu"&amp;IF(BJ78="","","(ali)")&amp;"-kat",IF(CB78&lt;&gt;"NEMA","ime-pre-klu"&amp;IF(BJ78="","","(ali)"),IF(CE78&lt;&gt;"NEMA","ime-pre",IF(CW78&lt;&gt;"","novo",""))))&amp;IF(AND(BE78="0",BD78&gt;max_minuta*60),"-ot",""))</f>
        <v>ime-pre-klu-kat</v>
      </c>
      <c r="EB78" t="s">
        <v>1</v>
      </c>
      <c r="EC78" s="112"/>
      <c r="ED78" s="138"/>
      <c r="EE78" s="138"/>
      <c r="EF78" s="138"/>
      <c r="EG78" s="138"/>
      <c r="EH78" s="138"/>
      <c r="EI78" s="138"/>
      <c r="EJ78" s="138"/>
      <c r="EK78" s="138"/>
      <c r="EL78" s="138"/>
      <c r="EM78" s="107">
        <f t="shared" si="140"/>
        <v>1</v>
      </c>
      <c r="EN78" t="s">
        <v>1</v>
      </c>
    </row>
    <row r="79" spans="2:144" x14ac:dyDescent="0.25">
      <c r="B79" s="152" t="s">
        <v>1146</v>
      </c>
      <c r="C79" t="s">
        <v>1</v>
      </c>
      <c r="D79" s="163">
        <f t="shared" si="141"/>
        <v>0</v>
      </c>
      <c r="E79" s="164">
        <f t="shared" ref="E79:AW79" si="160">IF($B79="","",FIND(";",$B79,D79+1))</f>
        <v>1</v>
      </c>
      <c r="F79" s="164">
        <f t="shared" si="160"/>
        <v>9</v>
      </c>
      <c r="G79" s="164">
        <f t="shared" si="160"/>
        <v>15</v>
      </c>
      <c r="H79" s="164">
        <f t="shared" si="160"/>
        <v>27</v>
      </c>
      <c r="I79" s="164">
        <f t="shared" si="160"/>
        <v>38</v>
      </c>
      <c r="J79" s="164">
        <f t="shared" si="160"/>
        <v>39</v>
      </c>
      <c r="K79" s="164">
        <f t="shared" si="160"/>
        <v>41</v>
      </c>
      <c r="L79" s="164">
        <f t="shared" si="160"/>
        <v>42</v>
      </c>
      <c r="M79" s="164">
        <f t="shared" si="160"/>
        <v>44</v>
      </c>
      <c r="N79" s="164">
        <f t="shared" si="160"/>
        <v>50</v>
      </c>
      <c r="O79" s="164">
        <f t="shared" si="160"/>
        <v>56</v>
      </c>
      <c r="P79" s="164">
        <f t="shared" si="160"/>
        <v>62</v>
      </c>
      <c r="Q79" s="164">
        <f t="shared" si="160"/>
        <v>64</v>
      </c>
      <c r="R79" s="164">
        <f t="shared" si="160"/>
        <v>66</v>
      </c>
      <c r="S79" s="164">
        <f t="shared" si="160"/>
        <v>72</v>
      </c>
      <c r="T79" s="164">
        <f t="shared" si="160"/>
        <v>84</v>
      </c>
      <c r="U79" s="164">
        <f t="shared" si="160"/>
        <v>90</v>
      </c>
      <c r="V79" s="164">
        <f t="shared" si="160"/>
        <v>92</v>
      </c>
      <c r="W79" s="164">
        <f t="shared" si="160"/>
        <v>98</v>
      </c>
      <c r="X79" s="164">
        <f t="shared" si="160"/>
        <v>104</v>
      </c>
      <c r="Y79" s="164">
        <f t="shared" si="160"/>
        <v>105</v>
      </c>
      <c r="Z79" s="164">
        <f t="shared" si="160"/>
        <v>106</v>
      </c>
      <c r="AA79" s="164">
        <f t="shared" si="160"/>
        <v>107</v>
      </c>
      <c r="AB79" s="164">
        <f t="shared" si="160"/>
        <v>110</v>
      </c>
      <c r="AC79" s="164">
        <f t="shared" si="160"/>
        <v>113</v>
      </c>
      <c r="AD79" s="164">
        <f t="shared" si="160"/>
        <v>116</v>
      </c>
      <c r="AE79" s="164">
        <f t="shared" si="160"/>
        <v>119</v>
      </c>
      <c r="AF79" s="164">
        <f t="shared" si="160"/>
        <v>122</v>
      </c>
      <c r="AG79" s="164">
        <f t="shared" si="160"/>
        <v>125</v>
      </c>
      <c r="AH79" s="164">
        <f t="shared" si="160"/>
        <v>128</v>
      </c>
      <c r="AI79" s="164">
        <f t="shared" si="160"/>
        <v>131</v>
      </c>
      <c r="AJ79" s="164">
        <f t="shared" si="160"/>
        <v>134</v>
      </c>
      <c r="AK79" s="164">
        <f t="shared" si="160"/>
        <v>137</v>
      </c>
      <c r="AL79" s="164">
        <f t="shared" si="160"/>
        <v>140</v>
      </c>
      <c r="AM79" s="164">
        <f t="shared" si="160"/>
        <v>141</v>
      </c>
      <c r="AN79" s="164">
        <f t="shared" si="160"/>
        <v>143</v>
      </c>
      <c r="AO79" s="164">
        <f t="shared" si="160"/>
        <v>149</v>
      </c>
      <c r="AP79" s="164">
        <f t="shared" si="160"/>
        <v>151</v>
      </c>
      <c r="AQ79" s="164">
        <f t="shared" si="160"/>
        <v>153</v>
      </c>
      <c r="AR79" s="164">
        <f t="shared" si="160"/>
        <v>159</v>
      </c>
      <c r="AS79" s="164">
        <f t="shared" si="160"/>
        <v>166</v>
      </c>
      <c r="AT79" s="164">
        <f t="shared" si="160"/>
        <v>172</v>
      </c>
      <c r="AU79" s="164">
        <f t="shared" si="160"/>
        <v>175</v>
      </c>
      <c r="AV79" s="164">
        <f t="shared" si="160"/>
        <v>177</v>
      </c>
      <c r="AW79" s="165">
        <f t="shared" si="160"/>
        <v>178</v>
      </c>
      <c r="AX79" t="s">
        <v>1</v>
      </c>
      <c r="AY79" s="106" t="str">
        <f t="shared" si="143"/>
        <v>M35</v>
      </c>
      <c r="AZ79" s="138">
        <f t="shared" si="135"/>
        <v>107</v>
      </c>
      <c r="BA79" s="74" t="str">
        <f t="shared" si="144"/>
        <v>Tomislav</v>
      </c>
      <c r="BB79" s="74" t="str">
        <f t="shared" si="145"/>
        <v>Meštrović</v>
      </c>
      <c r="BC79" s="138" t="str">
        <f t="shared" si="146"/>
        <v>54:43</v>
      </c>
      <c r="BD79" s="138">
        <f t="shared" si="147"/>
        <v>3283</v>
      </c>
      <c r="BE79" s="138" t="str">
        <f t="shared" si="148"/>
        <v>0</v>
      </c>
      <c r="BF79" s="138" t="str">
        <f t="shared" si="81"/>
        <v>0</v>
      </c>
      <c r="BG79" s="138">
        <f>IF(CD79="","",IF(N(BD79)&gt;max_minuta*60,2,INDEX(statusRezultat_id,MATCH(VALUE(BE79),statusRezultat_oevent,0))))</f>
        <v>1</v>
      </c>
      <c r="BH79" s="74" t="str">
        <f>IF(B79="","",SUBSTITUTE(MID($B79,R79+1,S79-R79-1),"""",""))</f>
        <v>KAP</v>
      </c>
      <c r="BI79" s="74" t="str">
        <f>IF(B79="","",SUBSTITUTE(MID($B79,S79+1,T79-S79-1),"""",""))</f>
        <v>OK Kapela</v>
      </c>
      <c r="BJ79" s="138" t="str">
        <f t="shared" si="149"/>
        <v/>
      </c>
      <c r="BK79" s="74" t="str" cm="1">
        <f t="array" ref="BK79">IF(BJ79="",""&amp;BI79,IF(BJ79="NEMA",BI79,INDEX(klubAlias_klub,BJ79)))</f>
        <v>OK Kapela</v>
      </c>
      <c r="BL79" s="74" t="str" cm="1">
        <f t="array" ref="BL79">IFERROR(INDEX(registarNatjecatelji,CE79,4),"")</f>
        <v>OK Kapela</v>
      </c>
      <c r="BM79" s="138"/>
      <c r="BN79" s="74" t="str">
        <f t="shared" si="150"/>
        <v>OK Kapela</v>
      </c>
      <c r="BO79" s="74" t="str">
        <f>IF(B79="","",SUBSTITUTE(MID($B79,T79+1,U79-T79-1),"""",""))</f>
        <v>CRO</v>
      </c>
      <c r="BP79" s="138">
        <f>IF(BO79="","",IFERROR(INDEX(drzava_id,MATCH(BO79,drzava_oznaka,0)),"NEMA"))</f>
        <v>1</v>
      </c>
      <c r="BQ79" s="74" t="str">
        <f>IF(B79="","",SUBSTITUTE(MID($B79,AQ79+1,AR79-AQ79-1),"""",""))</f>
        <v>M35</v>
      </c>
      <c r="BR79" s="74" t="str">
        <f t="shared" si="136"/>
        <v>M35</v>
      </c>
      <c r="BS79" s="138">
        <f t="shared" si="137"/>
        <v>1006</v>
      </c>
      <c r="BT79" s="75" t="str">
        <f>IF(B79="","",SUBSTITUTE(MID($B79,AR79+1,AS79-AR79-1),"""",""))</f>
        <v>4.32</v>
      </c>
      <c r="BU79" s="75" t="str">
        <f>IF(B79="","",SUBSTITUTE(MID($B79,AS79+1,AT79-AS79-1),"""",""))</f>
        <v>180</v>
      </c>
      <c r="BV79" s="76" t="str">
        <f>IF(B79="","",SUBSTITUTE(MID($B79,AT79+1,AU79-AT79-1),"""",""))</f>
        <v>15</v>
      </c>
      <c r="BW79" t="s">
        <v>1</v>
      </c>
      <c r="BX79" s="106" t="str">
        <f>IF(BA79="Vacant","",IF(BA79="","",BA79) &amp; IF(BB79="",""," – " &amp; BB79) &amp; IF(BN79="",""," – " &amp; BN79) &amp; IF(AY79="",""," – " &amp; AY79))</f>
        <v>Tomislav – Meštrović – OK Kapela – M35</v>
      </c>
      <c r="BY79" s="107">
        <f t="shared" si="138"/>
        <v>273</v>
      </c>
      <c r="BZ79" t="s">
        <v>1</v>
      </c>
      <c r="CA79" s="106" t="str">
        <f>IF(BA79="Vacant","",IF(BA79="","",BA79) &amp; IF(BB79="",""," – " &amp; BB79) &amp; IF(BN79="",""," – " &amp; BN79))</f>
        <v>Tomislav – Meštrović – OK Kapela</v>
      </c>
      <c r="CB79" s="107">
        <f t="shared" si="139"/>
        <v>273</v>
      </c>
      <c r="CC79" t="s">
        <v>1</v>
      </c>
      <c r="CD79" s="106" t="str">
        <f>IF(BA79="Vacant","",IF(BA79="","",BA79)&amp;IF(BB79="",""," – "&amp;BB79))</f>
        <v>Tomislav – Meštrović</v>
      </c>
      <c r="CE79" s="107">
        <f t="shared" si="151"/>
        <v>273</v>
      </c>
      <c r="CF79" t="s">
        <v>1</v>
      </c>
      <c r="CG79" s="112">
        <f t="shared" si="152"/>
        <v>273</v>
      </c>
      <c r="CH79" s="107" cm="1">
        <f t="array" ref="CH79">IF(CG79="","",INDEX(imePrezime_id,CG79,0))</f>
        <v>1367</v>
      </c>
      <c r="CI79" t="s">
        <v>1</v>
      </c>
      <c r="CJ79" s="30" t="str">
        <f>IF(CE79&lt;&gt;"NEMA","","SELECT '"&amp;CD79&amp;"', ime, prezime FROM imeprezime WHERE ime LIKE '%"&amp;MID(BA79,2,LEN(BA79)-2)&amp;"%' Or prezime LIKE '%"&amp;MID(BB79,2,LEN(BB79)-2)&amp;"%' Or ime LIKE '%"&amp;MID(BB79,2,LEN(BB79)-2)&amp;"%' Or prezime LIKE '%"&amp;MID(BA79,2,LEN(BA79)-2)&amp;"%' ORDER BY ime, prezime;")</f>
        <v/>
      </c>
      <c r="CK79" t="s">
        <v>1</v>
      </c>
      <c r="CL79" s="91"/>
      <c r="CM79" t="s">
        <v>1</v>
      </c>
      <c r="CO79" t="s">
        <v>1</v>
      </c>
      <c r="CW79" s="116" t="str">
        <f>IF(CE79="NEMA",MAX(CW$10:CW78)+1,"")</f>
        <v/>
      </c>
      <c r="CX79" t="s">
        <v>1</v>
      </c>
      <c r="CY79" s="124" t="str">
        <f>LEFT(BQ79,1)</f>
        <v>M</v>
      </c>
      <c r="CZ79" t="s">
        <v>1</v>
      </c>
      <c r="DA79" s="106" t="str">
        <f>IF(CW79="","",IF(BO79&lt;&gt;"CRO","","INSERT INTO osoba (id,reg_broj,oib,spol_id,dat_rodjenja) VALUES ("&amp;CW79&amp;",(SELECT max(reg_broj)+1 FROM osoba),Null,'"&amp;CY79&amp;"',Null); INSERT INTO osoba_log (id,reg_broj,oib,spol_id,dat_rodjenja,dnevnik_id) SELECT id,reg_broj,oib,spol_id,dat_rodjenja,"&amp;CW$2&amp;" FROM osoba WHERE id = "&amp;CW79&amp;";"))</f>
        <v/>
      </c>
      <c r="DB79" s="129" t="str">
        <f>IF(CW79="","","INSERT INTO imeprezime (id,osoba_id,rbr,ime,prezime,klub_id,identitet_id,sintaksa_id,info,aktivno,dnevnik_id) VALUES ("&amp;CW79&amp;","&amp;IF(DA79="","Null",CW79)&amp;",1,'"&amp;BA79&amp;"','"&amp;BB79&amp;"',(SELECT id FROM klub WHERE naziv = '"&amp;BI79&amp;"'),Null,1,'',1,"&amp;CW$2&amp;");")</f>
        <v/>
      </c>
      <c r="DC79" t="s">
        <v>1</v>
      </c>
      <c r="DD79" s="30" t="str">
        <f t="shared" si="153"/>
        <v/>
      </c>
      <c r="DE79" t="s">
        <v>1</v>
      </c>
      <c r="DF79" s="106" t="str">
        <f>IF(OR(BP79="",BP79&lt;&gt;"NEMA"),"",BO79)</f>
        <v/>
      </c>
      <c r="DG79" s="129" t="str">
        <f>IF(DF79="","",MAX(DG$10:DG78)+1)</f>
        <v/>
      </c>
      <c r="DH79" t="s">
        <v>1</v>
      </c>
      <c r="DI79" s="91"/>
      <c r="DJ79" t="s">
        <v>1</v>
      </c>
      <c r="DK79" s="30" t="str">
        <f>IF(DF79="","","INSERT INTO drzava(id,naziv,oznaka) VALUES ("&amp;DG79&amp;",'"&amp;DI79&amp;"','"&amp;UPPER(LEFT(DF79,1))&amp;LOWER(RIGHT(DF79,2))&amp;"');")</f>
        <v/>
      </c>
      <c r="DL79" t="s">
        <v>1</v>
      </c>
      <c r="DM79" s="170" t="str">
        <f>IF(BJ79&lt;&gt;"NEMA","",IF(IFERROR(MATCH(BI79,BI$10:BI78,0),0)&lt;&gt;0,"",BI79))</f>
        <v/>
      </c>
      <c r="DN79" t="s">
        <v>1</v>
      </c>
      <c r="DO79" s="91"/>
      <c r="DP79" t="s">
        <v>1</v>
      </c>
      <c r="DQ79" s="106" t="str">
        <f t="shared" si="154"/>
        <v/>
      </c>
      <c r="DR79" s="74" t="str">
        <f>IF(DQ79="","",MAX(DR$10:DR78)+1)</f>
        <v/>
      </c>
      <c r="DS79" s="74" t="str">
        <f>IF(DQ79="","",IF(BP79="","",IF(BP79="NEMA",DG79,BP79)))</f>
        <v/>
      </c>
      <c r="DT79" s="74" t="str">
        <f t="shared" si="155"/>
        <v/>
      </c>
      <c r="DU79" s="74" t="str">
        <f>IF(DO79="","",MAX(DU$10:DU78)+1)</f>
        <v/>
      </c>
      <c r="DV79" s="181" t="str">
        <f>IF(DO79="","",INDEX(klub_id,MATCH(DO79,klub_naziv,0)))</f>
        <v/>
      </c>
      <c r="DW79" s="129" t="str">
        <f t="shared" si="156"/>
        <v/>
      </c>
      <c r="DX79" t="s">
        <v>1</v>
      </c>
      <c r="DY79" s="30" t="str">
        <f t="shared" si="157"/>
        <v/>
      </c>
      <c r="DZ79" t="s">
        <v>1</v>
      </c>
      <c r="EA79" s="170" t="str">
        <f>IF(BX79="","",IF(BY79&lt;&gt;"NEMA","ime-pre-klu"&amp;IF(BJ79="","","(ali)")&amp;"-kat",IF(CB79&lt;&gt;"NEMA","ime-pre-klu"&amp;IF(BJ79="","","(ali)"),IF(CE79&lt;&gt;"NEMA","ime-pre",IF(CW79&lt;&gt;"","novo",""))))&amp;IF(AND(BE79="0",BD79&gt;max_minuta*60),"-ot",""))</f>
        <v>ime-pre-klu-kat</v>
      </c>
      <c r="EB79" t="s">
        <v>1</v>
      </c>
      <c r="EC79" s="112"/>
      <c r="ED79" s="138"/>
      <c r="EE79" s="138"/>
      <c r="EF79" s="138"/>
      <c r="EG79" s="138"/>
      <c r="EH79" s="138"/>
      <c r="EI79" s="138"/>
      <c r="EJ79" s="138"/>
      <c r="EK79" s="138"/>
      <c r="EL79" s="138"/>
      <c r="EM79" s="107">
        <f t="shared" si="140"/>
        <v>1</v>
      </c>
      <c r="EN79" t="s">
        <v>1</v>
      </c>
    </row>
    <row r="80" spans="2:144" x14ac:dyDescent="0.25">
      <c r="B80" s="152" t="s">
        <v>1147</v>
      </c>
      <c r="C80" t="s">
        <v>1</v>
      </c>
      <c r="D80" s="163">
        <f t="shared" si="141"/>
        <v>0</v>
      </c>
      <c r="E80" s="164">
        <f t="shared" ref="E80:AW80" si="161">IF($B80="","",FIND(";",$B80,D80+1))</f>
        <v>1</v>
      </c>
      <c r="F80" s="164">
        <f t="shared" si="161"/>
        <v>9</v>
      </c>
      <c r="G80" s="164">
        <f t="shared" si="161"/>
        <v>15</v>
      </c>
      <c r="H80" s="164">
        <f t="shared" si="161"/>
        <v>23</v>
      </c>
      <c r="I80" s="164">
        <f t="shared" si="161"/>
        <v>31</v>
      </c>
      <c r="J80" s="164">
        <f t="shared" si="161"/>
        <v>32</v>
      </c>
      <c r="K80" s="164">
        <f t="shared" si="161"/>
        <v>34</v>
      </c>
      <c r="L80" s="164">
        <f t="shared" si="161"/>
        <v>35</v>
      </c>
      <c r="M80" s="164">
        <f t="shared" si="161"/>
        <v>37</v>
      </c>
      <c r="N80" s="164">
        <f t="shared" si="161"/>
        <v>43</v>
      </c>
      <c r="O80" s="164">
        <f t="shared" si="161"/>
        <v>49</v>
      </c>
      <c r="P80" s="164">
        <f t="shared" si="161"/>
        <v>55</v>
      </c>
      <c r="Q80" s="164">
        <f t="shared" si="161"/>
        <v>57</v>
      </c>
      <c r="R80" s="164">
        <f t="shared" si="161"/>
        <v>59</v>
      </c>
      <c r="S80" s="164">
        <f t="shared" si="161"/>
        <v>70</v>
      </c>
      <c r="T80" s="164">
        <f t="shared" si="161"/>
        <v>81</v>
      </c>
      <c r="U80" s="164">
        <f t="shared" si="161"/>
        <v>87</v>
      </c>
      <c r="V80" s="164">
        <f t="shared" si="161"/>
        <v>89</v>
      </c>
      <c r="W80" s="164">
        <f t="shared" si="161"/>
        <v>95</v>
      </c>
      <c r="X80" s="164">
        <f t="shared" si="161"/>
        <v>101</v>
      </c>
      <c r="Y80" s="164">
        <f t="shared" si="161"/>
        <v>102</v>
      </c>
      <c r="Z80" s="164">
        <f t="shared" si="161"/>
        <v>103</v>
      </c>
      <c r="AA80" s="164">
        <f t="shared" si="161"/>
        <v>104</v>
      </c>
      <c r="AB80" s="164">
        <f t="shared" si="161"/>
        <v>107</v>
      </c>
      <c r="AC80" s="164">
        <f t="shared" si="161"/>
        <v>110</v>
      </c>
      <c r="AD80" s="164">
        <f t="shared" si="161"/>
        <v>113</v>
      </c>
      <c r="AE80" s="164">
        <f t="shared" si="161"/>
        <v>116</v>
      </c>
      <c r="AF80" s="164">
        <f t="shared" si="161"/>
        <v>119</v>
      </c>
      <c r="AG80" s="164">
        <f t="shared" si="161"/>
        <v>122</v>
      </c>
      <c r="AH80" s="164">
        <f t="shared" si="161"/>
        <v>125</v>
      </c>
      <c r="AI80" s="164">
        <f t="shared" si="161"/>
        <v>128</v>
      </c>
      <c r="AJ80" s="164">
        <f t="shared" si="161"/>
        <v>131</v>
      </c>
      <c r="AK80" s="164">
        <f t="shared" si="161"/>
        <v>134</v>
      </c>
      <c r="AL80" s="164">
        <f t="shared" si="161"/>
        <v>137</v>
      </c>
      <c r="AM80" s="164">
        <f t="shared" si="161"/>
        <v>138</v>
      </c>
      <c r="AN80" s="164">
        <f t="shared" si="161"/>
        <v>140</v>
      </c>
      <c r="AO80" s="164">
        <f t="shared" si="161"/>
        <v>146</v>
      </c>
      <c r="AP80" s="164">
        <f t="shared" si="161"/>
        <v>148</v>
      </c>
      <c r="AQ80" s="164">
        <f t="shared" si="161"/>
        <v>150</v>
      </c>
      <c r="AR80" s="164">
        <f t="shared" si="161"/>
        <v>156</v>
      </c>
      <c r="AS80" s="164">
        <f t="shared" si="161"/>
        <v>163</v>
      </c>
      <c r="AT80" s="164">
        <f t="shared" si="161"/>
        <v>169</v>
      </c>
      <c r="AU80" s="164">
        <f t="shared" si="161"/>
        <v>172</v>
      </c>
      <c r="AV80" s="164">
        <f t="shared" si="161"/>
        <v>174</v>
      </c>
      <c r="AW80" s="165">
        <f t="shared" si="161"/>
        <v>175</v>
      </c>
      <c r="AX80" t="s">
        <v>1</v>
      </c>
      <c r="AY80" s="106" t="str">
        <f t="shared" si="143"/>
        <v>M35</v>
      </c>
      <c r="AZ80" s="138">
        <f t="shared" si="135"/>
        <v>107</v>
      </c>
      <c r="BA80" s="74" t="str">
        <f t="shared" si="144"/>
        <v>Damir</v>
      </c>
      <c r="BB80" s="74" t="str">
        <f t="shared" si="145"/>
        <v>Tubin</v>
      </c>
      <c r="BC80" s="138" t="str">
        <f t="shared" si="146"/>
        <v>57:02</v>
      </c>
      <c r="BD80" s="138">
        <f t="shared" si="147"/>
        <v>3422</v>
      </c>
      <c r="BE80" s="138" t="str">
        <f t="shared" si="148"/>
        <v>0</v>
      </c>
      <c r="BF80" s="138" t="str">
        <f t="shared" si="81"/>
        <v>0</v>
      </c>
      <c r="BG80" s="138">
        <f>IF(CD80="","",IF(N(BD80)&gt;max_minuta*60,2,INDEX(statusRezultat_id,MATCH(VALUE(BE80),statusRezultat_oevent,0))))</f>
        <v>1</v>
      </c>
      <c r="BH80" s="74" t="str">
        <f>IF(B80="","",SUBSTITUTE(MID($B80,R80+1,S80-R80-1),"""",""))</f>
        <v>OK Jelen</v>
      </c>
      <c r="BI80" s="74" t="str">
        <f>IF(B80="","",SUBSTITUTE(MID($B80,S80+1,T80-S80-1),"""",""))</f>
        <v>OK Jelen</v>
      </c>
      <c r="BJ80" s="138" t="str">
        <f t="shared" si="149"/>
        <v/>
      </c>
      <c r="BK80" s="74" t="str" cm="1">
        <f t="array" ref="BK80">IF(BJ80="",""&amp;BI80,IF(BJ80="NEMA",BI80,INDEX(klubAlias_klub,BJ80)))</f>
        <v>OK Jelen</v>
      </c>
      <c r="BL80" s="74" t="str" cm="1">
        <f t="array" ref="BL80">IFERROR(INDEX(registarNatjecatelji,CE80,4),"")</f>
        <v>OK Jelen</v>
      </c>
      <c r="BM80" s="138"/>
      <c r="BN80" s="74" t="str">
        <f t="shared" si="150"/>
        <v>OK Jelen</v>
      </c>
      <c r="BO80" s="74" t="str">
        <f>IF(B80="","",SUBSTITUTE(MID($B80,T80+1,U80-T80-1),"""",""))</f>
        <v>CRO</v>
      </c>
      <c r="BP80" s="138">
        <f>IF(BO80="","",IFERROR(INDEX(drzava_id,MATCH(BO80,drzava_oznaka,0)),"NEMA"))</f>
        <v>1</v>
      </c>
      <c r="BQ80" s="74" t="str">
        <f>IF(B80="","",SUBSTITUTE(MID($B80,AQ80+1,AR80-AQ80-1),"""",""))</f>
        <v>M35</v>
      </c>
      <c r="BR80" s="74" t="str">
        <f t="shared" si="136"/>
        <v>M35</v>
      </c>
      <c r="BS80" s="138">
        <f t="shared" si="137"/>
        <v>1006</v>
      </c>
      <c r="BT80" s="75" t="str">
        <f>IF(B80="","",SUBSTITUTE(MID($B80,AR80+1,AS80-AR80-1),"""",""))</f>
        <v>4.32</v>
      </c>
      <c r="BU80" s="75" t="str">
        <f>IF(B80="","",SUBSTITUTE(MID($B80,AS80+1,AT80-AS80-1),"""",""))</f>
        <v>180</v>
      </c>
      <c r="BV80" s="76" t="str">
        <f>IF(B80="","",SUBSTITUTE(MID($B80,AT80+1,AU80-AT80-1),"""",""))</f>
        <v>15</v>
      </c>
      <c r="BW80" t="s">
        <v>1</v>
      </c>
      <c r="BX80" s="106" t="str">
        <f>IF(BA80="Vacant","",IF(BA80="","",BA80) &amp; IF(BB80="",""," – " &amp; BB80) &amp; IF(BN80="",""," – " &amp; BN80) &amp; IF(AY80="",""," – " &amp; AY80))</f>
        <v>Damir – Tubin – OK Jelen – M35</v>
      </c>
      <c r="BY80" s="107">
        <f t="shared" si="138"/>
        <v>195</v>
      </c>
      <c r="BZ80" t="s">
        <v>1</v>
      </c>
      <c r="CA80" s="106" t="str">
        <f>IF(BA80="Vacant","",IF(BA80="","",BA80) &amp; IF(BB80="",""," – " &amp; BB80) &amp; IF(BN80="",""," – " &amp; BN80))</f>
        <v>Damir – Tubin – OK Jelen</v>
      </c>
      <c r="CB80" s="107">
        <f t="shared" si="139"/>
        <v>195</v>
      </c>
      <c r="CC80" t="s">
        <v>1</v>
      </c>
      <c r="CD80" s="106" t="str">
        <f>IF(BA80="Vacant","",IF(BA80="","",BA80)&amp;IF(BB80="",""," – "&amp;BB80))</f>
        <v>Damir – Tubin</v>
      </c>
      <c r="CE80" s="107">
        <f t="shared" si="151"/>
        <v>195</v>
      </c>
      <c r="CF80" t="s">
        <v>1</v>
      </c>
      <c r="CG80" s="112">
        <f t="shared" si="152"/>
        <v>195</v>
      </c>
      <c r="CH80" s="107" cm="1">
        <f t="array" ref="CH80">IF(CG80="","",INDEX(imePrezime_id,CG80,0))</f>
        <v>1355</v>
      </c>
      <c r="CI80" t="s">
        <v>1</v>
      </c>
      <c r="CJ80" s="30" t="str">
        <f>IF(CE80&lt;&gt;"NEMA","","SELECT '"&amp;CD80&amp;"', ime, prezime FROM imeprezime WHERE ime LIKE '%"&amp;MID(BA80,2,LEN(BA80)-2)&amp;"%' Or prezime LIKE '%"&amp;MID(BB80,2,LEN(BB80)-2)&amp;"%' Or ime LIKE '%"&amp;MID(BB80,2,LEN(BB80)-2)&amp;"%' Or prezime LIKE '%"&amp;MID(BA80,2,LEN(BA80)-2)&amp;"%' ORDER BY ime, prezime;")</f>
        <v/>
      </c>
      <c r="CK80" t="s">
        <v>1</v>
      </c>
      <c r="CL80" s="91"/>
      <c r="CM80" t="s">
        <v>1</v>
      </c>
      <c r="CO80" t="s">
        <v>1</v>
      </c>
      <c r="CW80" s="116" t="str">
        <f>IF(CE80="NEMA",MAX(CW$10:CW79)+1,"")</f>
        <v/>
      </c>
      <c r="CX80" t="s">
        <v>1</v>
      </c>
      <c r="CY80" s="124" t="str">
        <f>LEFT(BQ80,1)</f>
        <v>M</v>
      </c>
      <c r="CZ80" t="s">
        <v>1</v>
      </c>
      <c r="DA80" s="106" t="str">
        <f>IF(CW80="","",IF(BO80&lt;&gt;"CRO","","INSERT INTO osoba (id,reg_broj,oib,spol_id,dat_rodjenja) VALUES ("&amp;CW80&amp;",(SELECT max(reg_broj)+1 FROM osoba),Null,'"&amp;CY80&amp;"',Null); INSERT INTO osoba_log (id,reg_broj,oib,spol_id,dat_rodjenja,dnevnik_id) SELECT id,reg_broj,oib,spol_id,dat_rodjenja,"&amp;CW$2&amp;" FROM osoba WHERE id = "&amp;CW80&amp;";"))</f>
        <v/>
      </c>
      <c r="DB80" s="129" t="str">
        <f>IF(CW80="","","INSERT INTO imeprezime (id,osoba_id,rbr,ime,prezime,klub_id,identitet_id,sintaksa_id,info,aktivno,dnevnik_id) VALUES ("&amp;CW80&amp;","&amp;IF(DA80="","Null",CW80)&amp;",1,'"&amp;BA80&amp;"','"&amp;BB80&amp;"',(SELECT id FROM klub WHERE naziv = '"&amp;BI80&amp;"'),Null,1,'',1,"&amp;CW$2&amp;");")</f>
        <v/>
      </c>
      <c r="DC80" t="s">
        <v>1</v>
      </c>
      <c r="DD80" s="30" t="str">
        <f t="shared" si="153"/>
        <v/>
      </c>
      <c r="DE80" t="s">
        <v>1</v>
      </c>
      <c r="DF80" s="106" t="str">
        <f>IF(OR(BP80="",BP80&lt;&gt;"NEMA"),"",BO80)</f>
        <v/>
      </c>
      <c r="DG80" s="129" t="str">
        <f>IF(DF80="","",MAX(DG$10:DG79)+1)</f>
        <v/>
      </c>
      <c r="DH80" t="s">
        <v>1</v>
      </c>
      <c r="DI80" s="91"/>
      <c r="DJ80" t="s">
        <v>1</v>
      </c>
      <c r="DK80" s="30" t="str">
        <f>IF(DF80="","","INSERT INTO drzava(id,naziv,oznaka) VALUES ("&amp;DG80&amp;",'"&amp;DI80&amp;"','"&amp;UPPER(LEFT(DF80,1))&amp;LOWER(RIGHT(DF80,2))&amp;"');")</f>
        <v/>
      </c>
      <c r="DL80" t="s">
        <v>1</v>
      </c>
      <c r="DM80" s="170" t="str">
        <f>IF(BJ80&lt;&gt;"NEMA","",IF(IFERROR(MATCH(BI80,BI$10:BI79,0),0)&lt;&gt;0,"",BI80))</f>
        <v/>
      </c>
      <c r="DN80" t="s">
        <v>1</v>
      </c>
      <c r="DO80" s="91"/>
      <c r="DP80" t="s">
        <v>1</v>
      </c>
      <c r="DQ80" s="106" t="str">
        <f t="shared" si="154"/>
        <v/>
      </c>
      <c r="DR80" s="74" t="str">
        <f>IF(DQ80="","",MAX(DR$10:DR79)+1)</f>
        <v/>
      </c>
      <c r="DS80" s="74" t="str">
        <f>IF(DQ80="","",IF(BP80="","",IF(BP80="NEMA",DG80,BP80)))</f>
        <v/>
      </c>
      <c r="DT80" s="74" t="str">
        <f t="shared" si="155"/>
        <v/>
      </c>
      <c r="DU80" s="74" t="str">
        <f>IF(DO80="","",MAX(DU$10:DU79)+1)</f>
        <v/>
      </c>
      <c r="DV80" s="181" t="str">
        <f>IF(DO80="","",INDEX(klub_id,MATCH(DO80,klub_naziv,0)))</f>
        <v/>
      </c>
      <c r="DW80" s="129" t="str">
        <f t="shared" si="156"/>
        <v/>
      </c>
      <c r="DX80" t="s">
        <v>1</v>
      </c>
      <c r="DY80" s="30" t="str">
        <f t="shared" si="157"/>
        <v/>
      </c>
      <c r="DZ80" t="s">
        <v>1</v>
      </c>
      <c r="EA80" s="170" t="str">
        <f>IF(BX80="","",IF(BY80&lt;&gt;"NEMA","ime-pre-klu"&amp;IF(BJ80="","","(ali)")&amp;"-kat",IF(CB80&lt;&gt;"NEMA","ime-pre-klu"&amp;IF(BJ80="","","(ali)"),IF(CE80&lt;&gt;"NEMA","ime-pre",IF(CW80&lt;&gt;"","novo",""))))&amp;IF(AND(BE80="0",BD80&gt;max_minuta*60),"-ot",""))</f>
        <v>ime-pre-klu-kat</v>
      </c>
      <c r="EB80" t="s">
        <v>1</v>
      </c>
      <c r="EC80" s="112"/>
      <c r="ED80" s="138"/>
      <c r="EE80" s="138"/>
      <c r="EF80" s="138"/>
      <c r="EG80" s="138"/>
      <c r="EH80" s="138"/>
      <c r="EI80" s="138"/>
      <c r="EJ80" s="138"/>
      <c r="EK80" s="138"/>
      <c r="EL80" s="138"/>
      <c r="EM80" s="107">
        <f t="shared" si="140"/>
        <v>1</v>
      </c>
      <c r="EN80" t="s">
        <v>1</v>
      </c>
    </row>
    <row r="81" spans="2:144" x14ac:dyDescent="0.25">
      <c r="B81" s="152" t="s">
        <v>1148</v>
      </c>
      <c r="C81" t="s">
        <v>1</v>
      </c>
      <c r="D81" s="163">
        <f t="shared" si="141"/>
        <v>0</v>
      </c>
      <c r="E81" s="164">
        <f t="shared" ref="E81:AW81" si="162">IF($B81="","",FIND(";",$B81,D81+1))</f>
        <v>1</v>
      </c>
      <c r="F81" s="164">
        <f t="shared" si="162"/>
        <v>9</v>
      </c>
      <c r="G81" s="164">
        <f t="shared" si="162"/>
        <v>15</v>
      </c>
      <c r="H81" s="164">
        <f t="shared" si="162"/>
        <v>24</v>
      </c>
      <c r="I81" s="164">
        <f t="shared" si="162"/>
        <v>31</v>
      </c>
      <c r="J81" s="164">
        <f t="shared" si="162"/>
        <v>32</v>
      </c>
      <c r="K81" s="164">
        <f t="shared" si="162"/>
        <v>34</v>
      </c>
      <c r="L81" s="164">
        <f t="shared" si="162"/>
        <v>35</v>
      </c>
      <c r="M81" s="164">
        <f t="shared" si="162"/>
        <v>37</v>
      </c>
      <c r="N81" s="164">
        <f t="shared" si="162"/>
        <v>43</v>
      </c>
      <c r="O81" s="164">
        <f t="shared" si="162"/>
        <v>50</v>
      </c>
      <c r="P81" s="164">
        <f t="shared" si="162"/>
        <v>56</v>
      </c>
      <c r="Q81" s="164">
        <f t="shared" si="162"/>
        <v>58</v>
      </c>
      <c r="R81" s="164">
        <f t="shared" si="162"/>
        <v>60</v>
      </c>
      <c r="S81" s="164">
        <f t="shared" si="162"/>
        <v>66</v>
      </c>
      <c r="T81" s="164">
        <f t="shared" si="162"/>
        <v>78</v>
      </c>
      <c r="U81" s="164">
        <f t="shared" si="162"/>
        <v>84</v>
      </c>
      <c r="V81" s="164">
        <f t="shared" si="162"/>
        <v>86</v>
      </c>
      <c r="W81" s="164">
        <f t="shared" si="162"/>
        <v>92</v>
      </c>
      <c r="X81" s="164">
        <f t="shared" si="162"/>
        <v>98</v>
      </c>
      <c r="Y81" s="164">
        <f t="shared" si="162"/>
        <v>99</v>
      </c>
      <c r="Z81" s="164">
        <f t="shared" si="162"/>
        <v>100</v>
      </c>
      <c r="AA81" s="164">
        <f t="shared" si="162"/>
        <v>101</v>
      </c>
      <c r="AB81" s="164">
        <f t="shared" si="162"/>
        <v>104</v>
      </c>
      <c r="AC81" s="164">
        <f t="shared" si="162"/>
        <v>107</v>
      </c>
      <c r="AD81" s="164">
        <f t="shared" si="162"/>
        <v>110</v>
      </c>
      <c r="AE81" s="164">
        <f t="shared" si="162"/>
        <v>113</v>
      </c>
      <c r="AF81" s="164">
        <f t="shared" si="162"/>
        <v>116</v>
      </c>
      <c r="AG81" s="164">
        <f t="shared" si="162"/>
        <v>119</v>
      </c>
      <c r="AH81" s="164">
        <f t="shared" si="162"/>
        <v>122</v>
      </c>
      <c r="AI81" s="164">
        <f t="shared" si="162"/>
        <v>125</v>
      </c>
      <c r="AJ81" s="164">
        <f t="shared" si="162"/>
        <v>128</v>
      </c>
      <c r="AK81" s="164">
        <f t="shared" si="162"/>
        <v>131</v>
      </c>
      <c r="AL81" s="164">
        <f t="shared" si="162"/>
        <v>134</v>
      </c>
      <c r="AM81" s="164">
        <f t="shared" si="162"/>
        <v>135</v>
      </c>
      <c r="AN81" s="164">
        <f t="shared" si="162"/>
        <v>137</v>
      </c>
      <c r="AO81" s="164">
        <f t="shared" si="162"/>
        <v>143</v>
      </c>
      <c r="AP81" s="164">
        <f t="shared" si="162"/>
        <v>145</v>
      </c>
      <c r="AQ81" s="164">
        <f t="shared" si="162"/>
        <v>147</v>
      </c>
      <c r="AR81" s="164">
        <f t="shared" si="162"/>
        <v>153</v>
      </c>
      <c r="AS81" s="164">
        <f t="shared" si="162"/>
        <v>160</v>
      </c>
      <c r="AT81" s="164">
        <f t="shared" si="162"/>
        <v>166</v>
      </c>
      <c r="AU81" s="164">
        <f t="shared" si="162"/>
        <v>169</v>
      </c>
      <c r="AV81" s="164">
        <f t="shared" si="162"/>
        <v>172</v>
      </c>
      <c r="AW81" s="165">
        <f t="shared" si="162"/>
        <v>173</v>
      </c>
      <c r="AX81" t="s">
        <v>1</v>
      </c>
      <c r="AY81" s="106" t="str">
        <f t="shared" si="143"/>
        <v>M35</v>
      </c>
      <c r="AZ81" s="138">
        <f t="shared" si="135"/>
        <v>107</v>
      </c>
      <c r="BA81" s="74" t="str">
        <f t="shared" si="144"/>
        <v>Ivan</v>
      </c>
      <c r="BB81" s="74" t="str">
        <f t="shared" si="145"/>
        <v>Gverić</v>
      </c>
      <c r="BC81" s="138" t="str">
        <f t="shared" si="146"/>
        <v>61:34</v>
      </c>
      <c r="BD81" s="138">
        <f t="shared" si="147"/>
        <v>3694</v>
      </c>
      <c r="BE81" s="138" t="str">
        <f t="shared" si="148"/>
        <v>0</v>
      </c>
      <c r="BF81" s="138" t="str">
        <f t="shared" si="81"/>
        <v>0</v>
      </c>
      <c r="BG81" s="138">
        <f>IF(CD81="","",IF(N(BD81)&gt;max_minuta*60,2,INDEX(statusRezultat_id,MATCH(VALUE(BE81),statusRezultat_oevent,0))))</f>
        <v>1</v>
      </c>
      <c r="BH81" s="74" t="str">
        <f>IF(B81="","",SUBSTITUTE(MID($B81,R81+1,S81-R81-1),"""",""))</f>
        <v>KAP</v>
      </c>
      <c r="BI81" s="74" t="str">
        <f>IF(B81="","",SUBSTITUTE(MID($B81,S81+1,T81-S81-1),"""",""))</f>
        <v>OK Kapela</v>
      </c>
      <c r="BJ81" s="138" t="str">
        <f t="shared" si="149"/>
        <v/>
      </c>
      <c r="BK81" s="74" t="str" cm="1">
        <f t="array" ref="BK81">IF(BJ81="",""&amp;BI81,IF(BJ81="NEMA",BI81,INDEX(klubAlias_klub,BJ81)))</f>
        <v>OK Kapela</v>
      </c>
      <c r="BL81" s="74" t="str" cm="1">
        <f t="array" ref="BL81">IFERROR(INDEX(registarNatjecatelji,CE81,4),"")</f>
        <v>OK Kapela</v>
      </c>
      <c r="BM81" s="138"/>
      <c r="BN81" s="74" t="str">
        <f t="shared" si="150"/>
        <v>OK Kapela</v>
      </c>
      <c r="BO81" s="74" t="str">
        <f>IF(B81="","",SUBSTITUTE(MID($B81,T81+1,U81-T81-1),"""",""))</f>
        <v>CRO</v>
      </c>
      <c r="BP81" s="138">
        <f>IF(BO81="","",IFERROR(INDEX(drzava_id,MATCH(BO81,drzava_oznaka,0)),"NEMA"))</f>
        <v>1</v>
      </c>
      <c r="BQ81" s="74" t="str">
        <f>IF(B81="","",SUBSTITUTE(MID($B81,AQ81+1,AR81-AQ81-1),"""",""))</f>
        <v>M35</v>
      </c>
      <c r="BR81" s="74" t="str">
        <f t="shared" si="136"/>
        <v>M35</v>
      </c>
      <c r="BS81" s="138">
        <f t="shared" si="137"/>
        <v>1006</v>
      </c>
      <c r="BT81" s="75" t="str">
        <f>IF(B81="","",SUBSTITUTE(MID($B81,AR81+1,AS81-AR81-1),"""",""))</f>
        <v>4.32</v>
      </c>
      <c r="BU81" s="75" t="str">
        <f>IF(B81="","",SUBSTITUTE(MID($B81,AS81+1,AT81-AS81-1),"""",""))</f>
        <v>180</v>
      </c>
      <c r="BV81" s="76" t="str">
        <f>IF(B81="","",SUBSTITUTE(MID($B81,AT81+1,AU81-AT81-1),"""",""))</f>
        <v>15</v>
      </c>
      <c r="BW81" t="s">
        <v>1</v>
      </c>
      <c r="BX81" s="106" t="str">
        <f>IF(BA81="Vacant","",IF(BA81="","",BA81) &amp; IF(BB81="",""," – " &amp; BB81) &amp; IF(BN81="",""," – " &amp; BN81) &amp; IF(AY81="",""," – " &amp; AY81))</f>
        <v>Ivan – Gverić – OK Kapela – M35</v>
      </c>
      <c r="BY81" s="107">
        <f t="shared" si="138"/>
        <v>245</v>
      </c>
      <c r="BZ81" t="s">
        <v>1</v>
      </c>
      <c r="CA81" s="106" t="str">
        <f>IF(BA81="Vacant","",IF(BA81="","",BA81) &amp; IF(BB81="",""," – " &amp; BB81) &amp; IF(BN81="",""," – " &amp; BN81))</f>
        <v>Ivan – Gverić – OK Kapela</v>
      </c>
      <c r="CB81" s="107">
        <f t="shared" si="139"/>
        <v>245</v>
      </c>
      <c r="CC81" t="s">
        <v>1</v>
      </c>
      <c r="CD81" s="106" t="str">
        <f>IF(BA81="Vacant","",IF(BA81="","",BA81)&amp;IF(BB81="",""," – "&amp;BB81))</f>
        <v>Ivan – Gverić</v>
      </c>
      <c r="CE81" s="107">
        <f t="shared" si="151"/>
        <v>245</v>
      </c>
      <c r="CF81" t="s">
        <v>1</v>
      </c>
      <c r="CG81" s="112">
        <f t="shared" si="152"/>
        <v>245</v>
      </c>
      <c r="CH81" s="107" cm="1">
        <f t="array" ref="CH81">IF(CG81="","",INDEX(imePrezime_id,CG81,0))</f>
        <v>1205</v>
      </c>
      <c r="CI81" t="s">
        <v>1</v>
      </c>
      <c r="CJ81" s="30" t="str">
        <f>IF(CE81&lt;&gt;"NEMA","","SELECT '"&amp;CD81&amp;"', ime, prezime FROM imeprezime WHERE ime LIKE '%"&amp;MID(BA81,2,LEN(BA81)-2)&amp;"%' Or prezime LIKE '%"&amp;MID(BB81,2,LEN(BB81)-2)&amp;"%' Or ime LIKE '%"&amp;MID(BB81,2,LEN(BB81)-2)&amp;"%' Or prezime LIKE '%"&amp;MID(BA81,2,LEN(BA81)-2)&amp;"%' ORDER BY ime, prezime;")</f>
        <v/>
      </c>
      <c r="CK81" t="s">
        <v>1</v>
      </c>
      <c r="CL81" s="91"/>
      <c r="CM81" t="s">
        <v>1</v>
      </c>
      <c r="CO81" t="s">
        <v>1</v>
      </c>
      <c r="CW81" s="116" t="str">
        <f>IF(CE81="NEMA",MAX(CW$10:CW80)+1,"")</f>
        <v/>
      </c>
      <c r="CX81" t="s">
        <v>1</v>
      </c>
      <c r="CY81" s="124" t="str">
        <f>LEFT(BQ81,1)</f>
        <v>M</v>
      </c>
      <c r="CZ81" t="s">
        <v>1</v>
      </c>
      <c r="DA81" s="106" t="str">
        <f>IF(CW81="","",IF(BO81&lt;&gt;"CRO","","INSERT INTO osoba (id,reg_broj,oib,spol_id,dat_rodjenja) VALUES ("&amp;CW81&amp;",(SELECT max(reg_broj)+1 FROM osoba),Null,'"&amp;CY81&amp;"',Null); INSERT INTO osoba_log (id,reg_broj,oib,spol_id,dat_rodjenja,dnevnik_id) SELECT id,reg_broj,oib,spol_id,dat_rodjenja,"&amp;CW$2&amp;" FROM osoba WHERE id = "&amp;CW81&amp;";"))</f>
        <v/>
      </c>
      <c r="DB81" s="129" t="str">
        <f>IF(CW81="","","INSERT INTO imeprezime (id,osoba_id,rbr,ime,prezime,klub_id,identitet_id,sintaksa_id,info,aktivno,dnevnik_id) VALUES ("&amp;CW81&amp;","&amp;IF(DA81="","Null",CW81)&amp;",1,'"&amp;BA81&amp;"','"&amp;BB81&amp;"',(SELECT id FROM klub WHERE naziv = '"&amp;BI81&amp;"'),Null,1,'',1,"&amp;CW$2&amp;");")</f>
        <v/>
      </c>
      <c r="DC81" t="s">
        <v>1</v>
      </c>
      <c r="DD81" s="30" t="str">
        <f t="shared" si="153"/>
        <v/>
      </c>
      <c r="DE81" t="s">
        <v>1</v>
      </c>
      <c r="DF81" s="106" t="str">
        <f>IF(OR(BP81="",BP81&lt;&gt;"NEMA"),"",BO81)</f>
        <v/>
      </c>
      <c r="DG81" s="129" t="str">
        <f>IF(DF81="","",MAX(DG$10:DG80)+1)</f>
        <v/>
      </c>
      <c r="DH81" t="s">
        <v>1</v>
      </c>
      <c r="DI81" s="91"/>
      <c r="DJ81" t="s">
        <v>1</v>
      </c>
      <c r="DK81" s="30" t="str">
        <f>IF(DF81="","","INSERT INTO drzava(id,naziv,oznaka) VALUES ("&amp;DG81&amp;",'"&amp;DI81&amp;"','"&amp;UPPER(LEFT(DF81,1))&amp;LOWER(RIGHT(DF81,2))&amp;"');")</f>
        <v/>
      </c>
      <c r="DL81" t="s">
        <v>1</v>
      </c>
      <c r="DM81" s="170" t="str">
        <f>IF(BJ81&lt;&gt;"NEMA","",IF(IFERROR(MATCH(BI81,BI$10:BI80,0),0)&lt;&gt;0,"",BI81))</f>
        <v/>
      </c>
      <c r="DN81" t="s">
        <v>1</v>
      </c>
      <c r="DO81" s="91"/>
      <c r="DP81" t="s">
        <v>1</v>
      </c>
      <c r="DQ81" s="106" t="str">
        <f t="shared" si="154"/>
        <v/>
      </c>
      <c r="DR81" s="74" t="str">
        <f>IF(DQ81="","",MAX(DR$10:DR80)+1)</f>
        <v/>
      </c>
      <c r="DS81" s="74" t="str">
        <f>IF(DQ81="","",IF(BP81="","",IF(BP81="NEMA",DG81,BP81)))</f>
        <v/>
      </c>
      <c r="DT81" s="74" t="str">
        <f t="shared" si="155"/>
        <v/>
      </c>
      <c r="DU81" s="74" t="str">
        <f>IF(DO81="","",MAX(DU$10:DU80)+1)</f>
        <v/>
      </c>
      <c r="DV81" s="181" t="str">
        <f>IF(DO81="","",INDEX(klub_id,MATCH(DO81,klub_naziv,0)))</f>
        <v/>
      </c>
      <c r="DW81" s="129" t="str">
        <f t="shared" si="156"/>
        <v/>
      </c>
      <c r="DX81" t="s">
        <v>1</v>
      </c>
      <c r="DY81" s="30" t="str">
        <f t="shared" si="157"/>
        <v/>
      </c>
      <c r="DZ81" t="s">
        <v>1</v>
      </c>
      <c r="EA81" s="170" t="str">
        <f>IF(BX81="","",IF(BY81&lt;&gt;"NEMA","ime-pre-klu"&amp;IF(BJ81="","","(ali)")&amp;"-kat",IF(CB81&lt;&gt;"NEMA","ime-pre-klu"&amp;IF(BJ81="","","(ali)"),IF(CE81&lt;&gt;"NEMA","ime-pre",IF(CW81&lt;&gt;"","novo",""))))&amp;IF(AND(BE81="0",BD81&gt;max_minuta*60),"-ot",""))</f>
        <v>ime-pre-klu-kat</v>
      </c>
      <c r="EB81" t="s">
        <v>1</v>
      </c>
      <c r="EC81" s="112"/>
      <c r="ED81" s="138"/>
      <c r="EE81" s="138"/>
      <c r="EF81" s="138"/>
      <c r="EG81" s="138"/>
      <c r="EH81" s="138"/>
      <c r="EI81" s="138"/>
      <c r="EJ81" s="138"/>
      <c r="EK81" s="138"/>
      <c r="EL81" s="138"/>
      <c r="EM81" s="107">
        <f t="shared" si="140"/>
        <v>1</v>
      </c>
      <c r="EN81" t="s">
        <v>1</v>
      </c>
    </row>
    <row r="82" spans="2:144" x14ac:dyDescent="0.25">
      <c r="B82" s="152" t="s">
        <v>1149</v>
      </c>
      <c r="C82" t="s">
        <v>1</v>
      </c>
      <c r="D82" s="163">
        <f t="shared" si="141"/>
        <v>0</v>
      </c>
      <c r="E82" s="164">
        <f t="shared" ref="E82:AW82" si="163">IF($B82="","",FIND(";",$B82,D82+1))</f>
        <v>1</v>
      </c>
      <c r="F82" s="164">
        <f t="shared" si="163"/>
        <v>9</v>
      </c>
      <c r="G82" s="164">
        <f t="shared" si="163"/>
        <v>15</v>
      </c>
      <c r="H82" s="164">
        <f t="shared" si="163"/>
        <v>23</v>
      </c>
      <c r="I82" s="164">
        <f t="shared" si="163"/>
        <v>34</v>
      </c>
      <c r="J82" s="164">
        <f t="shared" si="163"/>
        <v>35</v>
      </c>
      <c r="K82" s="164">
        <f t="shared" si="163"/>
        <v>37</v>
      </c>
      <c r="L82" s="164">
        <f t="shared" si="163"/>
        <v>38</v>
      </c>
      <c r="M82" s="164">
        <f t="shared" si="163"/>
        <v>40</v>
      </c>
      <c r="N82" s="164">
        <f t="shared" si="163"/>
        <v>46</v>
      </c>
      <c r="O82" s="164">
        <f t="shared" si="163"/>
        <v>53</v>
      </c>
      <c r="P82" s="164">
        <f t="shared" si="163"/>
        <v>59</v>
      </c>
      <c r="Q82" s="164">
        <f t="shared" si="163"/>
        <v>61</v>
      </c>
      <c r="R82" s="164">
        <f t="shared" si="163"/>
        <v>63</v>
      </c>
      <c r="S82" s="164">
        <f t="shared" si="163"/>
        <v>77</v>
      </c>
      <c r="T82" s="164">
        <f t="shared" si="163"/>
        <v>91</v>
      </c>
      <c r="U82" s="164">
        <f t="shared" si="163"/>
        <v>97</v>
      </c>
      <c r="V82" s="164">
        <f t="shared" si="163"/>
        <v>99</v>
      </c>
      <c r="W82" s="164">
        <f t="shared" si="163"/>
        <v>105</v>
      </c>
      <c r="X82" s="164">
        <f t="shared" si="163"/>
        <v>111</v>
      </c>
      <c r="Y82" s="164">
        <f t="shared" si="163"/>
        <v>112</v>
      </c>
      <c r="Z82" s="164">
        <f t="shared" si="163"/>
        <v>113</v>
      </c>
      <c r="AA82" s="164">
        <f t="shared" si="163"/>
        <v>114</v>
      </c>
      <c r="AB82" s="164">
        <f t="shared" si="163"/>
        <v>117</v>
      </c>
      <c r="AC82" s="164">
        <f t="shared" si="163"/>
        <v>120</v>
      </c>
      <c r="AD82" s="164">
        <f t="shared" si="163"/>
        <v>123</v>
      </c>
      <c r="AE82" s="164">
        <f t="shared" si="163"/>
        <v>126</v>
      </c>
      <c r="AF82" s="164">
        <f t="shared" si="163"/>
        <v>129</v>
      </c>
      <c r="AG82" s="164">
        <f t="shared" si="163"/>
        <v>132</v>
      </c>
      <c r="AH82" s="164">
        <f t="shared" si="163"/>
        <v>135</v>
      </c>
      <c r="AI82" s="164">
        <f t="shared" si="163"/>
        <v>138</v>
      </c>
      <c r="AJ82" s="164">
        <f t="shared" si="163"/>
        <v>141</v>
      </c>
      <c r="AK82" s="164">
        <f t="shared" si="163"/>
        <v>144</v>
      </c>
      <c r="AL82" s="164">
        <f t="shared" si="163"/>
        <v>147</v>
      </c>
      <c r="AM82" s="164">
        <f t="shared" si="163"/>
        <v>148</v>
      </c>
      <c r="AN82" s="164">
        <f t="shared" si="163"/>
        <v>150</v>
      </c>
      <c r="AO82" s="164">
        <f t="shared" si="163"/>
        <v>156</v>
      </c>
      <c r="AP82" s="164">
        <f t="shared" si="163"/>
        <v>158</v>
      </c>
      <c r="AQ82" s="164">
        <f t="shared" si="163"/>
        <v>160</v>
      </c>
      <c r="AR82" s="164">
        <f t="shared" si="163"/>
        <v>166</v>
      </c>
      <c r="AS82" s="164">
        <f t="shared" si="163"/>
        <v>173</v>
      </c>
      <c r="AT82" s="164">
        <f t="shared" si="163"/>
        <v>179</v>
      </c>
      <c r="AU82" s="164">
        <f t="shared" si="163"/>
        <v>182</v>
      </c>
      <c r="AV82" s="164">
        <f t="shared" si="163"/>
        <v>185</v>
      </c>
      <c r="AW82" s="165">
        <f t="shared" si="163"/>
        <v>186</v>
      </c>
      <c r="AX82" t="s">
        <v>1</v>
      </c>
      <c r="AY82" s="106" t="str">
        <f t="shared" si="143"/>
        <v>M35</v>
      </c>
      <c r="AZ82" s="138">
        <f t="shared" si="135"/>
        <v>107</v>
      </c>
      <c r="BA82" s="74" t="str">
        <f t="shared" si="144"/>
        <v>Miroslav</v>
      </c>
      <c r="BB82" s="74" t="str">
        <f t="shared" si="145"/>
        <v>Hainž</v>
      </c>
      <c r="BC82" s="138" t="str">
        <f t="shared" si="146"/>
        <v>63:10</v>
      </c>
      <c r="BD82" s="138">
        <f t="shared" si="147"/>
        <v>3790</v>
      </c>
      <c r="BE82" s="138" t="str">
        <f t="shared" si="148"/>
        <v>0</v>
      </c>
      <c r="BF82" s="138" t="str">
        <f t="shared" si="81"/>
        <v>0</v>
      </c>
      <c r="BG82" s="138">
        <f>IF(CD82="","",IF(N(BD82)&gt;max_minuta*60,2,INDEX(statusRezultat_id,MATCH(VALUE(BE82),statusRezultat_oevent,0))))</f>
        <v>1</v>
      </c>
      <c r="BH82" s="74" t="str">
        <f>IF(B82="","",SUBSTITUTE(MID($B82,R82+1,S82-R82-1),"""",""))</f>
        <v>OK Varaždin</v>
      </c>
      <c r="BI82" s="74" t="str">
        <f>IF(B82="","",SUBSTITUTE(MID($B82,S82+1,T82-S82-1),"""",""))</f>
        <v>OK Varaždin</v>
      </c>
      <c r="BJ82" s="138" t="str">
        <f t="shared" si="149"/>
        <v/>
      </c>
      <c r="BK82" s="74" t="str" cm="1">
        <f t="array" ref="BK82">IF(BJ82="",""&amp;BI82,IF(BJ82="NEMA",BI82,INDEX(klubAlias_klub,BJ82)))</f>
        <v>OK Varaždin</v>
      </c>
      <c r="BL82" s="74" t="str" cm="1">
        <f t="array" ref="BL82">IFERROR(INDEX(registarNatjecatelji,CE82,4),"")</f>
        <v>OK Varaždin</v>
      </c>
      <c r="BM82" s="138"/>
      <c r="BN82" s="74" t="str">
        <f t="shared" si="150"/>
        <v>OK Varaždin</v>
      </c>
      <c r="BO82" s="74" t="str">
        <f>IF(B82="","",SUBSTITUTE(MID($B82,T82+1,U82-T82-1),"""",""))</f>
        <v>CRO</v>
      </c>
      <c r="BP82" s="138">
        <f>IF(BO82="","",IFERROR(INDEX(drzava_id,MATCH(BO82,drzava_oznaka,0)),"NEMA"))</f>
        <v>1</v>
      </c>
      <c r="BQ82" s="74" t="str">
        <f>IF(B82="","",SUBSTITUTE(MID($B82,AQ82+1,AR82-AQ82-1),"""",""))</f>
        <v>M35</v>
      </c>
      <c r="BR82" s="74" t="str">
        <f t="shared" si="136"/>
        <v>M35</v>
      </c>
      <c r="BS82" s="138">
        <f t="shared" si="137"/>
        <v>1006</v>
      </c>
      <c r="BT82" s="75" t="str">
        <f>IF(B82="","",SUBSTITUTE(MID($B82,AR82+1,AS82-AR82-1),"""",""))</f>
        <v>4.32</v>
      </c>
      <c r="BU82" s="75" t="str">
        <f>IF(B82="","",SUBSTITUTE(MID($B82,AS82+1,AT82-AS82-1),"""",""))</f>
        <v>180</v>
      </c>
      <c r="BV82" s="76" t="str">
        <f>IF(B82="","",SUBSTITUTE(MID($B82,AT82+1,AU82-AT82-1),"""",""))</f>
        <v>15</v>
      </c>
      <c r="BW82" t="s">
        <v>1</v>
      </c>
      <c r="BX82" s="106" t="str">
        <f>IF(BA82="Vacant","",IF(BA82="","",BA82) &amp; IF(BB82="",""," – " &amp; BB82) &amp; IF(BN82="",""," – " &amp; BN82) &amp; IF(AY82="",""," – " &amp; AY82))</f>
        <v>Miroslav – Hainž – OK Varaždin – M35</v>
      </c>
      <c r="BY82" s="107">
        <f t="shared" si="138"/>
        <v>522</v>
      </c>
      <c r="BZ82" t="s">
        <v>1</v>
      </c>
      <c r="CA82" s="106" t="str">
        <f>IF(BA82="Vacant","",IF(BA82="","",BA82) &amp; IF(BB82="",""," – " &amp; BB82) &amp; IF(BN82="",""," – " &amp; BN82))</f>
        <v>Miroslav – Hainž – OK Varaždin</v>
      </c>
      <c r="CB82" s="107">
        <f t="shared" si="139"/>
        <v>522</v>
      </c>
      <c r="CC82" t="s">
        <v>1</v>
      </c>
      <c r="CD82" s="106" t="str">
        <f>IF(BA82="Vacant","",IF(BA82="","",BA82)&amp;IF(BB82="",""," – "&amp;BB82))</f>
        <v>Miroslav – Hainž</v>
      </c>
      <c r="CE82" s="107">
        <f t="shared" si="151"/>
        <v>522</v>
      </c>
      <c r="CF82" t="s">
        <v>1</v>
      </c>
      <c r="CG82" s="112">
        <f t="shared" si="152"/>
        <v>522</v>
      </c>
      <c r="CH82" s="107" cm="1">
        <f t="array" ref="CH82">IF(CG82="","",INDEX(imePrezime_id,CG82,0))</f>
        <v>1151</v>
      </c>
      <c r="CI82" t="s">
        <v>1</v>
      </c>
      <c r="CJ82" s="30" t="str">
        <f>IF(CE82&lt;&gt;"NEMA","","SELECT '"&amp;CD82&amp;"', ime, prezime FROM imeprezime WHERE ime LIKE '%"&amp;MID(BA82,2,LEN(BA82)-2)&amp;"%' Or prezime LIKE '%"&amp;MID(BB82,2,LEN(BB82)-2)&amp;"%' Or ime LIKE '%"&amp;MID(BB82,2,LEN(BB82)-2)&amp;"%' Or prezime LIKE '%"&amp;MID(BA82,2,LEN(BA82)-2)&amp;"%' ORDER BY ime, prezime;")</f>
        <v/>
      </c>
      <c r="CK82" t="s">
        <v>1</v>
      </c>
      <c r="CL82" s="91"/>
      <c r="CM82" t="s">
        <v>1</v>
      </c>
      <c r="CO82" t="s">
        <v>1</v>
      </c>
      <c r="CW82" s="116" t="str">
        <f>IF(CE82="NEMA",MAX(CW$10:CW81)+1,"")</f>
        <v/>
      </c>
      <c r="CX82" t="s">
        <v>1</v>
      </c>
      <c r="CY82" s="124" t="str">
        <f>LEFT(BQ82,1)</f>
        <v>M</v>
      </c>
      <c r="CZ82" t="s">
        <v>1</v>
      </c>
      <c r="DA82" s="106" t="str">
        <f>IF(CW82="","",IF(BO82&lt;&gt;"CRO","","INSERT INTO osoba (id,reg_broj,oib,spol_id,dat_rodjenja) VALUES ("&amp;CW82&amp;",(SELECT max(reg_broj)+1 FROM osoba),Null,'"&amp;CY82&amp;"',Null); INSERT INTO osoba_log (id,reg_broj,oib,spol_id,dat_rodjenja,dnevnik_id) SELECT id,reg_broj,oib,spol_id,dat_rodjenja,"&amp;CW$2&amp;" FROM osoba WHERE id = "&amp;CW82&amp;";"))</f>
        <v/>
      </c>
      <c r="DB82" s="129" t="str">
        <f>IF(CW82="","","INSERT INTO imeprezime (id,osoba_id,rbr,ime,prezime,klub_id,identitet_id,sintaksa_id,info,aktivno,dnevnik_id) VALUES ("&amp;CW82&amp;","&amp;IF(DA82="","Null",CW82)&amp;",1,'"&amp;BA82&amp;"','"&amp;BB82&amp;"',(SELECT id FROM klub WHERE naziv = '"&amp;BI82&amp;"'),Null,1,'',1,"&amp;CW$2&amp;");")</f>
        <v/>
      </c>
      <c r="DC82" t="s">
        <v>1</v>
      </c>
      <c r="DD82" s="30" t="str">
        <f t="shared" si="153"/>
        <v/>
      </c>
      <c r="DE82" t="s">
        <v>1</v>
      </c>
      <c r="DF82" s="106" t="str">
        <f>IF(OR(BP82="",BP82&lt;&gt;"NEMA"),"",BO82)</f>
        <v/>
      </c>
      <c r="DG82" s="129" t="str">
        <f>IF(DF82="","",MAX(DG$10:DG81)+1)</f>
        <v/>
      </c>
      <c r="DH82" t="s">
        <v>1</v>
      </c>
      <c r="DI82" s="91"/>
      <c r="DJ82" t="s">
        <v>1</v>
      </c>
      <c r="DK82" s="30" t="str">
        <f>IF(DF82="","","INSERT INTO drzava(id,naziv,oznaka) VALUES ("&amp;DG82&amp;",'"&amp;DI82&amp;"','"&amp;UPPER(LEFT(DF82,1))&amp;LOWER(RIGHT(DF82,2))&amp;"');")</f>
        <v/>
      </c>
      <c r="DL82" t="s">
        <v>1</v>
      </c>
      <c r="DM82" s="170" t="str">
        <f>IF(BJ82&lt;&gt;"NEMA","",IF(IFERROR(MATCH(BI82,BI$10:BI81,0),0)&lt;&gt;0,"",BI82))</f>
        <v/>
      </c>
      <c r="DN82" t="s">
        <v>1</v>
      </c>
      <c r="DO82" s="91"/>
      <c r="DP82" t="s">
        <v>1</v>
      </c>
      <c r="DQ82" s="106" t="str">
        <f t="shared" si="154"/>
        <v/>
      </c>
      <c r="DR82" s="74" t="str">
        <f>IF(DQ82="","",MAX(DR$10:DR81)+1)</f>
        <v/>
      </c>
      <c r="DS82" s="74" t="str">
        <f>IF(DQ82="","",IF(BP82="","",IF(BP82="NEMA",DG82,BP82)))</f>
        <v/>
      </c>
      <c r="DT82" s="74" t="str">
        <f t="shared" si="155"/>
        <v/>
      </c>
      <c r="DU82" s="74" t="str">
        <f>IF(DO82="","",MAX(DU$10:DU81)+1)</f>
        <v/>
      </c>
      <c r="DV82" s="181" t="str">
        <f>IF(DO82="","",INDEX(klub_id,MATCH(DO82,klub_naziv,0)))</f>
        <v/>
      </c>
      <c r="DW82" s="129" t="str">
        <f t="shared" si="156"/>
        <v/>
      </c>
      <c r="DX82" t="s">
        <v>1</v>
      </c>
      <c r="DY82" s="30" t="str">
        <f t="shared" si="157"/>
        <v/>
      </c>
      <c r="DZ82" t="s">
        <v>1</v>
      </c>
      <c r="EA82" s="170" t="str">
        <f>IF(BX82="","",IF(BY82&lt;&gt;"NEMA","ime-pre-klu"&amp;IF(BJ82="","","(ali)")&amp;"-kat",IF(CB82&lt;&gt;"NEMA","ime-pre-klu"&amp;IF(BJ82="","","(ali)"),IF(CE82&lt;&gt;"NEMA","ime-pre",IF(CW82&lt;&gt;"","novo",""))))&amp;IF(AND(BE82="0",BD82&gt;max_minuta*60),"-ot",""))</f>
        <v>ime-pre-klu-kat</v>
      </c>
      <c r="EB82" t="s">
        <v>1</v>
      </c>
      <c r="EC82" s="112"/>
      <c r="ED82" s="138"/>
      <c r="EE82" s="138"/>
      <c r="EF82" s="138"/>
      <c r="EG82" s="138"/>
      <c r="EH82" s="138"/>
      <c r="EI82" s="138"/>
      <c r="EJ82" s="138"/>
      <c r="EK82" s="138"/>
      <c r="EL82" s="138"/>
      <c r="EM82" s="107">
        <f t="shared" si="140"/>
        <v>1</v>
      </c>
      <c r="EN82" t="s">
        <v>1</v>
      </c>
    </row>
    <row r="83" spans="2:144" x14ac:dyDescent="0.25">
      <c r="B83" s="152" t="s">
        <v>1150</v>
      </c>
      <c r="C83" t="s">
        <v>1</v>
      </c>
      <c r="D83" s="163">
        <f t="shared" si="141"/>
        <v>0</v>
      </c>
      <c r="E83" s="164">
        <f t="shared" ref="E83:AW83" si="164">IF($B83="","",FIND(";",$B83,D83+1))</f>
        <v>1</v>
      </c>
      <c r="F83" s="164">
        <f t="shared" si="164"/>
        <v>9</v>
      </c>
      <c r="G83" s="164">
        <f t="shared" si="164"/>
        <v>14</v>
      </c>
      <c r="H83" s="164">
        <f t="shared" si="164"/>
        <v>23</v>
      </c>
      <c r="I83" s="164">
        <f t="shared" si="164"/>
        <v>31</v>
      </c>
      <c r="J83" s="164">
        <f t="shared" si="164"/>
        <v>32</v>
      </c>
      <c r="K83" s="164">
        <f t="shared" si="164"/>
        <v>34</v>
      </c>
      <c r="L83" s="164">
        <f t="shared" si="164"/>
        <v>35</v>
      </c>
      <c r="M83" s="164">
        <f t="shared" si="164"/>
        <v>37</v>
      </c>
      <c r="N83" s="164">
        <f t="shared" si="164"/>
        <v>43</v>
      </c>
      <c r="O83" s="164">
        <f t="shared" si="164"/>
        <v>50</v>
      </c>
      <c r="P83" s="164">
        <f t="shared" si="164"/>
        <v>56</v>
      </c>
      <c r="Q83" s="164">
        <f t="shared" si="164"/>
        <v>58</v>
      </c>
      <c r="R83" s="164">
        <f t="shared" si="164"/>
        <v>60</v>
      </c>
      <c r="S83" s="164">
        <f t="shared" si="164"/>
        <v>66</v>
      </c>
      <c r="T83" s="164">
        <f t="shared" si="164"/>
        <v>78</v>
      </c>
      <c r="U83" s="164">
        <f t="shared" si="164"/>
        <v>84</v>
      </c>
      <c r="V83" s="164">
        <f t="shared" si="164"/>
        <v>86</v>
      </c>
      <c r="W83" s="164">
        <f t="shared" si="164"/>
        <v>92</v>
      </c>
      <c r="X83" s="164">
        <f t="shared" si="164"/>
        <v>98</v>
      </c>
      <c r="Y83" s="164">
        <f t="shared" si="164"/>
        <v>99</v>
      </c>
      <c r="Z83" s="164">
        <f t="shared" si="164"/>
        <v>100</v>
      </c>
      <c r="AA83" s="164">
        <f t="shared" si="164"/>
        <v>101</v>
      </c>
      <c r="AB83" s="164">
        <f t="shared" si="164"/>
        <v>104</v>
      </c>
      <c r="AC83" s="164">
        <f t="shared" si="164"/>
        <v>107</v>
      </c>
      <c r="AD83" s="164">
        <f t="shared" si="164"/>
        <v>110</v>
      </c>
      <c r="AE83" s="164">
        <f t="shared" si="164"/>
        <v>113</v>
      </c>
      <c r="AF83" s="164">
        <f t="shared" si="164"/>
        <v>116</v>
      </c>
      <c r="AG83" s="164">
        <f t="shared" si="164"/>
        <v>119</v>
      </c>
      <c r="AH83" s="164">
        <f t="shared" si="164"/>
        <v>122</v>
      </c>
      <c r="AI83" s="164">
        <f t="shared" si="164"/>
        <v>125</v>
      </c>
      <c r="AJ83" s="164">
        <f t="shared" si="164"/>
        <v>128</v>
      </c>
      <c r="AK83" s="164">
        <f t="shared" si="164"/>
        <v>131</v>
      </c>
      <c r="AL83" s="164">
        <f t="shared" si="164"/>
        <v>134</v>
      </c>
      <c r="AM83" s="164">
        <f t="shared" si="164"/>
        <v>135</v>
      </c>
      <c r="AN83" s="164">
        <f t="shared" si="164"/>
        <v>137</v>
      </c>
      <c r="AO83" s="164">
        <f t="shared" si="164"/>
        <v>143</v>
      </c>
      <c r="AP83" s="164">
        <f t="shared" si="164"/>
        <v>145</v>
      </c>
      <c r="AQ83" s="164">
        <f t="shared" si="164"/>
        <v>147</v>
      </c>
      <c r="AR83" s="164">
        <f t="shared" si="164"/>
        <v>153</v>
      </c>
      <c r="AS83" s="164">
        <f t="shared" si="164"/>
        <v>160</v>
      </c>
      <c r="AT83" s="164">
        <f t="shared" si="164"/>
        <v>166</v>
      </c>
      <c r="AU83" s="164">
        <f t="shared" si="164"/>
        <v>169</v>
      </c>
      <c r="AV83" s="164">
        <f t="shared" si="164"/>
        <v>172</v>
      </c>
      <c r="AW83" s="165">
        <f t="shared" si="164"/>
        <v>173</v>
      </c>
      <c r="AX83" t="s">
        <v>1</v>
      </c>
      <c r="AY83" s="106" t="str">
        <f t="shared" si="143"/>
        <v>M35</v>
      </c>
      <c r="AZ83" s="138">
        <f t="shared" si="135"/>
        <v>107</v>
      </c>
      <c r="BA83" s="74" t="str">
        <f t="shared" si="144"/>
        <v>Marko</v>
      </c>
      <c r="BB83" s="74" t="str">
        <f t="shared" si="145"/>
        <v>Bunčić</v>
      </c>
      <c r="BC83" s="138" t="str">
        <f t="shared" si="146"/>
        <v>66:07</v>
      </c>
      <c r="BD83" s="138">
        <f t="shared" si="147"/>
        <v>3967</v>
      </c>
      <c r="BE83" s="138" t="str">
        <f t="shared" si="148"/>
        <v>0</v>
      </c>
      <c r="BF83" s="138" t="str">
        <f t="shared" si="81"/>
        <v>0</v>
      </c>
      <c r="BG83" s="138">
        <f>IF(CD83="","",IF(N(BD83)&gt;max_minuta*60,2,INDEX(statusRezultat_id,MATCH(VALUE(BE83),statusRezultat_oevent,0))))</f>
        <v>1</v>
      </c>
      <c r="BH83" s="74" t="str">
        <f>IF(B83="","",SUBSTITUTE(MID($B83,R83+1,S83-R83-1),"""",""))</f>
        <v>KAP</v>
      </c>
      <c r="BI83" s="74" t="str">
        <f>IF(B83="","",SUBSTITUTE(MID($B83,S83+1,T83-S83-1),"""",""))</f>
        <v>OK Kapela</v>
      </c>
      <c r="BJ83" s="138" t="str">
        <f t="shared" si="149"/>
        <v/>
      </c>
      <c r="BK83" s="74" t="str" cm="1">
        <f t="array" ref="BK83">IF(BJ83="",""&amp;BI83,IF(BJ83="NEMA",BI83,INDEX(klubAlias_klub,BJ83)))</f>
        <v>OK Kapela</v>
      </c>
      <c r="BL83" s="74" t="str" cm="1">
        <f t="array" ref="BL83">IFERROR(INDEX(registarNatjecatelji,CE83,4),"")</f>
        <v>OK Kapela</v>
      </c>
      <c r="BM83" s="138"/>
      <c r="BN83" s="74" t="str">
        <f t="shared" si="150"/>
        <v>OK Kapela</v>
      </c>
      <c r="BO83" s="74" t="str">
        <f>IF(B83="","",SUBSTITUTE(MID($B83,T83+1,U83-T83-1),"""",""))</f>
        <v>CRO</v>
      </c>
      <c r="BP83" s="138">
        <f>IF(BO83="","",IFERROR(INDEX(drzava_id,MATCH(BO83,drzava_oznaka,0)),"NEMA"))</f>
        <v>1</v>
      </c>
      <c r="BQ83" s="74" t="str">
        <f>IF(B83="","",SUBSTITUTE(MID($B83,AQ83+1,AR83-AQ83-1),"""",""))</f>
        <v>M35</v>
      </c>
      <c r="BR83" s="74" t="str">
        <f t="shared" si="136"/>
        <v>M35</v>
      </c>
      <c r="BS83" s="138">
        <f t="shared" si="137"/>
        <v>1006</v>
      </c>
      <c r="BT83" s="75" t="str">
        <f>IF(B83="","",SUBSTITUTE(MID($B83,AR83+1,AS83-AR83-1),"""",""))</f>
        <v>4.32</v>
      </c>
      <c r="BU83" s="75" t="str">
        <f>IF(B83="","",SUBSTITUTE(MID($B83,AS83+1,AT83-AS83-1),"""",""))</f>
        <v>180</v>
      </c>
      <c r="BV83" s="76" t="str">
        <f>IF(B83="","",SUBSTITUTE(MID($B83,AT83+1,AU83-AT83-1),"""",""))</f>
        <v>15</v>
      </c>
      <c r="BW83" t="s">
        <v>1</v>
      </c>
      <c r="BX83" s="106" t="str">
        <f>IF(BA83="Vacant","",IF(BA83="","",BA83) &amp; IF(BB83="",""," – " &amp; BB83) &amp; IF(BN83="",""," – " &amp; BN83) &amp; IF(AY83="",""," – " &amp; AY83))</f>
        <v>Marko – Bunčić – OK Kapela – M35</v>
      </c>
      <c r="BY83" s="107">
        <f t="shared" si="138"/>
        <v>214</v>
      </c>
      <c r="BZ83" t="s">
        <v>1</v>
      </c>
      <c r="CA83" s="106" t="str">
        <f>IF(BA83="Vacant","",IF(BA83="","",BA83) &amp; IF(BB83="",""," – " &amp; BB83) &amp; IF(BN83="",""," – " &amp; BN83))</f>
        <v>Marko – Bunčić – OK Kapela</v>
      </c>
      <c r="CB83" s="107">
        <f t="shared" si="139"/>
        <v>214</v>
      </c>
      <c r="CC83" t="s">
        <v>1</v>
      </c>
      <c r="CD83" s="106" t="str">
        <f>IF(BA83="Vacant","",IF(BA83="","",BA83)&amp;IF(BB83="",""," – "&amp;BB83))</f>
        <v>Marko – Bunčić</v>
      </c>
      <c r="CE83" s="107">
        <f t="shared" si="151"/>
        <v>214</v>
      </c>
      <c r="CF83" t="s">
        <v>1</v>
      </c>
      <c r="CG83" s="112">
        <f t="shared" si="152"/>
        <v>214</v>
      </c>
      <c r="CH83" s="107" cm="1">
        <f t="array" ref="CH83">IF(CG83="","",INDEX(imePrezime_id,CG83,0))</f>
        <v>1849</v>
      </c>
      <c r="CI83" t="s">
        <v>1</v>
      </c>
      <c r="CJ83" s="30" t="str">
        <f>IF(CE83&lt;&gt;"NEMA","","SELECT '"&amp;CD83&amp;"', ime, prezime FROM imeprezime WHERE ime LIKE '%"&amp;MID(BA83,2,LEN(BA83)-2)&amp;"%' Or prezime LIKE '%"&amp;MID(BB83,2,LEN(BB83)-2)&amp;"%' Or ime LIKE '%"&amp;MID(BB83,2,LEN(BB83)-2)&amp;"%' Or prezime LIKE '%"&amp;MID(BA83,2,LEN(BA83)-2)&amp;"%' ORDER BY ime, prezime;")</f>
        <v/>
      </c>
      <c r="CK83" t="s">
        <v>1</v>
      </c>
      <c r="CL83" s="91"/>
      <c r="CM83" t="s">
        <v>1</v>
      </c>
      <c r="CO83" t="s">
        <v>1</v>
      </c>
      <c r="CW83" s="116" t="str">
        <f>IF(CE83="NEMA",MAX(CW$10:CW82)+1,"")</f>
        <v/>
      </c>
      <c r="CX83" t="s">
        <v>1</v>
      </c>
      <c r="CY83" s="124" t="str">
        <f>LEFT(BQ83,1)</f>
        <v>M</v>
      </c>
      <c r="CZ83" t="s">
        <v>1</v>
      </c>
      <c r="DA83" s="106" t="str">
        <f>IF(CW83="","",IF(BO83&lt;&gt;"CRO","","INSERT INTO osoba (id,reg_broj,oib,spol_id,dat_rodjenja) VALUES ("&amp;CW83&amp;",(SELECT max(reg_broj)+1 FROM osoba),Null,'"&amp;CY83&amp;"',Null); INSERT INTO osoba_log (id,reg_broj,oib,spol_id,dat_rodjenja,dnevnik_id) SELECT id,reg_broj,oib,spol_id,dat_rodjenja,"&amp;CW$2&amp;" FROM osoba WHERE id = "&amp;CW83&amp;";"))</f>
        <v/>
      </c>
      <c r="DB83" s="129" t="str">
        <f>IF(CW83="","","INSERT INTO imeprezime (id,osoba_id,rbr,ime,prezime,klub_id,identitet_id,sintaksa_id,info,aktivno,dnevnik_id) VALUES ("&amp;CW83&amp;","&amp;IF(DA83="","Null",CW83)&amp;",1,'"&amp;BA83&amp;"','"&amp;BB83&amp;"',(SELECT id FROM klub WHERE naziv = '"&amp;BI83&amp;"'),Null,1,'',1,"&amp;CW$2&amp;");")</f>
        <v/>
      </c>
      <c r="DC83" t="s">
        <v>1</v>
      </c>
      <c r="DD83" s="30" t="str">
        <f t="shared" si="153"/>
        <v/>
      </c>
      <c r="DE83" t="s">
        <v>1</v>
      </c>
      <c r="DF83" s="106" t="str">
        <f>IF(OR(BP83="",BP83&lt;&gt;"NEMA"),"",BO83)</f>
        <v/>
      </c>
      <c r="DG83" s="129" t="str">
        <f>IF(DF83="","",MAX(DG$10:DG82)+1)</f>
        <v/>
      </c>
      <c r="DH83" t="s">
        <v>1</v>
      </c>
      <c r="DI83" s="91"/>
      <c r="DJ83" t="s">
        <v>1</v>
      </c>
      <c r="DK83" s="30" t="str">
        <f>IF(DF83="","","INSERT INTO drzava(id,naziv,oznaka) VALUES ("&amp;DG83&amp;",'"&amp;DI83&amp;"','"&amp;UPPER(LEFT(DF83,1))&amp;LOWER(RIGHT(DF83,2))&amp;"');")</f>
        <v/>
      </c>
      <c r="DL83" t="s">
        <v>1</v>
      </c>
      <c r="DM83" s="170" t="str">
        <f>IF(BJ83&lt;&gt;"NEMA","",IF(IFERROR(MATCH(BI83,BI$10:BI82,0),0)&lt;&gt;0,"",BI83))</f>
        <v/>
      </c>
      <c r="DN83" t="s">
        <v>1</v>
      </c>
      <c r="DO83" s="91"/>
      <c r="DP83" t="s">
        <v>1</v>
      </c>
      <c r="DQ83" s="106" t="str">
        <f t="shared" si="154"/>
        <v/>
      </c>
      <c r="DR83" s="74" t="str">
        <f>IF(DQ83="","",MAX(DR$10:DR82)+1)</f>
        <v/>
      </c>
      <c r="DS83" s="74" t="str">
        <f>IF(DQ83="","",IF(BP83="","",IF(BP83="NEMA",DG83,BP83)))</f>
        <v/>
      </c>
      <c r="DT83" s="74" t="str">
        <f t="shared" si="155"/>
        <v/>
      </c>
      <c r="DU83" s="74" t="str">
        <f>IF(DO83="","",MAX(DU$10:DU82)+1)</f>
        <v/>
      </c>
      <c r="DV83" s="181" t="str">
        <f>IF(DO83="","",INDEX(klub_id,MATCH(DO83,klub_naziv,0)))</f>
        <v/>
      </c>
      <c r="DW83" s="129" t="str">
        <f t="shared" si="156"/>
        <v/>
      </c>
      <c r="DX83" t="s">
        <v>1</v>
      </c>
      <c r="DY83" s="30" t="str">
        <f t="shared" si="157"/>
        <v/>
      </c>
      <c r="DZ83" t="s">
        <v>1</v>
      </c>
      <c r="EA83" s="170" t="str">
        <f>IF(BX83="","",IF(BY83&lt;&gt;"NEMA","ime-pre-klu"&amp;IF(BJ83="","","(ali)")&amp;"-kat",IF(CB83&lt;&gt;"NEMA","ime-pre-klu"&amp;IF(BJ83="","","(ali)"),IF(CE83&lt;&gt;"NEMA","ime-pre",IF(CW83&lt;&gt;"","novo",""))))&amp;IF(AND(BE83="0",BD83&gt;max_minuta*60),"-ot",""))</f>
        <v>ime-pre-klu-kat</v>
      </c>
      <c r="EB83" t="s">
        <v>1</v>
      </c>
      <c r="EC83" s="112"/>
      <c r="ED83" s="138"/>
      <c r="EE83" s="138"/>
      <c r="EF83" s="138"/>
      <c r="EG83" s="138"/>
      <c r="EH83" s="138"/>
      <c r="EI83" s="138"/>
      <c r="EJ83" s="138"/>
      <c r="EK83" s="138"/>
      <c r="EL83" s="138"/>
      <c r="EM83" s="107">
        <f t="shared" si="140"/>
        <v>1</v>
      </c>
      <c r="EN83" t="s">
        <v>1</v>
      </c>
    </row>
    <row r="84" spans="2:144" x14ac:dyDescent="0.25">
      <c r="B84" s="152" t="s">
        <v>1151</v>
      </c>
      <c r="C84" t="s">
        <v>1</v>
      </c>
      <c r="D84" s="163">
        <f t="shared" si="141"/>
        <v>0</v>
      </c>
      <c r="E84" s="164">
        <f t="shared" ref="E84:AW84" si="165">IF($B84="","",FIND(";",$B84,D84+1))</f>
        <v>1</v>
      </c>
      <c r="F84" s="164">
        <f t="shared" si="165"/>
        <v>2</v>
      </c>
      <c r="G84" s="164">
        <f t="shared" si="165"/>
        <v>8</v>
      </c>
      <c r="H84" s="164">
        <f t="shared" si="165"/>
        <v>11</v>
      </c>
      <c r="I84" s="164">
        <f t="shared" si="165"/>
        <v>20</v>
      </c>
      <c r="J84" s="164">
        <f t="shared" si="165"/>
        <v>21</v>
      </c>
      <c r="K84" s="164">
        <f t="shared" si="165"/>
        <v>23</v>
      </c>
      <c r="L84" s="164">
        <f t="shared" si="165"/>
        <v>24</v>
      </c>
      <c r="M84" s="164">
        <f t="shared" si="165"/>
        <v>26</v>
      </c>
      <c r="N84" s="164">
        <f t="shared" si="165"/>
        <v>32</v>
      </c>
      <c r="O84" s="164">
        <f t="shared" si="165"/>
        <v>33</v>
      </c>
      <c r="P84" s="164">
        <f t="shared" si="165"/>
        <v>34</v>
      </c>
      <c r="Q84" s="164">
        <f t="shared" si="165"/>
        <v>36</v>
      </c>
      <c r="R84" s="164">
        <f t="shared" si="165"/>
        <v>37</v>
      </c>
      <c r="S84" s="164">
        <f t="shared" si="165"/>
        <v>40</v>
      </c>
      <c r="T84" s="164">
        <f t="shared" si="165"/>
        <v>43</v>
      </c>
      <c r="U84" s="164">
        <f t="shared" si="165"/>
        <v>46</v>
      </c>
      <c r="V84" s="164">
        <f t="shared" si="165"/>
        <v>48</v>
      </c>
      <c r="W84" s="164">
        <f t="shared" si="165"/>
        <v>54</v>
      </c>
      <c r="X84" s="164">
        <f t="shared" si="165"/>
        <v>60</v>
      </c>
      <c r="Y84" s="164">
        <f t="shared" si="165"/>
        <v>61</v>
      </c>
      <c r="Z84" s="164">
        <f t="shared" si="165"/>
        <v>62</v>
      </c>
      <c r="AA84" s="164">
        <f t="shared" si="165"/>
        <v>63</v>
      </c>
      <c r="AB84" s="164">
        <f t="shared" si="165"/>
        <v>66</v>
      </c>
      <c r="AC84" s="164">
        <f t="shared" si="165"/>
        <v>69</v>
      </c>
      <c r="AD84" s="164">
        <f t="shared" si="165"/>
        <v>72</v>
      </c>
      <c r="AE84" s="164">
        <f t="shared" si="165"/>
        <v>75</v>
      </c>
      <c r="AF84" s="164">
        <f t="shared" si="165"/>
        <v>78</v>
      </c>
      <c r="AG84" s="164">
        <f t="shared" si="165"/>
        <v>81</v>
      </c>
      <c r="AH84" s="164">
        <f t="shared" si="165"/>
        <v>84</v>
      </c>
      <c r="AI84" s="164">
        <f t="shared" si="165"/>
        <v>87</v>
      </c>
      <c r="AJ84" s="164">
        <f t="shared" si="165"/>
        <v>90</v>
      </c>
      <c r="AK84" s="164">
        <f t="shared" si="165"/>
        <v>93</v>
      </c>
      <c r="AL84" s="164">
        <f t="shared" si="165"/>
        <v>96</v>
      </c>
      <c r="AM84" s="164">
        <f t="shared" si="165"/>
        <v>97</v>
      </c>
      <c r="AN84" s="164">
        <f t="shared" si="165"/>
        <v>99</v>
      </c>
      <c r="AO84" s="164">
        <f t="shared" si="165"/>
        <v>105</v>
      </c>
      <c r="AP84" s="164">
        <f t="shared" si="165"/>
        <v>107</v>
      </c>
      <c r="AQ84" s="164">
        <f t="shared" si="165"/>
        <v>109</v>
      </c>
      <c r="AR84" s="164">
        <f t="shared" si="165"/>
        <v>115</v>
      </c>
      <c r="AS84" s="164">
        <f t="shared" si="165"/>
        <v>122</v>
      </c>
      <c r="AT84" s="164">
        <f t="shared" si="165"/>
        <v>128</v>
      </c>
      <c r="AU84" s="164">
        <f t="shared" si="165"/>
        <v>131</v>
      </c>
      <c r="AV84" s="164">
        <f t="shared" si="165"/>
        <v>132</v>
      </c>
      <c r="AW84" s="165">
        <f t="shared" si="165"/>
        <v>133</v>
      </c>
      <c r="AX84" t="s">
        <v>1</v>
      </c>
      <c r="AY84" s="106" t="str">
        <f t="shared" si="143"/>
        <v>M35</v>
      </c>
      <c r="AZ84" s="138">
        <f t="shared" si="135"/>
        <v>107</v>
      </c>
      <c r="BA84" s="74" t="str">
        <f t="shared" si="144"/>
        <v>Vacant</v>
      </c>
      <c r="BB84" s="74" t="str">
        <f t="shared" si="145"/>
        <v/>
      </c>
      <c r="BC84" s="138" t="str">
        <f t="shared" si="146"/>
        <v/>
      </c>
      <c r="BD84" s="138" t="str">
        <f t="shared" si="147"/>
        <v/>
      </c>
      <c r="BE84" s="138" t="str">
        <f t="shared" si="148"/>
        <v>0</v>
      </c>
      <c r="BF84" s="138" t="str">
        <f t="shared" si="81"/>
        <v/>
      </c>
      <c r="BG84" s="138" t="str">
        <f>IF(CD84="","",IF(N(BD84)&gt;max_minuta*60,2,INDEX(statusRezultat_id,MATCH(VALUE(BE84),statusRezultat_oevent,0))))</f>
        <v/>
      </c>
      <c r="BH84" s="74" t="str">
        <f>IF(B84="","",SUBSTITUTE(MID($B84,R84+1,S84-R84-1),"""",""))</f>
        <v/>
      </c>
      <c r="BI84" s="74" t="str">
        <f>IF(B84="","",SUBSTITUTE(MID($B84,S84+1,T84-S84-1),"""",""))</f>
        <v/>
      </c>
      <c r="BJ84" s="138" t="str">
        <f t="shared" si="149"/>
        <v/>
      </c>
      <c r="BK84" s="74" t="str" cm="1">
        <f t="array" ref="BK84">IF(BJ84="",""&amp;BI84,IF(BJ84="NEMA",BI84,INDEX(klubAlias_klub,BJ84)))</f>
        <v/>
      </c>
      <c r="BL84" s="74" t="str" cm="1">
        <f t="array" ref="BL84">IFERROR(INDEX(registarNatjecatelji,CE84,4),"")</f>
        <v/>
      </c>
      <c r="BM84" s="138"/>
      <c r="BN84" s="74" t="str">
        <f t="shared" si="150"/>
        <v/>
      </c>
      <c r="BO84" s="74" t="str">
        <f>IF(B84="","",SUBSTITUTE(MID($B84,T84+1,U84-T84-1),"""",""))</f>
        <v/>
      </c>
      <c r="BP84" s="138" t="str">
        <f>IF(BO84="","",IFERROR(INDEX(drzava_id,MATCH(BO84,drzava_oznaka,0)),"NEMA"))</f>
        <v/>
      </c>
      <c r="BQ84" s="74" t="str">
        <f>IF(B84="","",SUBSTITUTE(MID($B84,AQ84+1,AR84-AQ84-1),"""",""))</f>
        <v>M35</v>
      </c>
      <c r="BR84" s="74" t="str">
        <f t="shared" si="136"/>
        <v>M35</v>
      </c>
      <c r="BS84" s="138">
        <f t="shared" si="137"/>
        <v>1006</v>
      </c>
      <c r="BT84" s="75" t="str">
        <f>IF(B84="","",SUBSTITUTE(MID($B84,AR84+1,AS84-AR84-1),"""",""))</f>
        <v>4.32</v>
      </c>
      <c r="BU84" s="75" t="str">
        <f>IF(B84="","",SUBSTITUTE(MID($B84,AS84+1,AT84-AS84-1),"""",""))</f>
        <v>180</v>
      </c>
      <c r="BV84" s="76" t="str">
        <f>IF(B84="","",SUBSTITUTE(MID($B84,AT84+1,AU84-AT84-1),"""",""))</f>
        <v>15</v>
      </c>
      <c r="BW84" t="s">
        <v>1</v>
      </c>
      <c r="BX84" s="106" t="str">
        <f>IF(BA84="Vacant","",IF(BA84="","",BA84) &amp; IF(BB84="",""," – " &amp; BB84) &amp; IF(BN84="",""," – " &amp; BN84) &amp; IF(AY84="",""," – " &amp; AY84))</f>
        <v/>
      </c>
      <c r="BY84" s="107" t="str">
        <f t="shared" si="138"/>
        <v/>
      </c>
      <c r="BZ84" t="s">
        <v>1</v>
      </c>
      <c r="CA84" s="106" t="str">
        <f>IF(BA84="Vacant","",IF(BA84="","",BA84) &amp; IF(BB84="",""," – " &amp; BB84) &amp; IF(BN84="",""," – " &amp; BN84))</f>
        <v/>
      </c>
      <c r="CB84" s="107" t="str">
        <f t="shared" si="139"/>
        <v/>
      </c>
      <c r="CC84" t="s">
        <v>1</v>
      </c>
      <c r="CD84" s="106" t="str">
        <f>IF(BA84="Vacant","",IF(BA84="","",BA84)&amp;IF(BB84="",""," – "&amp;BB84))</f>
        <v/>
      </c>
      <c r="CE84" s="107" t="str">
        <f t="shared" si="151"/>
        <v/>
      </c>
      <c r="CF84" t="s">
        <v>1</v>
      </c>
      <c r="CG84" s="112" t="str">
        <f t="shared" si="152"/>
        <v/>
      </c>
      <c r="CH84" s="107" t="str" cm="1">
        <f t="array" ref="CH84">IF(CG84="","",INDEX(imePrezime_id,CG84,0))</f>
        <v/>
      </c>
      <c r="CI84" t="s">
        <v>1</v>
      </c>
      <c r="CJ84" s="30" t="str">
        <f>IF(CE84&lt;&gt;"NEMA","","SELECT '"&amp;CD84&amp;"', ime, prezime FROM imeprezime WHERE ime LIKE '%"&amp;MID(BA84,2,LEN(BA84)-2)&amp;"%' Or prezime LIKE '%"&amp;MID(BB84,2,LEN(BB84)-2)&amp;"%' Or ime LIKE '%"&amp;MID(BB84,2,LEN(BB84)-2)&amp;"%' Or prezime LIKE '%"&amp;MID(BA84,2,LEN(BA84)-2)&amp;"%' ORDER BY ime, prezime;")</f>
        <v/>
      </c>
      <c r="CK84" t="s">
        <v>1</v>
      </c>
      <c r="CL84" s="91"/>
      <c r="CM84" t="s">
        <v>1</v>
      </c>
      <c r="CO84" t="s">
        <v>1</v>
      </c>
      <c r="CW84" s="116" t="str">
        <f>IF(CE84="NEMA",MAX(CW$10:CW83)+1,"")</f>
        <v/>
      </c>
      <c r="CX84" t="s">
        <v>1</v>
      </c>
      <c r="CY84" s="124" t="str">
        <f>LEFT(BQ84,1)</f>
        <v>M</v>
      </c>
      <c r="CZ84" t="s">
        <v>1</v>
      </c>
      <c r="DA84" s="106" t="str">
        <f>IF(CW84="","",IF(BO84&lt;&gt;"CRO","","INSERT INTO osoba (id,reg_broj,oib,spol_id,dat_rodjenja) VALUES ("&amp;CW84&amp;",(SELECT max(reg_broj)+1 FROM osoba),Null,'"&amp;CY84&amp;"',Null); INSERT INTO osoba_log (id,reg_broj,oib,spol_id,dat_rodjenja,dnevnik_id) SELECT id,reg_broj,oib,spol_id,dat_rodjenja,"&amp;CW$2&amp;" FROM osoba WHERE id = "&amp;CW84&amp;";"))</f>
        <v/>
      </c>
      <c r="DB84" s="129" t="str">
        <f>IF(CW84="","","INSERT INTO imeprezime (id,osoba_id,rbr,ime,prezime,klub_id,identitet_id,sintaksa_id,info,aktivno,dnevnik_id) VALUES ("&amp;CW84&amp;","&amp;IF(DA84="","Null",CW84)&amp;",1,'"&amp;BA84&amp;"','"&amp;BB84&amp;"',(SELECT id FROM klub WHERE naziv = '"&amp;BI84&amp;"'),Null,1,'',1,"&amp;CW$2&amp;");")</f>
        <v/>
      </c>
      <c r="DC84" t="s">
        <v>1</v>
      </c>
      <c r="DD84" s="30" t="str">
        <f t="shared" si="153"/>
        <v/>
      </c>
      <c r="DE84" t="s">
        <v>1</v>
      </c>
      <c r="DF84" s="106" t="str">
        <f>IF(OR(BP84="",BP84&lt;&gt;"NEMA"),"",BO84)</f>
        <v/>
      </c>
      <c r="DG84" s="129" t="str">
        <f>IF(DF84="","",MAX(DG$10:DG83)+1)</f>
        <v/>
      </c>
      <c r="DH84" t="s">
        <v>1</v>
      </c>
      <c r="DI84" s="91"/>
      <c r="DJ84" t="s">
        <v>1</v>
      </c>
      <c r="DK84" s="30" t="str">
        <f>IF(DF84="","","INSERT INTO drzava(id,naziv,oznaka) VALUES ("&amp;DG84&amp;",'"&amp;DI84&amp;"','"&amp;UPPER(LEFT(DF84,1))&amp;LOWER(RIGHT(DF84,2))&amp;"');")</f>
        <v/>
      </c>
      <c r="DL84" t="s">
        <v>1</v>
      </c>
      <c r="DM84" s="170" t="str">
        <f>IF(BJ84&lt;&gt;"NEMA","",IF(IFERROR(MATCH(BI84,BI$10:BI83,0),0)&lt;&gt;0,"",BI84))</f>
        <v/>
      </c>
      <c r="DN84" t="s">
        <v>1</v>
      </c>
      <c r="DO84" s="91"/>
      <c r="DP84" t="s">
        <v>1</v>
      </c>
      <c r="DQ84" s="106" t="str">
        <f t="shared" si="154"/>
        <v/>
      </c>
      <c r="DR84" s="74" t="str">
        <f>IF(DQ84="","",MAX(DR$10:DR83)+1)</f>
        <v/>
      </c>
      <c r="DS84" s="74" t="str">
        <f>IF(DQ84="","",IF(BP84="","",IF(BP84="NEMA",DG84,BP84)))</f>
        <v/>
      </c>
      <c r="DT84" s="74" t="str">
        <f t="shared" si="155"/>
        <v/>
      </c>
      <c r="DU84" s="74" t="str">
        <f>IF(DO84="","",MAX(DU$10:DU83)+1)</f>
        <v/>
      </c>
      <c r="DV84" s="181" t="str">
        <f>IF(DO84="","",INDEX(klub_id,MATCH(DO84,klub_naziv,0)))</f>
        <v/>
      </c>
      <c r="DW84" s="129" t="str">
        <f t="shared" si="156"/>
        <v/>
      </c>
      <c r="DX84" t="s">
        <v>1</v>
      </c>
      <c r="DY84" s="30" t="str">
        <f t="shared" si="157"/>
        <v/>
      </c>
      <c r="DZ84" t="s">
        <v>1</v>
      </c>
      <c r="EA84" s="170" t="str">
        <f>IF(BX84="","",IF(BY84&lt;&gt;"NEMA","ime-pre-klu"&amp;IF(BJ84="","","(ali)")&amp;"-kat",IF(CB84&lt;&gt;"NEMA","ime-pre-klu"&amp;IF(BJ84="","","(ali)"),IF(CE84&lt;&gt;"NEMA","ime-pre",IF(CW84&lt;&gt;"","novo",""))))&amp;IF(AND(BE84="0",BD84&gt;max_minuta*60),"-ot",""))</f>
        <v/>
      </c>
      <c r="EB84" t="s">
        <v>1</v>
      </c>
      <c r="EC84" s="112"/>
      <c r="ED84" s="138"/>
      <c r="EE84" s="138"/>
      <c r="EF84" s="138"/>
      <c r="EG84" s="138"/>
      <c r="EH84" s="138"/>
      <c r="EI84" s="138"/>
      <c r="EJ84" s="138"/>
      <c r="EK84" s="138"/>
      <c r="EL84" s="138"/>
      <c r="EM84" s="107" t="str">
        <f t="shared" si="140"/>
        <v/>
      </c>
      <c r="EN84" t="s">
        <v>1</v>
      </c>
    </row>
    <row r="85" spans="2:144" x14ac:dyDescent="0.25">
      <c r="B85" s="152" t="s">
        <v>1152</v>
      </c>
      <c r="C85" t="s">
        <v>1</v>
      </c>
      <c r="D85" s="163">
        <f t="shared" si="141"/>
        <v>0</v>
      </c>
      <c r="E85" s="164">
        <f t="shared" ref="E85:AW85" si="166">IF($B85="","",FIND(";",$B85,D85+1))</f>
        <v>1</v>
      </c>
      <c r="F85" s="164">
        <f t="shared" si="166"/>
        <v>2</v>
      </c>
      <c r="G85" s="164">
        <f t="shared" si="166"/>
        <v>8</v>
      </c>
      <c r="H85" s="164">
        <f t="shared" si="166"/>
        <v>11</v>
      </c>
      <c r="I85" s="164">
        <f t="shared" si="166"/>
        <v>20</v>
      </c>
      <c r="J85" s="164">
        <f t="shared" si="166"/>
        <v>21</v>
      </c>
      <c r="K85" s="164">
        <f t="shared" si="166"/>
        <v>23</v>
      </c>
      <c r="L85" s="164">
        <f t="shared" si="166"/>
        <v>24</v>
      </c>
      <c r="M85" s="164">
        <f t="shared" si="166"/>
        <v>26</v>
      </c>
      <c r="N85" s="164">
        <f t="shared" si="166"/>
        <v>32</v>
      </c>
      <c r="O85" s="164">
        <f t="shared" si="166"/>
        <v>33</v>
      </c>
      <c r="P85" s="164">
        <f t="shared" si="166"/>
        <v>34</v>
      </c>
      <c r="Q85" s="164">
        <f t="shared" si="166"/>
        <v>36</v>
      </c>
      <c r="R85" s="164">
        <f t="shared" si="166"/>
        <v>37</v>
      </c>
      <c r="S85" s="164">
        <f t="shared" si="166"/>
        <v>40</v>
      </c>
      <c r="T85" s="164">
        <f t="shared" si="166"/>
        <v>43</v>
      </c>
      <c r="U85" s="164">
        <f t="shared" si="166"/>
        <v>46</v>
      </c>
      <c r="V85" s="164">
        <f t="shared" si="166"/>
        <v>48</v>
      </c>
      <c r="W85" s="164">
        <f t="shared" si="166"/>
        <v>54</v>
      </c>
      <c r="X85" s="164">
        <f t="shared" si="166"/>
        <v>60</v>
      </c>
      <c r="Y85" s="164">
        <f t="shared" si="166"/>
        <v>61</v>
      </c>
      <c r="Z85" s="164">
        <f t="shared" si="166"/>
        <v>62</v>
      </c>
      <c r="AA85" s="164">
        <f t="shared" si="166"/>
        <v>63</v>
      </c>
      <c r="AB85" s="164">
        <f t="shared" si="166"/>
        <v>66</v>
      </c>
      <c r="AC85" s="164">
        <f t="shared" si="166"/>
        <v>69</v>
      </c>
      <c r="AD85" s="164">
        <f t="shared" si="166"/>
        <v>72</v>
      </c>
      <c r="AE85" s="164">
        <f t="shared" si="166"/>
        <v>75</v>
      </c>
      <c r="AF85" s="164">
        <f t="shared" si="166"/>
        <v>78</v>
      </c>
      <c r="AG85" s="164">
        <f t="shared" si="166"/>
        <v>81</v>
      </c>
      <c r="AH85" s="164">
        <f t="shared" si="166"/>
        <v>84</v>
      </c>
      <c r="AI85" s="164">
        <f t="shared" si="166"/>
        <v>87</v>
      </c>
      <c r="AJ85" s="164">
        <f t="shared" si="166"/>
        <v>90</v>
      </c>
      <c r="AK85" s="164">
        <f t="shared" si="166"/>
        <v>93</v>
      </c>
      <c r="AL85" s="164">
        <f t="shared" si="166"/>
        <v>96</v>
      </c>
      <c r="AM85" s="164">
        <f t="shared" si="166"/>
        <v>97</v>
      </c>
      <c r="AN85" s="164">
        <f t="shared" si="166"/>
        <v>99</v>
      </c>
      <c r="AO85" s="164">
        <f t="shared" si="166"/>
        <v>105</v>
      </c>
      <c r="AP85" s="164">
        <f t="shared" si="166"/>
        <v>107</v>
      </c>
      <c r="AQ85" s="164">
        <f t="shared" si="166"/>
        <v>109</v>
      </c>
      <c r="AR85" s="164">
        <f t="shared" si="166"/>
        <v>115</v>
      </c>
      <c r="AS85" s="164">
        <f t="shared" si="166"/>
        <v>122</v>
      </c>
      <c r="AT85" s="164">
        <f t="shared" si="166"/>
        <v>128</v>
      </c>
      <c r="AU85" s="164">
        <f t="shared" si="166"/>
        <v>131</v>
      </c>
      <c r="AV85" s="164">
        <f t="shared" si="166"/>
        <v>132</v>
      </c>
      <c r="AW85" s="165">
        <f t="shared" si="166"/>
        <v>133</v>
      </c>
      <c r="AX85" t="s">
        <v>1</v>
      </c>
      <c r="AY85" s="106" t="str">
        <f t="shared" si="143"/>
        <v>M35</v>
      </c>
      <c r="AZ85" s="138">
        <f t="shared" si="135"/>
        <v>107</v>
      </c>
      <c r="BA85" s="74" t="str">
        <f t="shared" si="144"/>
        <v>Vacant</v>
      </c>
      <c r="BB85" s="74" t="str">
        <f t="shared" si="145"/>
        <v/>
      </c>
      <c r="BC85" s="138" t="str">
        <f t="shared" si="146"/>
        <v/>
      </c>
      <c r="BD85" s="138" t="str">
        <f t="shared" si="147"/>
        <v/>
      </c>
      <c r="BE85" s="138" t="str">
        <f t="shared" si="148"/>
        <v>0</v>
      </c>
      <c r="BF85" s="138" t="str">
        <f t="shared" si="81"/>
        <v/>
      </c>
      <c r="BG85" s="138" t="str">
        <f>IF(CD85="","",IF(N(BD85)&gt;max_minuta*60,2,INDEX(statusRezultat_id,MATCH(VALUE(BE85),statusRezultat_oevent,0))))</f>
        <v/>
      </c>
      <c r="BH85" s="74" t="str">
        <f>IF(B85="","",SUBSTITUTE(MID($B85,R85+1,S85-R85-1),"""",""))</f>
        <v/>
      </c>
      <c r="BI85" s="74" t="str">
        <f>IF(B85="","",SUBSTITUTE(MID($B85,S85+1,T85-S85-1),"""",""))</f>
        <v/>
      </c>
      <c r="BJ85" s="138" t="str">
        <f t="shared" si="149"/>
        <v/>
      </c>
      <c r="BK85" s="74" t="str" cm="1">
        <f t="array" ref="BK85">IF(BJ85="",""&amp;BI85,IF(BJ85="NEMA",BI85,INDEX(klubAlias_klub,BJ85)))</f>
        <v/>
      </c>
      <c r="BL85" s="74" t="str" cm="1">
        <f t="array" ref="BL85">IFERROR(INDEX(registarNatjecatelji,CE85,4),"")</f>
        <v/>
      </c>
      <c r="BM85" s="138"/>
      <c r="BN85" s="74" t="str">
        <f t="shared" si="150"/>
        <v/>
      </c>
      <c r="BO85" s="74" t="str">
        <f>IF(B85="","",SUBSTITUTE(MID($B85,T85+1,U85-T85-1),"""",""))</f>
        <v/>
      </c>
      <c r="BP85" s="138" t="str">
        <f>IF(BO85="","",IFERROR(INDEX(drzava_id,MATCH(BO85,drzava_oznaka,0)),"NEMA"))</f>
        <v/>
      </c>
      <c r="BQ85" s="74" t="str">
        <f>IF(B85="","",SUBSTITUTE(MID($B85,AQ85+1,AR85-AQ85-1),"""",""))</f>
        <v>M35</v>
      </c>
      <c r="BR85" s="74" t="str">
        <f t="shared" si="136"/>
        <v>M35</v>
      </c>
      <c r="BS85" s="138">
        <f t="shared" si="137"/>
        <v>1006</v>
      </c>
      <c r="BT85" s="75" t="str">
        <f>IF(B85="","",SUBSTITUTE(MID($B85,AR85+1,AS85-AR85-1),"""",""))</f>
        <v>4.32</v>
      </c>
      <c r="BU85" s="75" t="str">
        <f>IF(B85="","",SUBSTITUTE(MID($B85,AS85+1,AT85-AS85-1),"""",""))</f>
        <v>180</v>
      </c>
      <c r="BV85" s="76" t="str">
        <f>IF(B85="","",SUBSTITUTE(MID($B85,AT85+1,AU85-AT85-1),"""",""))</f>
        <v>15</v>
      </c>
      <c r="BW85" t="s">
        <v>1</v>
      </c>
      <c r="BX85" s="106" t="str">
        <f>IF(BA85="Vacant","",IF(BA85="","",BA85) &amp; IF(BB85="",""," – " &amp; BB85) &amp; IF(BN85="",""," – " &amp; BN85) &amp; IF(AY85="",""," – " &amp; AY85))</f>
        <v/>
      </c>
      <c r="BY85" s="107" t="str">
        <f t="shared" si="138"/>
        <v/>
      </c>
      <c r="BZ85" t="s">
        <v>1</v>
      </c>
      <c r="CA85" s="106" t="str">
        <f>IF(BA85="Vacant","",IF(BA85="","",BA85) &amp; IF(BB85="",""," – " &amp; BB85) &amp; IF(BN85="",""," – " &amp; BN85))</f>
        <v/>
      </c>
      <c r="CB85" s="107" t="str">
        <f t="shared" si="139"/>
        <v/>
      </c>
      <c r="CC85" t="s">
        <v>1</v>
      </c>
      <c r="CD85" s="106" t="str">
        <f>IF(BA85="Vacant","",IF(BA85="","",BA85)&amp;IF(BB85="",""," – "&amp;BB85))</f>
        <v/>
      </c>
      <c r="CE85" s="107" t="str">
        <f t="shared" si="151"/>
        <v/>
      </c>
      <c r="CF85" t="s">
        <v>1</v>
      </c>
      <c r="CG85" s="112" t="str">
        <f t="shared" si="152"/>
        <v/>
      </c>
      <c r="CH85" s="107" t="str" cm="1">
        <f t="array" ref="CH85">IF(CG85="","",INDEX(imePrezime_id,CG85,0))</f>
        <v/>
      </c>
      <c r="CI85" t="s">
        <v>1</v>
      </c>
      <c r="CJ85" s="30" t="str">
        <f>IF(CE85&lt;&gt;"NEMA","","SELECT '"&amp;CD85&amp;"', ime, prezime FROM imeprezime WHERE ime LIKE '%"&amp;MID(BA85,2,LEN(BA85)-2)&amp;"%' Or prezime LIKE '%"&amp;MID(BB85,2,LEN(BB85)-2)&amp;"%' Or ime LIKE '%"&amp;MID(BB85,2,LEN(BB85)-2)&amp;"%' Or prezime LIKE '%"&amp;MID(BA85,2,LEN(BA85)-2)&amp;"%' ORDER BY ime, prezime;")</f>
        <v/>
      </c>
      <c r="CK85" t="s">
        <v>1</v>
      </c>
      <c r="CL85" s="91"/>
      <c r="CM85" t="s">
        <v>1</v>
      </c>
      <c r="CO85" t="s">
        <v>1</v>
      </c>
      <c r="CW85" s="116" t="str">
        <f>IF(CE85="NEMA",MAX(CW$10:CW84)+1,"")</f>
        <v/>
      </c>
      <c r="CX85" t="s">
        <v>1</v>
      </c>
      <c r="CY85" s="124" t="str">
        <f>LEFT(BQ85,1)</f>
        <v>M</v>
      </c>
      <c r="CZ85" t="s">
        <v>1</v>
      </c>
      <c r="DA85" s="106" t="str">
        <f>IF(CW85="","",IF(BO85&lt;&gt;"CRO","","INSERT INTO osoba (id,reg_broj,oib,spol_id,dat_rodjenja) VALUES ("&amp;CW85&amp;",(SELECT max(reg_broj)+1 FROM osoba),Null,'"&amp;CY85&amp;"',Null); INSERT INTO osoba_log (id,reg_broj,oib,spol_id,dat_rodjenja,dnevnik_id) SELECT id,reg_broj,oib,spol_id,dat_rodjenja,"&amp;CW$2&amp;" FROM osoba WHERE id = "&amp;CW85&amp;";"))</f>
        <v/>
      </c>
      <c r="DB85" s="129" t="str">
        <f>IF(CW85="","","INSERT INTO imeprezime (id,osoba_id,rbr,ime,prezime,klub_id,identitet_id,sintaksa_id,info,aktivno,dnevnik_id) VALUES ("&amp;CW85&amp;","&amp;IF(DA85="","Null",CW85)&amp;",1,'"&amp;BA85&amp;"','"&amp;BB85&amp;"',(SELECT id FROM klub WHERE naziv = '"&amp;BI85&amp;"'),Null,1,'',1,"&amp;CW$2&amp;");")</f>
        <v/>
      </c>
      <c r="DC85" t="s">
        <v>1</v>
      </c>
      <c r="DD85" s="30" t="str">
        <f t="shared" si="153"/>
        <v/>
      </c>
      <c r="DE85" t="s">
        <v>1</v>
      </c>
      <c r="DF85" s="106" t="str">
        <f>IF(OR(BP85="",BP85&lt;&gt;"NEMA"),"",BO85)</f>
        <v/>
      </c>
      <c r="DG85" s="129" t="str">
        <f>IF(DF85="","",MAX(DG$10:DG84)+1)</f>
        <v/>
      </c>
      <c r="DH85" t="s">
        <v>1</v>
      </c>
      <c r="DI85" s="91"/>
      <c r="DJ85" t="s">
        <v>1</v>
      </c>
      <c r="DK85" s="30" t="str">
        <f>IF(DF85="","","INSERT INTO drzava(id,naziv,oznaka) VALUES ("&amp;DG85&amp;",'"&amp;DI85&amp;"','"&amp;UPPER(LEFT(DF85,1))&amp;LOWER(RIGHT(DF85,2))&amp;"');")</f>
        <v/>
      </c>
      <c r="DL85" t="s">
        <v>1</v>
      </c>
      <c r="DM85" s="170" t="str">
        <f>IF(BJ85&lt;&gt;"NEMA","",IF(IFERROR(MATCH(BI85,BI$10:BI84,0),0)&lt;&gt;0,"",BI85))</f>
        <v/>
      </c>
      <c r="DN85" t="s">
        <v>1</v>
      </c>
      <c r="DO85" s="91"/>
      <c r="DP85" t="s">
        <v>1</v>
      </c>
      <c r="DQ85" s="106" t="str">
        <f t="shared" si="154"/>
        <v/>
      </c>
      <c r="DR85" s="74" t="str">
        <f>IF(DQ85="","",MAX(DR$10:DR84)+1)</f>
        <v/>
      </c>
      <c r="DS85" s="74" t="str">
        <f>IF(DQ85="","",IF(BP85="","",IF(BP85="NEMA",DG85,BP85)))</f>
        <v/>
      </c>
      <c r="DT85" s="74" t="str">
        <f t="shared" si="155"/>
        <v/>
      </c>
      <c r="DU85" s="74" t="str">
        <f>IF(DO85="","",MAX(DU$10:DU84)+1)</f>
        <v/>
      </c>
      <c r="DV85" s="181" t="str">
        <f>IF(DO85="","",INDEX(klub_id,MATCH(DO85,klub_naziv,0)))</f>
        <v/>
      </c>
      <c r="DW85" s="129" t="str">
        <f t="shared" si="156"/>
        <v/>
      </c>
      <c r="DX85" t="s">
        <v>1</v>
      </c>
      <c r="DY85" s="30" t="str">
        <f t="shared" si="157"/>
        <v/>
      </c>
      <c r="DZ85" t="s">
        <v>1</v>
      </c>
      <c r="EA85" s="170" t="str">
        <f>IF(BX85="","",IF(BY85&lt;&gt;"NEMA","ime-pre-klu"&amp;IF(BJ85="","","(ali)")&amp;"-kat",IF(CB85&lt;&gt;"NEMA","ime-pre-klu"&amp;IF(BJ85="","","(ali)"),IF(CE85&lt;&gt;"NEMA","ime-pre",IF(CW85&lt;&gt;"","novo",""))))&amp;IF(AND(BE85="0",BD85&gt;max_minuta*60),"-ot",""))</f>
        <v/>
      </c>
      <c r="EB85" t="s">
        <v>1</v>
      </c>
      <c r="EC85" s="112"/>
      <c r="ED85" s="138"/>
      <c r="EE85" s="138"/>
      <c r="EF85" s="138"/>
      <c r="EG85" s="138"/>
      <c r="EH85" s="138"/>
      <c r="EI85" s="138"/>
      <c r="EJ85" s="138"/>
      <c r="EK85" s="138"/>
      <c r="EL85" s="138"/>
      <c r="EM85" s="107" t="str">
        <f t="shared" si="140"/>
        <v/>
      </c>
      <c r="EN85" t="s">
        <v>1</v>
      </c>
    </row>
    <row r="86" spans="2:144" x14ac:dyDescent="0.25">
      <c r="B86" s="152" t="s">
        <v>1153</v>
      </c>
      <c r="C86" t="s">
        <v>1</v>
      </c>
      <c r="D86" s="163">
        <f t="shared" si="141"/>
        <v>0</v>
      </c>
      <c r="E86" s="164">
        <f t="shared" ref="E86:AW86" si="167">IF($B86="","",FIND(";",$B86,D86+1))</f>
        <v>1</v>
      </c>
      <c r="F86" s="164">
        <f t="shared" si="167"/>
        <v>9</v>
      </c>
      <c r="G86" s="164">
        <f t="shared" si="167"/>
        <v>15</v>
      </c>
      <c r="H86" s="164">
        <f t="shared" si="167"/>
        <v>25</v>
      </c>
      <c r="I86" s="164">
        <f t="shared" si="167"/>
        <v>35</v>
      </c>
      <c r="J86" s="164">
        <f t="shared" si="167"/>
        <v>36</v>
      </c>
      <c r="K86" s="164">
        <f t="shared" si="167"/>
        <v>38</v>
      </c>
      <c r="L86" s="164">
        <f t="shared" si="167"/>
        <v>39</v>
      </c>
      <c r="M86" s="164">
        <f t="shared" si="167"/>
        <v>41</v>
      </c>
      <c r="N86" s="164">
        <f t="shared" si="167"/>
        <v>47</v>
      </c>
      <c r="O86" s="164">
        <f t="shared" si="167"/>
        <v>54</v>
      </c>
      <c r="P86" s="164">
        <f t="shared" si="167"/>
        <v>60</v>
      </c>
      <c r="Q86" s="164">
        <f t="shared" si="167"/>
        <v>62</v>
      </c>
      <c r="R86" s="164">
        <f t="shared" si="167"/>
        <v>64</v>
      </c>
      <c r="S86" s="164">
        <f t="shared" si="167"/>
        <v>70</v>
      </c>
      <c r="T86" s="164">
        <f t="shared" si="167"/>
        <v>79</v>
      </c>
      <c r="U86" s="164">
        <f t="shared" si="167"/>
        <v>85</v>
      </c>
      <c r="V86" s="164">
        <f t="shared" si="167"/>
        <v>87</v>
      </c>
      <c r="W86" s="164">
        <f t="shared" si="167"/>
        <v>93</v>
      </c>
      <c r="X86" s="164">
        <f t="shared" si="167"/>
        <v>99</v>
      </c>
      <c r="Y86" s="164">
        <f t="shared" si="167"/>
        <v>100</v>
      </c>
      <c r="Z86" s="164">
        <f t="shared" si="167"/>
        <v>101</v>
      </c>
      <c r="AA86" s="164">
        <f t="shared" si="167"/>
        <v>102</v>
      </c>
      <c r="AB86" s="164">
        <f t="shared" si="167"/>
        <v>105</v>
      </c>
      <c r="AC86" s="164">
        <f t="shared" si="167"/>
        <v>108</v>
      </c>
      <c r="AD86" s="164">
        <f t="shared" si="167"/>
        <v>111</v>
      </c>
      <c r="AE86" s="164">
        <f t="shared" si="167"/>
        <v>114</v>
      </c>
      <c r="AF86" s="164">
        <f t="shared" si="167"/>
        <v>117</v>
      </c>
      <c r="AG86" s="164">
        <f t="shared" si="167"/>
        <v>120</v>
      </c>
      <c r="AH86" s="164">
        <f t="shared" si="167"/>
        <v>123</v>
      </c>
      <c r="AI86" s="164">
        <f t="shared" si="167"/>
        <v>126</v>
      </c>
      <c r="AJ86" s="164">
        <f t="shared" si="167"/>
        <v>129</v>
      </c>
      <c r="AK86" s="164">
        <f t="shared" si="167"/>
        <v>132</v>
      </c>
      <c r="AL86" s="164">
        <f t="shared" si="167"/>
        <v>135</v>
      </c>
      <c r="AM86" s="164">
        <f t="shared" si="167"/>
        <v>136</v>
      </c>
      <c r="AN86" s="164">
        <f t="shared" si="167"/>
        <v>138</v>
      </c>
      <c r="AO86" s="164">
        <f t="shared" si="167"/>
        <v>144</v>
      </c>
      <c r="AP86" s="164">
        <f t="shared" si="167"/>
        <v>146</v>
      </c>
      <c r="AQ86" s="164">
        <f t="shared" si="167"/>
        <v>148</v>
      </c>
      <c r="AR86" s="164">
        <f t="shared" si="167"/>
        <v>154</v>
      </c>
      <c r="AS86" s="164">
        <f t="shared" si="167"/>
        <v>161</v>
      </c>
      <c r="AT86" s="164">
        <f t="shared" si="167"/>
        <v>167</v>
      </c>
      <c r="AU86" s="164">
        <f t="shared" si="167"/>
        <v>170</v>
      </c>
      <c r="AV86" s="164">
        <f t="shared" si="167"/>
        <v>172</v>
      </c>
      <c r="AW86" s="165">
        <f t="shared" si="167"/>
        <v>173</v>
      </c>
      <c r="AX86" t="s">
        <v>1</v>
      </c>
      <c r="AY86" s="106" t="str">
        <f t="shared" si="143"/>
        <v>M45</v>
      </c>
      <c r="AZ86" s="138">
        <f t="shared" si="135"/>
        <v>106</v>
      </c>
      <c r="BA86" s="74" t="str">
        <f t="shared" si="144"/>
        <v>Tihomir</v>
      </c>
      <c r="BB86" s="74" t="str">
        <f t="shared" si="145"/>
        <v>Salopek</v>
      </c>
      <c r="BC86" s="138" t="str">
        <f t="shared" si="146"/>
        <v>29:48</v>
      </c>
      <c r="BD86" s="138">
        <f t="shared" si="147"/>
        <v>1788</v>
      </c>
      <c r="BE86" s="138" t="str">
        <f t="shared" si="148"/>
        <v>0</v>
      </c>
      <c r="BF86" s="138" t="str">
        <f t="shared" si="81"/>
        <v>0</v>
      </c>
      <c r="BG86" s="138">
        <f>IF(CD86="","",IF(N(BD86)&gt;max_minuta*60,2,INDEX(statusRezultat_id,MATCH(VALUE(BE86),statusRezultat_oevent,0))))</f>
        <v>1</v>
      </c>
      <c r="BH86" s="74" t="str">
        <f>IF(B86="","",SUBSTITUTE(MID($B86,R86+1,S86-R86-1),"""",""))</f>
        <v>RIS</v>
      </c>
      <c r="BI86" s="74" t="str">
        <f>IF(B86="","",SUBSTITUTE(MID($B86,S86+1,T86-S86-1),"""",""))</f>
        <v>OK Ris</v>
      </c>
      <c r="BJ86" s="138" t="str">
        <f t="shared" si="149"/>
        <v/>
      </c>
      <c r="BK86" s="74" t="str" cm="1">
        <f t="array" ref="BK86">IF(BJ86="",""&amp;BI86,IF(BJ86="NEMA",BI86,INDEX(klubAlias_klub,BJ86)))</f>
        <v>OK Ris</v>
      </c>
      <c r="BL86" s="74" t="str" cm="1">
        <f t="array" ref="BL86">IFERROR(INDEX(registarNatjecatelji,CE86,4),"")</f>
        <v>OK Ris</v>
      </c>
      <c r="BM86" s="138"/>
      <c r="BN86" s="74" t="str">
        <f t="shared" si="150"/>
        <v>OK Ris</v>
      </c>
      <c r="BO86" s="74" t="str">
        <f>IF(B86="","",SUBSTITUTE(MID($B86,T86+1,U86-T86-1),"""",""))</f>
        <v>CRO</v>
      </c>
      <c r="BP86" s="138">
        <f>IF(BO86="","",IFERROR(INDEX(drzava_id,MATCH(BO86,drzava_oznaka,0)),"NEMA"))</f>
        <v>1</v>
      </c>
      <c r="BQ86" s="74" t="str">
        <f>IF(B86="","",SUBSTITUTE(MID($B86,AQ86+1,AR86-AQ86-1),"""",""))</f>
        <v>M45</v>
      </c>
      <c r="BR86" s="74" t="str">
        <f t="shared" si="136"/>
        <v>M45-Ž20-Ž35</v>
      </c>
      <c r="BS86" s="138">
        <f t="shared" si="137"/>
        <v>1007</v>
      </c>
      <c r="BT86" s="75" t="str">
        <f>IF(B86="","",SUBSTITUTE(MID($B86,AR86+1,AS86-AR86-1),"""",""))</f>
        <v>3.56</v>
      </c>
      <c r="BU86" s="75" t="str">
        <f>IF(B86="","",SUBSTITUTE(MID($B86,AS86+1,AT86-AS86-1),"""",""))</f>
        <v>150</v>
      </c>
      <c r="BV86" s="76" t="str">
        <f>IF(B86="","",SUBSTITUTE(MID($B86,AT86+1,AU86-AT86-1),"""",""))</f>
        <v>11</v>
      </c>
      <c r="BW86" t="s">
        <v>1</v>
      </c>
      <c r="BX86" s="106" t="str">
        <f>IF(BA86="Vacant","",IF(BA86="","",BA86) &amp; IF(BB86="",""," – " &amp; BB86) &amp; IF(BN86="",""," – " &amp; BN86) &amp; IF(AY86="",""," – " &amp; AY86))</f>
        <v>Tihomir – Salopek – OK Ris – M45</v>
      </c>
      <c r="BY86" s="107" t="str">
        <f t="shared" si="138"/>
        <v>NEMA</v>
      </c>
      <c r="BZ86" t="s">
        <v>1</v>
      </c>
      <c r="CA86" s="106" t="str">
        <f>IF(BA86="Vacant","",IF(BA86="","",BA86) &amp; IF(BB86="",""," – " &amp; BB86) &amp; IF(BN86="",""," – " &amp; BN86))</f>
        <v>Tihomir – Salopek – OK Ris</v>
      </c>
      <c r="CB86" s="107">
        <f t="shared" si="139"/>
        <v>439</v>
      </c>
      <c r="CC86" t="s">
        <v>1</v>
      </c>
      <c r="CD86" s="106" t="str">
        <f>IF(BA86="Vacant","",IF(BA86="","",BA86)&amp;IF(BB86="",""," – "&amp;BB86))</f>
        <v>Tihomir – Salopek</v>
      </c>
      <c r="CE86" s="107">
        <f t="shared" si="151"/>
        <v>439</v>
      </c>
      <c r="CF86" t="s">
        <v>1</v>
      </c>
      <c r="CG86" s="112">
        <f t="shared" si="152"/>
        <v>439</v>
      </c>
      <c r="CH86" s="107" cm="1">
        <f t="array" ref="CH86">IF(CG86="","",INDEX(imePrezime_id,CG86,0))</f>
        <v>1835</v>
      </c>
      <c r="CI86" t="s">
        <v>1</v>
      </c>
      <c r="CJ86" s="30" t="str">
        <f>IF(CE86&lt;&gt;"NEMA","","SELECT '"&amp;CD86&amp;"', ime, prezime FROM imeprezime WHERE ime LIKE '%"&amp;MID(BA86,2,LEN(BA86)-2)&amp;"%' Or prezime LIKE '%"&amp;MID(BB86,2,LEN(BB86)-2)&amp;"%' Or ime LIKE '%"&amp;MID(BB86,2,LEN(BB86)-2)&amp;"%' Or prezime LIKE '%"&amp;MID(BA86,2,LEN(BA86)-2)&amp;"%' ORDER BY ime, prezime;")</f>
        <v/>
      </c>
      <c r="CK86" t="s">
        <v>1</v>
      </c>
      <c r="CL86" s="91"/>
      <c r="CM86" t="s">
        <v>1</v>
      </c>
      <c r="CO86" t="s">
        <v>1</v>
      </c>
      <c r="CW86" s="116" t="str">
        <f>IF(CE86="NEMA",MAX(CW$10:CW85)+1,"")</f>
        <v/>
      </c>
      <c r="CX86" t="s">
        <v>1</v>
      </c>
      <c r="CY86" s="124" t="str">
        <f>LEFT(BQ86,1)</f>
        <v>M</v>
      </c>
      <c r="CZ86" t="s">
        <v>1</v>
      </c>
      <c r="DA86" s="106" t="str">
        <f>IF(CW86="","",IF(BO86&lt;&gt;"CRO","","INSERT INTO osoba (id,reg_broj,oib,spol_id,dat_rodjenja) VALUES ("&amp;CW86&amp;",(SELECT max(reg_broj)+1 FROM osoba),Null,'"&amp;CY86&amp;"',Null); INSERT INTO osoba_log (id,reg_broj,oib,spol_id,dat_rodjenja,dnevnik_id) SELECT id,reg_broj,oib,spol_id,dat_rodjenja,"&amp;CW$2&amp;" FROM osoba WHERE id = "&amp;CW86&amp;";"))</f>
        <v/>
      </c>
      <c r="DB86" s="129" t="str">
        <f>IF(CW86="","","INSERT INTO imeprezime (id,osoba_id,rbr,ime,prezime,klub_id,identitet_id,sintaksa_id,info,aktivno,dnevnik_id) VALUES ("&amp;CW86&amp;","&amp;IF(DA86="","Null",CW86)&amp;",1,'"&amp;BA86&amp;"','"&amp;BB86&amp;"',(SELECT id FROM klub WHERE naziv = '"&amp;BI86&amp;"'),Null,1,'',1,"&amp;CW$2&amp;");")</f>
        <v/>
      </c>
      <c r="DC86" t="s">
        <v>1</v>
      </c>
      <c r="DD86" s="30" t="str">
        <f t="shared" si="153"/>
        <v/>
      </c>
      <c r="DE86" t="s">
        <v>1</v>
      </c>
      <c r="DF86" s="106" t="str">
        <f>IF(OR(BP86="",BP86&lt;&gt;"NEMA"),"",BO86)</f>
        <v/>
      </c>
      <c r="DG86" s="129" t="str">
        <f>IF(DF86="","",MAX(DG$10:DG85)+1)</f>
        <v/>
      </c>
      <c r="DH86" t="s">
        <v>1</v>
      </c>
      <c r="DI86" s="91"/>
      <c r="DJ86" t="s">
        <v>1</v>
      </c>
      <c r="DK86" s="30" t="str">
        <f>IF(DF86="","","INSERT INTO drzava(id,naziv,oznaka) VALUES ("&amp;DG86&amp;",'"&amp;DI86&amp;"','"&amp;UPPER(LEFT(DF86,1))&amp;LOWER(RIGHT(DF86,2))&amp;"');")</f>
        <v/>
      </c>
      <c r="DL86" t="s">
        <v>1</v>
      </c>
      <c r="DM86" s="170" t="str">
        <f>IF(BJ86&lt;&gt;"NEMA","",IF(IFERROR(MATCH(BI86,BI$10:BI85,0),0)&lt;&gt;0,"",BI86))</f>
        <v/>
      </c>
      <c r="DN86" t="s">
        <v>1</v>
      </c>
      <c r="DO86" s="91"/>
      <c r="DP86" t="s">
        <v>1</v>
      </c>
      <c r="DQ86" s="106" t="str">
        <f t="shared" si="154"/>
        <v/>
      </c>
      <c r="DR86" s="74" t="str">
        <f>IF(DQ86="","",MAX(DR$10:DR85)+1)</f>
        <v/>
      </c>
      <c r="DS86" s="74" t="str">
        <f>IF(DQ86="","",IF(BP86="","",IF(BP86="NEMA",DG86,BP86)))</f>
        <v/>
      </c>
      <c r="DT86" s="74" t="str">
        <f t="shared" si="155"/>
        <v/>
      </c>
      <c r="DU86" s="74" t="str">
        <f>IF(DO86="","",MAX(DU$10:DU85)+1)</f>
        <v/>
      </c>
      <c r="DV86" s="181" t="str">
        <f>IF(DO86="","",INDEX(klub_id,MATCH(DO86,klub_naziv,0)))</f>
        <v/>
      </c>
      <c r="DW86" s="129" t="str">
        <f t="shared" si="156"/>
        <v/>
      </c>
      <c r="DX86" t="s">
        <v>1</v>
      </c>
      <c r="DY86" s="30" t="str">
        <f t="shared" si="157"/>
        <v/>
      </c>
      <c r="DZ86" t="s">
        <v>1</v>
      </c>
      <c r="EA86" s="170" t="str">
        <f>IF(BX86="","",IF(BY86&lt;&gt;"NEMA","ime-pre-klu"&amp;IF(BJ86="","","(ali)")&amp;"-kat",IF(CB86&lt;&gt;"NEMA","ime-pre-klu"&amp;IF(BJ86="","","(ali)"),IF(CE86&lt;&gt;"NEMA","ime-pre",IF(CW86&lt;&gt;"","novo",""))))&amp;IF(AND(BE86="0",BD86&gt;max_minuta*60),"-ot",""))</f>
        <v>ime-pre-klu</v>
      </c>
      <c r="EB86" t="s">
        <v>1</v>
      </c>
      <c r="EC86" s="112"/>
      <c r="ED86" s="138"/>
      <c r="EE86" s="138"/>
      <c r="EF86" s="138"/>
      <c r="EG86" s="138"/>
      <c r="EH86" s="138"/>
      <c r="EI86" s="138"/>
      <c r="EJ86" s="138"/>
      <c r="EK86" s="138"/>
      <c r="EL86" s="138"/>
      <c r="EM86" s="107">
        <f t="shared" si="140"/>
        <v>5</v>
      </c>
      <c r="EN86" t="s">
        <v>1</v>
      </c>
    </row>
    <row r="87" spans="2:144" x14ac:dyDescent="0.25">
      <c r="B87" s="152" t="s">
        <v>1154</v>
      </c>
      <c r="C87" t="s">
        <v>1</v>
      </c>
      <c r="D87" s="163">
        <f t="shared" si="141"/>
        <v>0</v>
      </c>
      <c r="E87" s="164">
        <f t="shared" ref="E87:AW87" si="168">IF($B87="","",FIND(";",$B87,D87+1))</f>
        <v>1</v>
      </c>
      <c r="F87" s="164">
        <f t="shared" si="168"/>
        <v>9</v>
      </c>
      <c r="G87" s="164">
        <f t="shared" si="168"/>
        <v>14</v>
      </c>
      <c r="H87" s="164">
        <f t="shared" si="168"/>
        <v>22</v>
      </c>
      <c r="I87" s="164">
        <f t="shared" si="168"/>
        <v>30</v>
      </c>
      <c r="J87" s="164">
        <f t="shared" si="168"/>
        <v>31</v>
      </c>
      <c r="K87" s="164">
        <f t="shared" si="168"/>
        <v>33</v>
      </c>
      <c r="L87" s="164">
        <f t="shared" si="168"/>
        <v>34</v>
      </c>
      <c r="M87" s="164">
        <f t="shared" si="168"/>
        <v>36</v>
      </c>
      <c r="N87" s="164">
        <f t="shared" si="168"/>
        <v>42</v>
      </c>
      <c r="O87" s="164">
        <f t="shared" si="168"/>
        <v>48</v>
      </c>
      <c r="P87" s="164">
        <f t="shared" si="168"/>
        <v>54</v>
      </c>
      <c r="Q87" s="164">
        <f t="shared" si="168"/>
        <v>56</v>
      </c>
      <c r="R87" s="164">
        <f t="shared" si="168"/>
        <v>58</v>
      </c>
      <c r="S87" s="164">
        <f t="shared" si="168"/>
        <v>66</v>
      </c>
      <c r="T87" s="164">
        <f t="shared" si="168"/>
        <v>77</v>
      </c>
      <c r="U87" s="164">
        <f t="shared" si="168"/>
        <v>83</v>
      </c>
      <c r="V87" s="164">
        <f t="shared" si="168"/>
        <v>85</v>
      </c>
      <c r="W87" s="164">
        <f t="shared" si="168"/>
        <v>91</v>
      </c>
      <c r="X87" s="164">
        <f t="shared" si="168"/>
        <v>97</v>
      </c>
      <c r="Y87" s="164">
        <f t="shared" si="168"/>
        <v>98</v>
      </c>
      <c r="Z87" s="164">
        <f t="shared" si="168"/>
        <v>99</v>
      </c>
      <c r="AA87" s="164">
        <f t="shared" si="168"/>
        <v>100</v>
      </c>
      <c r="AB87" s="164">
        <f t="shared" si="168"/>
        <v>103</v>
      </c>
      <c r="AC87" s="164">
        <f t="shared" si="168"/>
        <v>106</v>
      </c>
      <c r="AD87" s="164">
        <f t="shared" si="168"/>
        <v>109</v>
      </c>
      <c r="AE87" s="164">
        <f t="shared" si="168"/>
        <v>112</v>
      </c>
      <c r="AF87" s="164">
        <f t="shared" si="168"/>
        <v>115</v>
      </c>
      <c r="AG87" s="164">
        <f t="shared" si="168"/>
        <v>118</v>
      </c>
      <c r="AH87" s="164">
        <f t="shared" si="168"/>
        <v>121</v>
      </c>
      <c r="AI87" s="164">
        <f t="shared" si="168"/>
        <v>124</v>
      </c>
      <c r="AJ87" s="164">
        <f t="shared" si="168"/>
        <v>127</v>
      </c>
      <c r="AK87" s="164">
        <f t="shared" si="168"/>
        <v>130</v>
      </c>
      <c r="AL87" s="164">
        <f t="shared" si="168"/>
        <v>133</v>
      </c>
      <c r="AM87" s="164">
        <f t="shared" si="168"/>
        <v>134</v>
      </c>
      <c r="AN87" s="164">
        <f t="shared" si="168"/>
        <v>136</v>
      </c>
      <c r="AO87" s="164">
        <f t="shared" si="168"/>
        <v>142</v>
      </c>
      <c r="AP87" s="164">
        <f t="shared" si="168"/>
        <v>144</v>
      </c>
      <c r="AQ87" s="164">
        <f t="shared" si="168"/>
        <v>146</v>
      </c>
      <c r="AR87" s="164">
        <f t="shared" si="168"/>
        <v>152</v>
      </c>
      <c r="AS87" s="164">
        <f t="shared" si="168"/>
        <v>159</v>
      </c>
      <c r="AT87" s="164">
        <f t="shared" si="168"/>
        <v>165</v>
      </c>
      <c r="AU87" s="164">
        <f t="shared" si="168"/>
        <v>168</v>
      </c>
      <c r="AV87" s="164">
        <f t="shared" si="168"/>
        <v>170</v>
      </c>
      <c r="AW87" s="165">
        <f t="shared" si="168"/>
        <v>171</v>
      </c>
      <c r="AX87" t="s">
        <v>1</v>
      </c>
      <c r="AY87" s="106" t="str">
        <f t="shared" si="143"/>
        <v>M45</v>
      </c>
      <c r="AZ87" s="138">
        <f t="shared" si="135"/>
        <v>106</v>
      </c>
      <c r="BA87" s="74" t="str">
        <f t="shared" si="144"/>
        <v>Damir</v>
      </c>
      <c r="BB87" s="74" t="str">
        <f t="shared" si="145"/>
        <v>Gobec</v>
      </c>
      <c r="BC87" s="138" t="str">
        <f t="shared" si="146"/>
        <v>32:56</v>
      </c>
      <c r="BD87" s="138">
        <f t="shared" si="147"/>
        <v>1976</v>
      </c>
      <c r="BE87" s="138" t="str">
        <f t="shared" si="148"/>
        <v>0</v>
      </c>
      <c r="BF87" s="138" t="str">
        <f t="shared" ref="BF87:BF150" si="169">IF(CD87="","",BE87)</f>
        <v>0</v>
      </c>
      <c r="BG87" s="138">
        <f>IF(CD87="","",IF(N(BD87)&gt;max_minuta*60,2,INDEX(statusRezultat_id,MATCH(VALUE(BE87),statusRezultat_oevent,0))))</f>
        <v>1</v>
      </c>
      <c r="BH87" s="74" t="str">
        <f>IF(B87="","",SUBSTITUTE(MID($B87,R87+1,S87-R87-1),"""",""))</f>
        <v>Vihor</v>
      </c>
      <c r="BI87" s="74" t="str">
        <f>IF(B87="","",SUBSTITUTE(MID($B87,S87+1,T87-S87-1),"""",""))</f>
        <v>OK Vihor</v>
      </c>
      <c r="BJ87" s="138" t="str">
        <f t="shared" si="149"/>
        <v/>
      </c>
      <c r="BK87" s="74" t="str" cm="1">
        <f t="array" ref="BK87">IF(BJ87="",""&amp;BI87,IF(BJ87="NEMA",BI87,INDEX(klubAlias_klub,BJ87)))</f>
        <v>OK Vihor</v>
      </c>
      <c r="BL87" s="74" t="str" cm="1">
        <f t="array" ref="BL87">IFERROR(INDEX(registarNatjecatelji,CE87,4),"")</f>
        <v>OK Vihor</v>
      </c>
      <c r="BM87" s="138"/>
      <c r="BN87" s="74" t="str">
        <f t="shared" si="150"/>
        <v>OK Vihor</v>
      </c>
      <c r="BO87" s="74" t="str">
        <f>IF(B87="","",SUBSTITUTE(MID($B87,T87+1,U87-T87-1),"""",""))</f>
        <v>CRO</v>
      </c>
      <c r="BP87" s="138">
        <f>IF(BO87="","",IFERROR(INDEX(drzava_id,MATCH(BO87,drzava_oznaka,0)),"NEMA"))</f>
        <v>1</v>
      </c>
      <c r="BQ87" s="74" t="str">
        <f>IF(B87="","",SUBSTITUTE(MID($B87,AQ87+1,AR87-AQ87-1),"""",""))</f>
        <v>M45</v>
      </c>
      <c r="BR87" s="74" t="str">
        <f t="shared" si="136"/>
        <v>M45-Ž20-Ž35</v>
      </c>
      <c r="BS87" s="138">
        <f t="shared" si="137"/>
        <v>1007</v>
      </c>
      <c r="BT87" s="75" t="str">
        <f>IF(B87="","",SUBSTITUTE(MID($B87,AR87+1,AS87-AR87-1),"""",""))</f>
        <v>3.56</v>
      </c>
      <c r="BU87" s="75" t="str">
        <f>IF(B87="","",SUBSTITUTE(MID($B87,AS87+1,AT87-AS87-1),"""",""))</f>
        <v>150</v>
      </c>
      <c r="BV87" s="76" t="str">
        <f>IF(B87="","",SUBSTITUTE(MID($B87,AT87+1,AU87-AT87-1),"""",""))</f>
        <v>11</v>
      </c>
      <c r="BW87" t="s">
        <v>1</v>
      </c>
      <c r="BX87" s="106" t="str">
        <f>IF(BA87="Vacant","",IF(BA87="","",BA87) &amp; IF(BB87="",""," – " &amp; BB87) &amp; IF(BN87="",""," – " &amp; BN87) &amp; IF(AY87="",""," – " &amp; AY87))</f>
        <v>Damir – Gobec – OK Vihor – M45</v>
      </c>
      <c r="BY87" s="107">
        <f t="shared" si="138"/>
        <v>659</v>
      </c>
      <c r="BZ87" t="s">
        <v>1</v>
      </c>
      <c r="CA87" s="106" t="str">
        <f>IF(BA87="Vacant","",IF(BA87="","",BA87) &amp; IF(BB87="",""," – " &amp; BB87) &amp; IF(BN87="",""," – " &amp; BN87))</f>
        <v>Damir – Gobec – OK Vihor</v>
      </c>
      <c r="CB87" s="107">
        <f t="shared" si="139"/>
        <v>659</v>
      </c>
      <c r="CC87" t="s">
        <v>1</v>
      </c>
      <c r="CD87" s="106" t="str">
        <f>IF(BA87="Vacant","",IF(BA87="","",BA87)&amp;IF(BB87="",""," – "&amp;BB87))</f>
        <v>Damir – Gobec</v>
      </c>
      <c r="CE87" s="107">
        <f t="shared" si="151"/>
        <v>659</v>
      </c>
      <c r="CF87" t="s">
        <v>1</v>
      </c>
      <c r="CG87" s="112">
        <f t="shared" si="152"/>
        <v>659</v>
      </c>
      <c r="CH87" s="107" cm="1">
        <f t="array" ref="CH87">IF(CG87="","",INDEX(imePrezime_id,CG87,0))</f>
        <v>1209</v>
      </c>
      <c r="CI87" t="s">
        <v>1</v>
      </c>
      <c r="CJ87" s="30" t="str">
        <f>IF(CE87&lt;&gt;"NEMA","","SELECT '"&amp;CD87&amp;"', ime, prezime FROM imeprezime WHERE ime LIKE '%"&amp;MID(BA87,2,LEN(BA87)-2)&amp;"%' Or prezime LIKE '%"&amp;MID(BB87,2,LEN(BB87)-2)&amp;"%' Or ime LIKE '%"&amp;MID(BB87,2,LEN(BB87)-2)&amp;"%' Or prezime LIKE '%"&amp;MID(BA87,2,LEN(BA87)-2)&amp;"%' ORDER BY ime, prezime;")</f>
        <v/>
      </c>
      <c r="CK87" t="s">
        <v>1</v>
      </c>
      <c r="CL87" s="91"/>
      <c r="CM87" t="s">
        <v>1</v>
      </c>
      <c r="CO87" t="s">
        <v>1</v>
      </c>
      <c r="CW87" s="116" t="str">
        <f>IF(CE87="NEMA",MAX(CW$10:CW86)+1,"")</f>
        <v/>
      </c>
      <c r="CX87" t="s">
        <v>1</v>
      </c>
      <c r="CY87" s="124" t="str">
        <f>LEFT(BQ87,1)</f>
        <v>M</v>
      </c>
      <c r="CZ87" t="s">
        <v>1</v>
      </c>
      <c r="DA87" s="106" t="str">
        <f>IF(CW87="","",IF(BO87&lt;&gt;"CRO","","INSERT INTO osoba (id,reg_broj,oib,spol_id,dat_rodjenja) VALUES ("&amp;CW87&amp;",(SELECT max(reg_broj)+1 FROM osoba),Null,'"&amp;CY87&amp;"',Null); INSERT INTO osoba_log (id,reg_broj,oib,spol_id,dat_rodjenja,dnevnik_id) SELECT id,reg_broj,oib,spol_id,dat_rodjenja,"&amp;CW$2&amp;" FROM osoba WHERE id = "&amp;CW87&amp;";"))</f>
        <v/>
      </c>
      <c r="DB87" s="129" t="str">
        <f>IF(CW87="","","INSERT INTO imeprezime (id,osoba_id,rbr,ime,prezime,klub_id,identitet_id,sintaksa_id,info,aktivno,dnevnik_id) VALUES ("&amp;CW87&amp;","&amp;IF(DA87="","Null",CW87)&amp;",1,'"&amp;BA87&amp;"','"&amp;BB87&amp;"',(SELECT id FROM klub WHERE naziv = '"&amp;BI87&amp;"'),Null,1,'',1,"&amp;CW$2&amp;");")</f>
        <v/>
      </c>
      <c r="DC87" t="s">
        <v>1</v>
      </c>
      <c r="DD87" s="30" t="str">
        <f t="shared" si="153"/>
        <v/>
      </c>
      <c r="DE87" t="s">
        <v>1</v>
      </c>
      <c r="DF87" s="106" t="str">
        <f>IF(OR(BP87="",BP87&lt;&gt;"NEMA"),"",BO87)</f>
        <v/>
      </c>
      <c r="DG87" s="129" t="str">
        <f>IF(DF87="","",MAX(DG$10:DG86)+1)</f>
        <v/>
      </c>
      <c r="DH87" t="s">
        <v>1</v>
      </c>
      <c r="DI87" s="91"/>
      <c r="DJ87" t="s">
        <v>1</v>
      </c>
      <c r="DK87" s="30" t="str">
        <f>IF(DF87="","","INSERT INTO drzava(id,naziv,oznaka) VALUES ("&amp;DG87&amp;",'"&amp;DI87&amp;"','"&amp;UPPER(LEFT(DF87,1))&amp;LOWER(RIGHT(DF87,2))&amp;"');")</f>
        <v/>
      </c>
      <c r="DL87" t="s">
        <v>1</v>
      </c>
      <c r="DM87" s="170" t="str">
        <f>IF(BJ87&lt;&gt;"NEMA","",IF(IFERROR(MATCH(BI87,BI$10:BI86,0),0)&lt;&gt;0,"",BI87))</f>
        <v/>
      </c>
      <c r="DN87" t="s">
        <v>1</v>
      </c>
      <c r="DO87" s="91"/>
      <c r="DP87" t="s">
        <v>1</v>
      </c>
      <c r="DQ87" s="106" t="str">
        <f t="shared" si="154"/>
        <v/>
      </c>
      <c r="DR87" s="74" t="str">
        <f>IF(DQ87="","",MAX(DR$10:DR86)+1)</f>
        <v/>
      </c>
      <c r="DS87" s="74" t="str">
        <f>IF(DQ87="","",IF(BP87="","",IF(BP87="NEMA",DG87,BP87)))</f>
        <v/>
      </c>
      <c r="DT87" s="74" t="str">
        <f t="shared" si="155"/>
        <v/>
      </c>
      <c r="DU87" s="74" t="str">
        <f>IF(DO87="","",MAX(DU$10:DU86)+1)</f>
        <v/>
      </c>
      <c r="DV87" s="181" t="str">
        <f>IF(DO87="","",INDEX(klub_id,MATCH(DO87,klub_naziv,0)))</f>
        <v/>
      </c>
      <c r="DW87" s="129" t="str">
        <f t="shared" si="156"/>
        <v/>
      </c>
      <c r="DX87" t="s">
        <v>1</v>
      </c>
      <c r="DY87" s="30" t="str">
        <f t="shared" si="157"/>
        <v/>
      </c>
      <c r="DZ87" t="s">
        <v>1</v>
      </c>
      <c r="EA87" s="170" t="str">
        <f>IF(BX87="","",IF(BY87&lt;&gt;"NEMA","ime-pre-klu"&amp;IF(BJ87="","","(ali)")&amp;"-kat",IF(CB87&lt;&gt;"NEMA","ime-pre-klu"&amp;IF(BJ87="","","(ali)"),IF(CE87&lt;&gt;"NEMA","ime-pre",IF(CW87&lt;&gt;"","novo",""))))&amp;IF(AND(BE87="0",BD87&gt;max_minuta*60),"-ot",""))</f>
        <v>ime-pre-klu-kat</v>
      </c>
      <c r="EB87" t="s">
        <v>1</v>
      </c>
      <c r="EC87" s="112"/>
      <c r="ED87" s="138"/>
      <c r="EE87" s="138"/>
      <c r="EF87" s="138"/>
      <c r="EG87" s="138"/>
      <c r="EH87" s="138"/>
      <c r="EI87" s="138"/>
      <c r="EJ87" s="138"/>
      <c r="EK87" s="138"/>
      <c r="EL87" s="138"/>
      <c r="EM87" s="107">
        <f t="shared" si="140"/>
        <v>1</v>
      </c>
      <c r="EN87" t="s">
        <v>1</v>
      </c>
    </row>
    <row r="88" spans="2:144" x14ac:dyDescent="0.25">
      <c r="B88" s="152" t="s">
        <v>1155</v>
      </c>
      <c r="C88" t="s">
        <v>1</v>
      </c>
      <c r="D88" s="163">
        <f t="shared" si="141"/>
        <v>0</v>
      </c>
      <c r="E88" s="164">
        <f t="shared" ref="E88:AW88" si="170">IF($B88="","",FIND(";",$B88,D88+1))</f>
        <v>1</v>
      </c>
      <c r="F88" s="164">
        <f t="shared" si="170"/>
        <v>9</v>
      </c>
      <c r="G88" s="164">
        <f t="shared" si="170"/>
        <v>14</v>
      </c>
      <c r="H88" s="164">
        <f t="shared" si="170"/>
        <v>24</v>
      </c>
      <c r="I88" s="164">
        <f t="shared" si="170"/>
        <v>33</v>
      </c>
      <c r="J88" s="164">
        <f t="shared" si="170"/>
        <v>34</v>
      </c>
      <c r="K88" s="164">
        <f t="shared" si="170"/>
        <v>36</v>
      </c>
      <c r="L88" s="164">
        <f t="shared" si="170"/>
        <v>37</v>
      </c>
      <c r="M88" s="164">
        <f t="shared" si="170"/>
        <v>39</v>
      </c>
      <c r="N88" s="164">
        <f t="shared" si="170"/>
        <v>45</v>
      </c>
      <c r="O88" s="164">
        <f t="shared" si="170"/>
        <v>52</v>
      </c>
      <c r="P88" s="164">
        <f t="shared" si="170"/>
        <v>58</v>
      </c>
      <c r="Q88" s="164">
        <f t="shared" si="170"/>
        <v>60</v>
      </c>
      <c r="R88" s="164">
        <f t="shared" si="170"/>
        <v>63</v>
      </c>
      <c r="S88" s="164">
        <f t="shared" si="170"/>
        <v>69</v>
      </c>
      <c r="T88" s="164">
        <f t="shared" si="170"/>
        <v>83</v>
      </c>
      <c r="U88" s="164">
        <f t="shared" si="170"/>
        <v>89</v>
      </c>
      <c r="V88" s="164">
        <f t="shared" si="170"/>
        <v>91</v>
      </c>
      <c r="W88" s="164">
        <f t="shared" si="170"/>
        <v>97</v>
      </c>
      <c r="X88" s="164">
        <f t="shared" si="170"/>
        <v>103</v>
      </c>
      <c r="Y88" s="164">
        <f t="shared" si="170"/>
        <v>104</v>
      </c>
      <c r="Z88" s="164">
        <f t="shared" si="170"/>
        <v>105</v>
      </c>
      <c r="AA88" s="164">
        <f t="shared" si="170"/>
        <v>106</v>
      </c>
      <c r="AB88" s="164">
        <f t="shared" si="170"/>
        <v>109</v>
      </c>
      <c r="AC88" s="164">
        <f t="shared" si="170"/>
        <v>112</v>
      </c>
      <c r="AD88" s="164">
        <f t="shared" si="170"/>
        <v>115</v>
      </c>
      <c r="AE88" s="164">
        <f t="shared" si="170"/>
        <v>118</v>
      </c>
      <c r="AF88" s="164">
        <f t="shared" si="170"/>
        <v>121</v>
      </c>
      <c r="AG88" s="164">
        <f t="shared" si="170"/>
        <v>124</v>
      </c>
      <c r="AH88" s="164">
        <f t="shared" si="170"/>
        <v>127</v>
      </c>
      <c r="AI88" s="164">
        <f t="shared" si="170"/>
        <v>130</v>
      </c>
      <c r="AJ88" s="164">
        <f t="shared" si="170"/>
        <v>133</v>
      </c>
      <c r="AK88" s="164">
        <f t="shared" si="170"/>
        <v>136</v>
      </c>
      <c r="AL88" s="164">
        <f t="shared" si="170"/>
        <v>139</v>
      </c>
      <c r="AM88" s="164">
        <f t="shared" si="170"/>
        <v>140</v>
      </c>
      <c r="AN88" s="164">
        <f t="shared" si="170"/>
        <v>142</v>
      </c>
      <c r="AO88" s="164">
        <f t="shared" si="170"/>
        <v>148</v>
      </c>
      <c r="AP88" s="164">
        <f t="shared" si="170"/>
        <v>150</v>
      </c>
      <c r="AQ88" s="164">
        <f t="shared" si="170"/>
        <v>152</v>
      </c>
      <c r="AR88" s="164">
        <f t="shared" si="170"/>
        <v>158</v>
      </c>
      <c r="AS88" s="164">
        <f t="shared" si="170"/>
        <v>165</v>
      </c>
      <c r="AT88" s="164">
        <f t="shared" si="170"/>
        <v>171</v>
      </c>
      <c r="AU88" s="164">
        <f t="shared" si="170"/>
        <v>174</v>
      </c>
      <c r="AV88" s="164">
        <f t="shared" si="170"/>
        <v>176</v>
      </c>
      <c r="AW88" s="165">
        <f t="shared" si="170"/>
        <v>177</v>
      </c>
      <c r="AX88" t="s">
        <v>1</v>
      </c>
      <c r="AY88" s="106" t="str">
        <f t="shared" si="143"/>
        <v>M45</v>
      </c>
      <c r="AZ88" s="138">
        <f t="shared" si="135"/>
        <v>106</v>
      </c>
      <c r="BA88" s="74" t="str">
        <f t="shared" si="144"/>
        <v>Robert</v>
      </c>
      <c r="BB88" s="74" t="str">
        <f t="shared" si="145"/>
        <v>Orehoci</v>
      </c>
      <c r="BC88" s="138" t="str">
        <f t="shared" si="146"/>
        <v>33:56</v>
      </c>
      <c r="BD88" s="138">
        <f t="shared" si="147"/>
        <v>2036</v>
      </c>
      <c r="BE88" s="138" t="str">
        <f t="shared" si="148"/>
        <v>0</v>
      </c>
      <c r="BF88" s="138" t="str">
        <f t="shared" si="169"/>
        <v>0</v>
      </c>
      <c r="BG88" s="138">
        <f>IF(CD88="","",IF(N(BD88)&gt;max_minuta*60,2,INDEX(statusRezultat_id,MATCH(VALUE(BE88),statusRezultat_oevent,0))))</f>
        <v>1</v>
      </c>
      <c r="BH88" s="74" t="str">
        <f>IF(B88="","",SUBSTITUTE(MID($B88,R88+1,S88-R88-1),"""",""))</f>
        <v>BJE</v>
      </c>
      <c r="BI88" s="74" t="str">
        <f>IF(B88="","",SUBSTITUTE(MID($B88,S88+1,T88-S88-1),"""",""))</f>
        <v>OK Bjelovar</v>
      </c>
      <c r="BJ88" s="138" t="str">
        <f t="shared" si="149"/>
        <v/>
      </c>
      <c r="BK88" s="74" t="str" cm="1">
        <f t="array" ref="BK88">IF(BJ88="",""&amp;BI88,IF(BJ88="NEMA",BI88,INDEX(klubAlias_klub,BJ88)))</f>
        <v>OK Bjelovar</v>
      </c>
      <c r="BL88" s="74" t="str" cm="1">
        <f t="array" ref="BL88">IFERROR(INDEX(registarNatjecatelji,CE88,4),"")</f>
        <v>OK Bjelovar</v>
      </c>
      <c r="BM88" s="138"/>
      <c r="BN88" s="74" t="str">
        <f t="shared" si="150"/>
        <v>OK Bjelovar</v>
      </c>
      <c r="BO88" s="74" t="str">
        <f>IF(B88="","",SUBSTITUTE(MID($B88,T88+1,U88-T88-1),"""",""))</f>
        <v>CRO</v>
      </c>
      <c r="BP88" s="138">
        <f>IF(BO88="","",IFERROR(INDEX(drzava_id,MATCH(BO88,drzava_oznaka,0)),"NEMA"))</f>
        <v>1</v>
      </c>
      <c r="BQ88" s="74" t="str">
        <f>IF(B88="","",SUBSTITUTE(MID($B88,AQ88+1,AR88-AQ88-1),"""",""))</f>
        <v>M45</v>
      </c>
      <c r="BR88" s="74" t="str">
        <f t="shared" si="136"/>
        <v>M45-Ž20-Ž35</v>
      </c>
      <c r="BS88" s="138">
        <f t="shared" si="137"/>
        <v>1007</v>
      </c>
      <c r="BT88" s="75" t="str">
        <f>IF(B88="","",SUBSTITUTE(MID($B88,AR88+1,AS88-AR88-1),"""",""))</f>
        <v>3.56</v>
      </c>
      <c r="BU88" s="75" t="str">
        <f>IF(B88="","",SUBSTITUTE(MID($B88,AS88+1,AT88-AS88-1),"""",""))</f>
        <v>150</v>
      </c>
      <c r="BV88" s="76" t="str">
        <f>IF(B88="","",SUBSTITUTE(MID($B88,AT88+1,AU88-AT88-1),"""",""))</f>
        <v>11</v>
      </c>
      <c r="BW88" t="s">
        <v>1</v>
      </c>
      <c r="BX88" s="106" t="str">
        <f>IF(BA88="Vacant","",IF(BA88="","",BA88) &amp; IF(BB88="",""," – " &amp; BB88) &amp; IF(BN88="",""," – " &amp; BN88) &amp; IF(AY88="",""," – " &amp; AY88))</f>
        <v>Robert – Orehoci – OK Bjelovar – M45</v>
      </c>
      <c r="BY88" s="107">
        <f t="shared" si="138"/>
        <v>12</v>
      </c>
      <c r="BZ88" t="s">
        <v>1</v>
      </c>
      <c r="CA88" s="106" t="str">
        <f>IF(BA88="Vacant","",IF(BA88="","",BA88) &amp; IF(BB88="",""," – " &amp; BB88) &amp; IF(BN88="",""," – " &amp; BN88))</f>
        <v>Robert – Orehoci – OK Bjelovar</v>
      </c>
      <c r="CB88" s="107">
        <f t="shared" si="139"/>
        <v>12</v>
      </c>
      <c r="CC88" t="s">
        <v>1</v>
      </c>
      <c r="CD88" s="106" t="str">
        <f>IF(BA88="Vacant","",IF(BA88="","",BA88)&amp;IF(BB88="",""," – "&amp;BB88))</f>
        <v>Robert – Orehoci</v>
      </c>
      <c r="CE88" s="107">
        <f t="shared" si="151"/>
        <v>12</v>
      </c>
      <c r="CF88" t="s">
        <v>1</v>
      </c>
      <c r="CG88" s="112">
        <f t="shared" si="152"/>
        <v>12</v>
      </c>
      <c r="CH88" s="107" cm="1">
        <f t="array" ref="CH88">IF(CG88="","",INDEX(imePrezime_id,CG88,0))</f>
        <v>1453</v>
      </c>
      <c r="CI88" t="s">
        <v>1</v>
      </c>
      <c r="CJ88" s="30" t="str">
        <f>IF(CE88&lt;&gt;"NEMA","","SELECT '"&amp;CD88&amp;"', ime, prezime FROM imeprezime WHERE ime LIKE '%"&amp;MID(BA88,2,LEN(BA88)-2)&amp;"%' Or prezime LIKE '%"&amp;MID(BB88,2,LEN(BB88)-2)&amp;"%' Or ime LIKE '%"&amp;MID(BB88,2,LEN(BB88)-2)&amp;"%' Or prezime LIKE '%"&amp;MID(BA88,2,LEN(BA88)-2)&amp;"%' ORDER BY ime, prezime;")</f>
        <v/>
      </c>
      <c r="CK88" t="s">
        <v>1</v>
      </c>
      <c r="CL88" s="91"/>
      <c r="CM88" t="s">
        <v>1</v>
      </c>
      <c r="CO88" t="s">
        <v>1</v>
      </c>
      <c r="CW88" s="116" t="str">
        <f>IF(CE88="NEMA",MAX(CW$10:CW87)+1,"")</f>
        <v/>
      </c>
      <c r="CX88" t="s">
        <v>1</v>
      </c>
      <c r="CY88" s="124" t="str">
        <f>LEFT(BQ88,1)</f>
        <v>M</v>
      </c>
      <c r="CZ88" t="s">
        <v>1</v>
      </c>
      <c r="DA88" s="106" t="str">
        <f>IF(CW88="","",IF(BO88&lt;&gt;"CRO","","INSERT INTO osoba (id,reg_broj,oib,spol_id,dat_rodjenja) VALUES ("&amp;CW88&amp;",(SELECT max(reg_broj)+1 FROM osoba),Null,'"&amp;CY88&amp;"',Null); INSERT INTO osoba_log (id,reg_broj,oib,spol_id,dat_rodjenja,dnevnik_id) SELECT id,reg_broj,oib,spol_id,dat_rodjenja,"&amp;CW$2&amp;" FROM osoba WHERE id = "&amp;CW88&amp;";"))</f>
        <v/>
      </c>
      <c r="DB88" s="129" t="str">
        <f>IF(CW88="","","INSERT INTO imeprezime (id,osoba_id,rbr,ime,prezime,klub_id,identitet_id,sintaksa_id,info,aktivno,dnevnik_id) VALUES ("&amp;CW88&amp;","&amp;IF(DA88="","Null",CW88)&amp;",1,'"&amp;BA88&amp;"','"&amp;BB88&amp;"',(SELECT id FROM klub WHERE naziv = '"&amp;BI88&amp;"'),Null,1,'',1,"&amp;CW$2&amp;");")</f>
        <v/>
      </c>
      <c r="DC88" t="s">
        <v>1</v>
      </c>
      <c r="DD88" s="30" t="str">
        <f t="shared" si="153"/>
        <v/>
      </c>
      <c r="DE88" t="s">
        <v>1</v>
      </c>
      <c r="DF88" s="106" t="str">
        <f>IF(OR(BP88="",BP88&lt;&gt;"NEMA"),"",BO88)</f>
        <v/>
      </c>
      <c r="DG88" s="129" t="str">
        <f>IF(DF88="","",MAX(DG$10:DG87)+1)</f>
        <v/>
      </c>
      <c r="DH88" t="s">
        <v>1</v>
      </c>
      <c r="DI88" s="91"/>
      <c r="DJ88" t="s">
        <v>1</v>
      </c>
      <c r="DK88" s="30" t="str">
        <f>IF(DF88="","","INSERT INTO drzava(id,naziv,oznaka) VALUES ("&amp;DG88&amp;",'"&amp;DI88&amp;"','"&amp;UPPER(LEFT(DF88,1))&amp;LOWER(RIGHT(DF88,2))&amp;"');")</f>
        <v/>
      </c>
      <c r="DL88" t="s">
        <v>1</v>
      </c>
      <c r="DM88" s="170" t="str">
        <f>IF(BJ88&lt;&gt;"NEMA","",IF(IFERROR(MATCH(BI88,BI$10:BI87,0),0)&lt;&gt;0,"",BI88))</f>
        <v/>
      </c>
      <c r="DN88" t="s">
        <v>1</v>
      </c>
      <c r="DO88" s="91"/>
      <c r="DP88" t="s">
        <v>1</v>
      </c>
      <c r="DQ88" s="106" t="str">
        <f t="shared" si="154"/>
        <v/>
      </c>
      <c r="DR88" s="74" t="str">
        <f>IF(DQ88="","",MAX(DR$10:DR87)+1)</f>
        <v/>
      </c>
      <c r="DS88" s="74" t="str">
        <f>IF(DQ88="","",IF(BP88="","",IF(BP88="NEMA",DG88,BP88)))</f>
        <v/>
      </c>
      <c r="DT88" s="74" t="str">
        <f t="shared" si="155"/>
        <v/>
      </c>
      <c r="DU88" s="74" t="str">
        <f>IF(DO88="","",MAX(DU$10:DU87)+1)</f>
        <v/>
      </c>
      <c r="DV88" s="181" t="str">
        <f>IF(DO88="","",INDEX(klub_id,MATCH(DO88,klub_naziv,0)))</f>
        <v/>
      </c>
      <c r="DW88" s="129" t="str">
        <f t="shared" si="156"/>
        <v/>
      </c>
      <c r="DX88" t="s">
        <v>1</v>
      </c>
      <c r="DY88" s="30" t="str">
        <f t="shared" si="157"/>
        <v/>
      </c>
      <c r="DZ88" t="s">
        <v>1</v>
      </c>
      <c r="EA88" s="170" t="str">
        <f>IF(BX88="","",IF(BY88&lt;&gt;"NEMA","ime-pre-klu"&amp;IF(BJ88="","","(ali)")&amp;"-kat",IF(CB88&lt;&gt;"NEMA","ime-pre-klu"&amp;IF(BJ88="","","(ali)"),IF(CE88&lt;&gt;"NEMA","ime-pre",IF(CW88&lt;&gt;"","novo",""))))&amp;IF(AND(BE88="0",BD88&gt;max_minuta*60),"-ot",""))</f>
        <v>ime-pre-klu-kat</v>
      </c>
      <c r="EB88" t="s">
        <v>1</v>
      </c>
      <c r="EC88" s="112"/>
      <c r="ED88" s="138"/>
      <c r="EE88" s="138"/>
      <c r="EF88" s="138"/>
      <c r="EG88" s="138"/>
      <c r="EH88" s="138"/>
      <c r="EI88" s="138"/>
      <c r="EJ88" s="138"/>
      <c r="EK88" s="138"/>
      <c r="EL88" s="138"/>
      <c r="EM88" s="107">
        <f t="shared" si="140"/>
        <v>1</v>
      </c>
      <c r="EN88" t="s">
        <v>1</v>
      </c>
    </row>
    <row r="89" spans="2:144" x14ac:dyDescent="0.25">
      <c r="B89" s="152" t="s">
        <v>1156</v>
      </c>
      <c r="C89" t="s">
        <v>1</v>
      </c>
      <c r="D89" s="163">
        <f t="shared" si="141"/>
        <v>0</v>
      </c>
      <c r="E89" s="164">
        <f t="shared" ref="E89:AW89" si="171">IF($B89="","",FIND(";",$B89,D89+1))</f>
        <v>1</v>
      </c>
      <c r="F89" s="164">
        <f t="shared" si="171"/>
        <v>9</v>
      </c>
      <c r="G89" s="164">
        <f t="shared" si="171"/>
        <v>14</v>
      </c>
      <c r="H89" s="164">
        <f t="shared" si="171"/>
        <v>27</v>
      </c>
      <c r="I89" s="164">
        <f t="shared" si="171"/>
        <v>38</v>
      </c>
      <c r="J89" s="164">
        <f t="shared" si="171"/>
        <v>39</v>
      </c>
      <c r="K89" s="164">
        <f t="shared" si="171"/>
        <v>41</v>
      </c>
      <c r="L89" s="164">
        <f t="shared" si="171"/>
        <v>42</v>
      </c>
      <c r="M89" s="164">
        <f t="shared" si="171"/>
        <v>44</v>
      </c>
      <c r="N89" s="164">
        <f t="shared" si="171"/>
        <v>50</v>
      </c>
      <c r="O89" s="164">
        <f t="shared" si="171"/>
        <v>56</v>
      </c>
      <c r="P89" s="164">
        <f t="shared" si="171"/>
        <v>62</v>
      </c>
      <c r="Q89" s="164">
        <f t="shared" si="171"/>
        <v>64</v>
      </c>
      <c r="R89" s="164">
        <f t="shared" si="171"/>
        <v>66</v>
      </c>
      <c r="S89" s="164">
        <f t="shared" si="171"/>
        <v>72</v>
      </c>
      <c r="T89" s="164">
        <f t="shared" si="171"/>
        <v>84</v>
      </c>
      <c r="U89" s="164">
        <f t="shared" si="171"/>
        <v>90</v>
      </c>
      <c r="V89" s="164">
        <f t="shared" si="171"/>
        <v>92</v>
      </c>
      <c r="W89" s="164">
        <f t="shared" si="171"/>
        <v>98</v>
      </c>
      <c r="X89" s="164">
        <f t="shared" si="171"/>
        <v>104</v>
      </c>
      <c r="Y89" s="164">
        <f t="shared" si="171"/>
        <v>105</v>
      </c>
      <c r="Z89" s="164">
        <f t="shared" si="171"/>
        <v>106</v>
      </c>
      <c r="AA89" s="164">
        <f t="shared" si="171"/>
        <v>107</v>
      </c>
      <c r="AB89" s="164">
        <f t="shared" si="171"/>
        <v>110</v>
      </c>
      <c r="AC89" s="164">
        <f t="shared" si="171"/>
        <v>113</v>
      </c>
      <c r="AD89" s="164">
        <f t="shared" si="171"/>
        <v>116</v>
      </c>
      <c r="AE89" s="164">
        <f t="shared" si="171"/>
        <v>119</v>
      </c>
      <c r="AF89" s="164">
        <f t="shared" si="171"/>
        <v>122</v>
      </c>
      <c r="AG89" s="164">
        <f t="shared" si="171"/>
        <v>125</v>
      </c>
      <c r="AH89" s="164">
        <f t="shared" si="171"/>
        <v>128</v>
      </c>
      <c r="AI89" s="164">
        <f t="shared" si="171"/>
        <v>131</v>
      </c>
      <c r="AJ89" s="164">
        <f t="shared" si="171"/>
        <v>134</v>
      </c>
      <c r="AK89" s="164">
        <f t="shared" si="171"/>
        <v>137</v>
      </c>
      <c r="AL89" s="164">
        <f t="shared" si="171"/>
        <v>140</v>
      </c>
      <c r="AM89" s="164">
        <f t="shared" si="171"/>
        <v>141</v>
      </c>
      <c r="AN89" s="164">
        <f t="shared" si="171"/>
        <v>143</v>
      </c>
      <c r="AO89" s="164">
        <f t="shared" si="171"/>
        <v>149</v>
      </c>
      <c r="AP89" s="164">
        <f t="shared" si="171"/>
        <v>151</v>
      </c>
      <c r="AQ89" s="164">
        <f t="shared" si="171"/>
        <v>153</v>
      </c>
      <c r="AR89" s="164">
        <f t="shared" si="171"/>
        <v>159</v>
      </c>
      <c r="AS89" s="164">
        <f t="shared" si="171"/>
        <v>166</v>
      </c>
      <c r="AT89" s="164">
        <f t="shared" si="171"/>
        <v>172</v>
      </c>
      <c r="AU89" s="164">
        <f t="shared" si="171"/>
        <v>175</v>
      </c>
      <c r="AV89" s="164">
        <f t="shared" si="171"/>
        <v>177</v>
      </c>
      <c r="AW89" s="165">
        <f t="shared" si="171"/>
        <v>178</v>
      </c>
      <c r="AX89" t="s">
        <v>1</v>
      </c>
      <c r="AY89" s="106" t="str">
        <f t="shared" si="143"/>
        <v>M45</v>
      </c>
      <c r="AZ89" s="138">
        <f t="shared" si="135"/>
        <v>106</v>
      </c>
      <c r="BA89" s="74" t="str">
        <f t="shared" si="144"/>
        <v>Vladimir</v>
      </c>
      <c r="BB89" s="74" t="str">
        <f t="shared" si="145"/>
        <v>Trivunović</v>
      </c>
      <c r="BC89" s="138" t="str">
        <f t="shared" si="146"/>
        <v>39:57</v>
      </c>
      <c r="BD89" s="138">
        <f t="shared" si="147"/>
        <v>2397</v>
      </c>
      <c r="BE89" s="138" t="str">
        <f t="shared" si="148"/>
        <v>0</v>
      </c>
      <c r="BF89" s="138" t="str">
        <f t="shared" si="169"/>
        <v>0</v>
      </c>
      <c r="BG89" s="138">
        <f>IF(CD89="","",IF(N(BD89)&gt;max_minuta*60,2,INDEX(statusRezultat_id,MATCH(VALUE(BE89),statusRezultat_oevent,0))))</f>
        <v>1</v>
      </c>
      <c r="BH89" s="74" t="str">
        <f>IF(B89="","",SUBSTITUTE(MID($B89,R89+1,S89-R89-1),"""",""))</f>
        <v>KAP</v>
      </c>
      <c r="BI89" s="74" t="str">
        <f>IF(B89="","",SUBSTITUTE(MID($B89,S89+1,T89-S89-1),"""",""))</f>
        <v>OK Kapela</v>
      </c>
      <c r="BJ89" s="138" t="str">
        <f t="shared" si="149"/>
        <v/>
      </c>
      <c r="BK89" s="74" t="str" cm="1">
        <f t="array" ref="BK89">IF(BJ89="",""&amp;BI89,IF(BJ89="NEMA",BI89,INDEX(klubAlias_klub,BJ89)))</f>
        <v>OK Kapela</v>
      </c>
      <c r="BL89" s="74" t="str" cm="1">
        <f t="array" ref="BL89">IFERROR(INDEX(registarNatjecatelji,CE89,4),"")</f>
        <v>OK Kapela</v>
      </c>
      <c r="BM89" s="138"/>
      <c r="BN89" s="74" t="str">
        <f t="shared" si="150"/>
        <v>OK Kapela</v>
      </c>
      <c r="BO89" s="74" t="str">
        <f>IF(B89="","",SUBSTITUTE(MID($B89,T89+1,U89-T89-1),"""",""))</f>
        <v>CRO</v>
      </c>
      <c r="BP89" s="138">
        <f>IF(BO89="","",IFERROR(INDEX(drzava_id,MATCH(BO89,drzava_oznaka,0)),"NEMA"))</f>
        <v>1</v>
      </c>
      <c r="BQ89" s="74" t="str">
        <f>IF(B89="","",SUBSTITUTE(MID($B89,AQ89+1,AR89-AQ89-1),"""",""))</f>
        <v>M45</v>
      </c>
      <c r="BR89" s="74" t="str">
        <f t="shared" si="136"/>
        <v>M45-Ž20-Ž35</v>
      </c>
      <c r="BS89" s="138">
        <f t="shared" si="137"/>
        <v>1007</v>
      </c>
      <c r="BT89" s="75" t="str">
        <f>IF(B89="","",SUBSTITUTE(MID($B89,AR89+1,AS89-AR89-1),"""",""))</f>
        <v>3.56</v>
      </c>
      <c r="BU89" s="75" t="str">
        <f>IF(B89="","",SUBSTITUTE(MID($B89,AS89+1,AT89-AS89-1),"""",""))</f>
        <v>150</v>
      </c>
      <c r="BV89" s="76" t="str">
        <f>IF(B89="","",SUBSTITUTE(MID($B89,AT89+1,AU89-AT89-1),"""",""))</f>
        <v>11</v>
      </c>
      <c r="BW89" t="s">
        <v>1</v>
      </c>
      <c r="BX89" s="106" t="str">
        <f>IF(BA89="Vacant","",IF(BA89="","",BA89) &amp; IF(BB89="",""," – " &amp; BB89) &amp; IF(BN89="",""," – " &amp; BN89) &amp; IF(AY89="",""," – " &amp; AY89))</f>
        <v>Vladimir – Trivunović – OK Kapela – M45</v>
      </c>
      <c r="BY89" s="107">
        <f t="shared" si="138"/>
        <v>311</v>
      </c>
      <c r="BZ89" t="s">
        <v>1</v>
      </c>
      <c r="CA89" s="106" t="str">
        <f>IF(BA89="Vacant","",IF(BA89="","",BA89) &amp; IF(BB89="",""," – " &amp; BB89) &amp; IF(BN89="",""," – " &amp; BN89))</f>
        <v>Vladimir – Trivunović – OK Kapela</v>
      </c>
      <c r="CB89" s="107">
        <f t="shared" si="139"/>
        <v>311</v>
      </c>
      <c r="CC89" t="s">
        <v>1</v>
      </c>
      <c r="CD89" s="106" t="str">
        <f>IF(BA89="Vacant","",IF(BA89="","",BA89)&amp;IF(BB89="",""," – "&amp;BB89))</f>
        <v>Vladimir – Trivunović</v>
      </c>
      <c r="CE89" s="107">
        <f t="shared" si="151"/>
        <v>311</v>
      </c>
      <c r="CF89" t="s">
        <v>1</v>
      </c>
      <c r="CG89" s="112">
        <f t="shared" si="152"/>
        <v>311</v>
      </c>
      <c r="CH89" s="107" cm="1">
        <f t="array" ref="CH89">IF(CG89="","",INDEX(imePrezime_id,CG89,0))</f>
        <v>1126</v>
      </c>
      <c r="CI89" t="s">
        <v>1</v>
      </c>
      <c r="CJ89" s="30" t="str">
        <f>IF(CE89&lt;&gt;"NEMA","","SELECT '"&amp;CD89&amp;"', ime, prezime FROM imeprezime WHERE ime LIKE '%"&amp;MID(BA89,2,LEN(BA89)-2)&amp;"%' Or prezime LIKE '%"&amp;MID(BB89,2,LEN(BB89)-2)&amp;"%' Or ime LIKE '%"&amp;MID(BB89,2,LEN(BB89)-2)&amp;"%' Or prezime LIKE '%"&amp;MID(BA89,2,LEN(BA89)-2)&amp;"%' ORDER BY ime, prezime;")</f>
        <v/>
      </c>
      <c r="CK89" t="s">
        <v>1</v>
      </c>
      <c r="CL89" s="91"/>
      <c r="CM89" t="s">
        <v>1</v>
      </c>
      <c r="CO89" t="s">
        <v>1</v>
      </c>
      <c r="CW89" s="116" t="str">
        <f>IF(CE89="NEMA",MAX(CW$10:CW88)+1,"")</f>
        <v/>
      </c>
      <c r="CX89" t="s">
        <v>1</v>
      </c>
      <c r="CY89" s="124" t="str">
        <f>LEFT(BQ89,1)</f>
        <v>M</v>
      </c>
      <c r="CZ89" t="s">
        <v>1</v>
      </c>
      <c r="DA89" s="106" t="str">
        <f>IF(CW89="","",IF(BO89&lt;&gt;"CRO","","INSERT INTO osoba (id,reg_broj,oib,spol_id,dat_rodjenja) VALUES ("&amp;CW89&amp;",(SELECT max(reg_broj)+1 FROM osoba),Null,'"&amp;CY89&amp;"',Null); INSERT INTO osoba_log (id,reg_broj,oib,spol_id,dat_rodjenja,dnevnik_id) SELECT id,reg_broj,oib,spol_id,dat_rodjenja,"&amp;CW$2&amp;" FROM osoba WHERE id = "&amp;CW89&amp;";"))</f>
        <v/>
      </c>
      <c r="DB89" s="129" t="str">
        <f>IF(CW89="","","INSERT INTO imeprezime (id,osoba_id,rbr,ime,prezime,klub_id,identitet_id,sintaksa_id,info,aktivno,dnevnik_id) VALUES ("&amp;CW89&amp;","&amp;IF(DA89="","Null",CW89)&amp;",1,'"&amp;BA89&amp;"','"&amp;BB89&amp;"',(SELECT id FROM klub WHERE naziv = '"&amp;BI89&amp;"'),Null,1,'',1,"&amp;CW$2&amp;");")</f>
        <v/>
      </c>
      <c r="DC89" t="s">
        <v>1</v>
      </c>
      <c r="DD89" s="30" t="str">
        <f t="shared" si="153"/>
        <v/>
      </c>
      <c r="DE89" t="s">
        <v>1</v>
      </c>
      <c r="DF89" s="106" t="str">
        <f>IF(OR(BP89="",BP89&lt;&gt;"NEMA"),"",BO89)</f>
        <v/>
      </c>
      <c r="DG89" s="129" t="str">
        <f>IF(DF89="","",MAX(DG$10:DG88)+1)</f>
        <v/>
      </c>
      <c r="DH89" t="s">
        <v>1</v>
      </c>
      <c r="DI89" s="91"/>
      <c r="DJ89" t="s">
        <v>1</v>
      </c>
      <c r="DK89" s="30" t="str">
        <f>IF(DF89="","","INSERT INTO drzava(id,naziv,oznaka) VALUES ("&amp;DG89&amp;",'"&amp;DI89&amp;"','"&amp;UPPER(LEFT(DF89,1))&amp;LOWER(RIGHT(DF89,2))&amp;"');")</f>
        <v/>
      </c>
      <c r="DL89" t="s">
        <v>1</v>
      </c>
      <c r="DM89" s="170" t="str">
        <f>IF(BJ89&lt;&gt;"NEMA","",IF(IFERROR(MATCH(BI89,BI$10:BI88,0),0)&lt;&gt;0,"",BI89))</f>
        <v/>
      </c>
      <c r="DN89" t="s">
        <v>1</v>
      </c>
      <c r="DO89" s="91"/>
      <c r="DP89" t="s">
        <v>1</v>
      </c>
      <c r="DQ89" s="106" t="str">
        <f t="shared" si="154"/>
        <v/>
      </c>
      <c r="DR89" s="74" t="str">
        <f>IF(DQ89="","",MAX(DR$10:DR88)+1)</f>
        <v/>
      </c>
      <c r="DS89" s="74" t="str">
        <f>IF(DQ89="","",IF(BP89="","",IF(BP89="NEMA",DG89,BP89)))</f>
        <v/>
      </c>
      <c r="DT89" s="74" t="str">
        <f t="shared" si="155"/>
        <v/>
      </c>
      <c r="DU89" s="74" t="str">
        <f>IF(DO89="","",MAX(DU$10:DU88)+1)</f>
        <v/>
      </c>
      <c r="DV89" s="181" t="str">
        <f>IF(DO89="","",INDEX(klub_id,MATCH(DO89,klub_naziv,0)))</f>
        <v/>
      </c>
      <c r="DW89" s="129" t="str">
        <f t="shared" si="156"/>
        <v/>
      </c>
      <c r="DX89" t="s">
        <v>1</v>
      </c>
      <c r="DY89" s="30" t="str">
        <f t="shared" si="157"/>
        <v/>
      </c>
      <c r="DZ89" t="s">
        <v>1</v>
      </c>
      <c r="EA89" s="170" t="str">
        <f>IF(BX89="","",IF(BY89&lt;&gt;"NEMA","ime-pre-klu"&amp;IF(BJ89="","","(ali)")&amp;"-kat",IF(CB89&lt;&gt;"NEMA","ime-pre-klu"&amp;IF(BJ89="","","(ali)"),IF(CE89&lt;&gt;"NEMA","ime-pre",IF(CW89&lt;&gt;"","novo",""))))&amp;IF(AND(BE89="0",BD89&gt;max_minuta*60),"-ot",""))</f>
        <v>ime-pre-klu-kat</v>
      </c>
      <c r="EB89" t="s">
        <v>1</v>
      </c>
      <c r="EC89" s="112"/>
      <c r="ED89" s="138"/>
      <c r="EE89" s="138"/>
      <c r="EF89" s="138"/>
      <c r="EG89" s="138"/>
      <c r="EH89" s="138"/>
      <c r="EI89" s="138"/>
      <c r="EJ89" s="138"/>
      <c r="EK89" s="138"/>
      <c r="EL89" s="138"/>
      <c r="EM89" s="107">
        <f t="shared" si="140"/>
        <v>1</v>
      </c>
      <c r="EN89" t="s">
        <v>1</v>
      </c>
    </row>
    <row r="90" spans="2:144" x14ac:dyDescent="0.25">
      <c r="B90" s="152" t="s">
        <v>1157</v>
      </c>
      <c r="C90" t="s">
        <v>1</v>
      </c>
      <c r="D90" s="163">
        <f t="shared" si="141"/>
        <v>0</v>
      </c>
      <c r="E90" s="164">
        <f t="shared" ref="E90:AW90" si="172">IF($B90="","",FIND(";",$B90,D90+1))</f>
        <v>1</v>
      </c>
      <c r="F90" s="164">
        <f t="shared" si="172"/>
        <v>9</v>
      </c>
      <c r="G90" s="164">
        <f t="shared" si="172"/>
        <v>15</v>
      </c>
      <c r="H90" s="164">
        <f t="shared" si="172"/>
        <v>23</v>
      </c>
      <c r="I90" s="164">
        <f t="shared" si="172"/>
        <v>34</v>
      </c>
      <c r="J90" s="164">
        <f t="shared" si="172"/>
        <v>35</v>
      </c>
      <c r="K90" s="164">
        <f t="shared" si="172"/>
        <v>37</v>
      </c>
      <c r="L90" s="164">
        <f t="shared" si="172"/>
        <v>38</v>
      </c>
      <c r="M90" s="164">
        <f t="shared" si="172"/>
        <v>40</v>
      </c>
      <c r="N90" s="164">
        <f t="shared" si="172"/>
        <v>46</v>
      </c>
      <c r="O90" s="164">
        <f t="shared" si="172"/>
        <v>53</v>
      </c>
      <c r="P90" s="164">
        <f t="shared" si="172"/>
        <v>59</v>
      </c>
      <c r="Q90" s="164">
        <f t="shared" si="172"/>
        <v>61</v>
      </c>
      <c r="R90" s="164">
        <f t="shared" si="172"/>
        <v>63</v>
      </c>
      <c r="S90" s="164">
        <f t="shared" si="172"/>
        <v>69</v>
      </c>
      <c r="T90" s="164">
        <f t="shared" si="172"/>
        <v>81</v>
      </c>
      <c r="U90" s="164">
        <f t="shared" si="172"/>
        <v>87</v>
      </c>
      <c r="V90" s="164">
        <f t="shared" si="172"/>
        <v>89</v>
      </c>
      <c r="W90" s="164">
        <f t="shared" si="172"/>
        <v>95</v>
      </c>
      <c r="X90" s="164">
        <f t="shared" si="172"/>
        <v>101</v>
      </c>
      <c r="Y90" s="164">
        <f t="shared" si="172"/>
        <v>102</v>
      </c>
      <c r="Z90" s="164">
        <f t="shared" si="172"/>
        <v>103</v>
      </c>
      <c r="AA90" s="164">
        <f t="shared" si="172"/>
        <v>104</v>
      </c>
      <c r="AB90" s="164">
        <f t="shared" si="172"/>
        <v>107</v>
      </c>
      <c r="AC90" s="164">
        <f t="shared" si="172"/>
        <v>110</v>
      </c>
      <c r="AD90" s="164">
        <f t="shared" si="172"/>
        <v>113</v>
      </c>
      <c r="AE90" s="164">
        <f t="shared" si="172"/>
        <v>116</v>
      </c>
      <c r="AF90" s="164">
        <f t="shared" si="172"/>
        <v>119</v>
      </c>
      <c r="AG90" s="164">
        <f t="shared" si="172"/>
        <v>122</v>
      </c>
      <c r="AH90" s="164">
        <f t="shared" si="172"/>
        <v>125</v>
      </c>
      <c r="AI90" s="164">
        <f t="shared" si="172"/>
        <v>128</v>
      </c>
      <c r="AJ90" s="164">
        <f t="shared" si="172"/>
        <v>131</v>
      </c>
      <c r="AK90" s="164">
        <f t="shared" si="172"/>
        <v>134</v>
      </c>
      <c r="AL90" s="164">
        <f t="shared" si="172"/>
        <v>137</v>
      </c>
      <c r="AM90" s="164">
        <f t="shared" si="172"/>
        <v>138</v>
      </c>
      <c r="AN90" s="164">
        <f t="shared" si="172"/>
        <v>140</v>
      </c>
      <c r="AO90" s="164">
        <f t="shared" si="172"/>
        <v>146</v>
      </c>
      <c r="AP90" s="164">
        <f t="shared" si="172"/>
        <v>148</v>
      </c>
      <c r="AQ90" s="164">
        <f t="shared" si="172"/>
        <v>150</v>
      </c>
      <c r="AR90" s="164">
        <f t="shared" si="172"/>
        <v>156</v>
      </c>
      <c r="AS90" s="164">
        <f t="shared" si="172"/>
        <v>163</v>
      </c>
      <c r="AT90" s="164">
        <f t="shared" si="172"/>
        <v>169</v>
      </c>
      <c r="AU90" s="164">
        <f t="shared" si="172"/>
        <v>172</v>
      </c>
      <c r="AV90" s="164">
        <f t="shared" si="172"/>
        <v>174</v>
      </c>
      <c r="AW90" s="165">
        <f t="shared" si="172"/>
        <v>175</v>
      </c>
      <c r="AX90" t="s">
        <v>1</v>
      </c>
      <c r="AY90" s="106" t="str">
        <f t="shared" si="143"/>
        <v>M45</v>
      </c>
      <c r="AZ90" s="138">
        <f t="shared" si="135"/>
        <v>106</v>
      </c>
      <c r="BA90" s="74" t="str">
        <f t="shared" si="144"/>
        <v>Ivan Ivo</v>
      </c>
      <c r="BB90" s="74" t="str">
        <f t="shared" si="145"/>
        <v>Penić</v>
      </c>
      <c r="BC90" s="138" t="str">
        <f t="shared" si="146"/>
        <v>47:00</v>
      </c>
      <c r="BD90" s="138">
        <f t="shared" si="147"/>
        <v>2820</v>
      </c>
      <c r="BE90" s="138" t="str">
        <f t="shared" si="148"/>
        <v>0</v>
      </c>
      <c r="BF90" s="138" t="str">
        <f t="shared" si="169"/>
        <v>0</v>
      </c>
      <c r="BG90" s="138">
        <f>IF(CD90="","",IF(N(BD90)&gt;max_minuta*60,2,INDEX(statusRezultat_id,MATCH(VALUE(BE90),statusRezultat_oevent,0))))</f>
        <v>1</v>
      </c>
      <c r="BH90" s="74" t="str">
        <f>IF(B90="","",SUBSTITUTE(MID($B90,R90+1,S90-R90-1),"""",""))</f>
        <v>KAP</v>
      </c>
      <c r="BI90" s="74" t="str">
        <f>IF(B90="","",SUBSTITUTE(MID($B90,S90+1,T90-S90-1),"""",""))</f>
        <v>OK Kapela</v>
      </c>
      <c r="BJ90" s="138" t="str">
        <f t="shared" si="149"/>
        <v/>
      </c>
      <c r="BK90" s="74" t="str" cm="1">
        <f t="array" ref="BK90">IF(BJ90="",""&amp;BI90,IF(BJ90="NEMA",BI90,INDEX(klubAlias_klub,BJ90)))</f>
        <v>OK Kapela</v>
      </c>
      <c r="BL90" s="74" t="str" cm="1">
        <f t="array" ref="BL90">IFERROR(INDEX(registarNatjecatelji,CE90,4),"")</f>
        <v>OK Kapela</v>
      </c>
      <c r="BM90" s="138"/>
      <c r="BN90" s="74" t="str">
        <f t="shared" si="150"/>
        <v>OK Kapela</v>
      </c>
      <c r="BO90" s="74" t="str">
        <f>IF(B90="","",SUBSTITUTE(MID($B90,T90+1,U90-T90-1),"""",""))</f>
        <v>CRO</v>
      </c>
      <c r="BP90" s="138">
        <f>IF(BO90="","",IFERROR(INDEX(drzava_id,MATCH(BO90,drzava_oznaka,0)),"NEMA"))</f>
        <v>1</v>
      </c>
      <c r="BQ90" s="74" t="str">
        <f>IF(B90="","",SUBSTITUTE(MID($B90,AQ90+1,AR90-AQ90-1),"""",""))</f>
        <v>M45</v>
      </c>
      <c r="BR90" s="74" t="str">
        <f t="shared" si="136"/>
        <v>M45-Ž20-Ž35</v>
      </c>
      <c r="BS90" s="138">
        <f t="shared" si="137"/>
        <v>1007</v>
      </c>
      <c r="BT90" s="75" t="str">
        <f>IF(B90="","",SUBSTITUTE(MID($B90,AR90+1,AS90-AR90-1),"""",""))</f>
        <v>3.56</v>
      </c>
      <c r="BU90" s="75" t="str">
        <f>IF(B90="","",SUBSTITUTE(MID($B90,AS90+1,AT90-AS90-1),"""",""))</f>
        <v>150</v>
      </c>
      <c r="BV90" s="76" t="str">
        <f>IF(B90="","",SUBSTITUTE(MID($B90,AT90+1,AU90-AT90-1),"""",""))</f>
        <v>11</v>
      </c>
      <c r="BW90" t="s">
        <v>1</v>
      </c>
      <c r="BX90" s="106" t="str">
        <f>IF(BA90="Vacant","",IF(BA90="","",BA90) &amp; IF(BB90="",""," – " &amp; BB90) &amp; IF(BN90="",""," – " &amp; BN90) &amp; IF(AY90="",""," – " &amp; AY90))</f>
        <v>Ivan Ivo – Penić – OK Kapela – M45</v>
      </c>
      <c r="BY90" s="107">
        <f t="shared" si="138"/>
        <v>285</v>
      </c>
      <c r="BZ90" t="s">
        <v>1</v>
      </c>
      <c r="CA90" s="106" t="str">
        <f>IF(BA90="Vacant","",IF(BA90="","",BA90) &amp; IF(BB90="",""," – " &amp; BB90) &amp; IF(BN90="",""," – " &amp; BN90))</f>
        <v>Ivan Ivo – Penić – OK Kapela</v>
      </c>
      <c r="CB90" s="107">
        <f t="shared" si="139"/>
        <v>285</v>
      </c>
      <c r="CC90" t="s">
        <v>1</v>
      </c>
      <c r="CD90" s="106" t="str">
        <f>IF(BA90="Vacant","",IF(BA90="","",BA90)&amp;IF(BB90="",""," – "&amp;BB90))</f>
        <v>Ivan Ivo – Penić</v>
      </c>
      <c r="CE90" s="107">
        <f t="shared" si="151"/>
        <v>285</v>
      </c>
      <c r="CF90" t="s">
        <v>1</v>
      </c>
      <c r="CG90" s="112">
        <f t="shared" si="152"/>
        <v>285</v>
      </c>
      <c r="CH90" s="107" cm="1">
        <f t="array" ref="CH90">IF(CG90="","",INDEX(imePrezime_id,CG90,0))</f>
        <v>1211</v>
      </c>
      <c r="CI90" t="s">
        <v>1</v>
      </c>
      <c r="CJ90" s="30" t="str">
        <f>IF(CE90&lt;&gt;"NEMA","","SELECT '"&amp;CD90&amp;"', ime, prezime FROM imeprezime WHERE ime LIKE '%"&amp;MID(BA90,2,LEN(BA90)-2)&amp;"%' Or prezime LIKE '%"&amp;MID(BB90,2,LEN(BB90)-2)&amp;"%' Or ime LIKE '%"&amp;MID(BB90,2,LEN(BB90)-2)&amp;"%' Or prezime LIKE '%"&amp;MID(BA90,2,LEN(BA90)-2)&amp;"%' ORDER BY ime, prezime;")</f>
        <v/>
      </c>
      <c r="CK90" t="s">
        <v>1</v>
      </c>
      <c r="CL90" s="91"/>
      <c r="CM90" t="s">
        <v>1</v>
      </c>
      <c r="CO90" t="s">
        <v>1</v>
      </c>
      <c r="CW90" s="116" t="str">
        <f>IF(CE90="NEMA",MAX(CW$10:CW89)+1,"")</f>
        <v/>
      </c>
      <c r="CX90" t="s">
        <v>1</v>
      </c>
      <c r="CY90" s="124" t="str">
        <f>LEFT(BQ90,1)</f>
        <v>M</v>
      </c>
      <c r="CZ90" t="s">
        <v>1</v>
      </c>
      <c r="DA90" s="106" t="str">
        <f>IF(CW90="","",IF(BO90&lt;&gt;"CRO","","INSERT INTO osoba (id,reg_broj,oib,spol_id,dat_rodjenja) VALUES ("&amp;CW90&amp;",(SELECT max(reg_broj)+1 FROM osoba),Null,'"&amp;CY90&amp;"',Null); INSERT INTO osoba_log (id,reg_broj,oib,spol_id,dat_rodjenja,dnevnik_id) SELECT id,reg_broj,oib,spol_id,dat_rodjenja,"&amp;CW$2&amp;" FROM osoba WHERE id = "&amp;CW90&amp;";"))</f>
        <v/>
      </c>
      <c r="DB90" s="129" t="str">
        <f>IF(CW90="","","INSERT INTO imeprezime (id,osoba_id,rbr,ime,prezime,klub_id,identitet_id,sintaksa_id,info,aktivno,dnevnik_id) VALUES ("&amp;CW90&amp;","&amp;IF(DA90="","Null",CW90)&amp;",1,'"&amp;BA90&amp;"','"&amp;BB90&amp;"',(SELECT id FROM klub WHERE naziv = '"&amp;BI90&amp;"'),Null,1,'',1,"&amp;CW$2&amp;");")</f>
        <v/>
      </c>
      <c r="DC90" t="s">
        <v>1</v>
      </c>
      <c r="DD90" s="30" t="str">
        <f t="shared" si="153"/>
        <v/>
      </c>
      <c r="DE90" t="s">
        <v>1</v>
      </c>
      <c r="DF90" s="106" t="str">
        <f>IF(OR(BP90="",BP90&lt;&gt;"NEMA"),"",BO90)</f>
        <v/>
      </c>
      <c r="DG90" s="129" t="str">
        <f>IF(DF90="","",MAX(DG$10:DG89)+1)</f>
        <v/>
      </c>
      <c r="DH90" t="s">
        <v>1</v>
      </c>
      <c r="DI90" s="91"/>
      <c r="DJ90" t="s">
        <v>1</v>
      </c>
      <c r="DK90" s="30" t="str">
        <f>IF(DF90="","","INSERT INTO drzava(id,naziv,oznaka) VALUES ("&amp;DG90&amp;",'"&amp;DI90&amp;"','"&amp;UPPER(LEFT(DF90,1))&amp;LOWER(RIGHT(DF90,2))&amp;"');")</f>
        <v/>
      </c>
      <c r="DL90" t="s">
        <v>1</v>
      </c>
      <c r="DM90" s="170" t="str">
        <f>IF(BJ90&lt;&gt;"NEMA","",IF(IFERROR(MATCH(BI90,BI$10:BI89,0),0)&lt;&gt;0,"",BI90))</f>
        <v/>
      </c>
      <c r="DN90" t="s">
        <v>1</v>
      </c>
      <c r="DO90" s="91"/>
      <c r="DP90" t="s">
        <v>1</v>
      </c>
      <c r="DQ90" s="106" t="str">
        <f t="shared" si="154"/>
        <v/>
      </c>
      <c r="DR90" s="74" t="str">
        <f>IF(DQ90="","",MAX(DR$10:DR89)+1)</f>
        <v/>
      </c>
      <c r="DS90" s="74" t="str">
        <f>IF(DQ90="","",IF(BP90="","",IF(BP90="NEMA",DG90,BP90)))</f>
        <v/>
      </c>
      <c r="DT90" s="74" t="str">
        <f t="shared" si="155"/>
        <v/>
      </c>
      <c r="DU90" s="74" t="str">
        <f>IF(DO90="","",MAX(DU$10:DU89)+1)</f>
        <v/>
      </c>
      <c r="DV90" s="181" t="str">
        <f>IF(DO90="","",INDEX(klub_id,MATCH(DO90,klub_naziv,0)))</f>
        <v/>
      </c>
      <c r="DW90" s="129" t="str">
        <f t="shared" si="156"/>
        <v/>
      </c>
      <c r="DX90" t="s">
        <v>1</v>
      </c>
      <c r="DY90" s="30" t="str">
        <f t="shared" si="157"/>
        <v/>
      </c>
      <c r="DZ90" t="s">
        <v>1</v>
      </c>
      <c r="EA90" s="170" t="str">
        <f>IF(BX90="","",IF(BY90&lt;&gt;"NEMA","ime-pre-klu"&amp;IF(BJ90="","","(ali)")&amp;"-kat",IF(CB90&lt;&gt;"NEMA","ime-pre-klu"&amp;IF(BJ90="","","(ali)"),IF(CE90&lt;&gt;"NEMA","ime-pre",IF(CW90&lt;&gt;"","novo",""))))&amp;IF(AND(BE90="0",BD90&gt;max_minuta*60),"-ot",""))</f>
        <v>ime-pre-klu-kat</v>
      </c>
      <c r="EB90" t="s">
        <v>1</v>
      </c>
      <c r="EC90" s="112"/>
      <c r="ED90" s="138"/>
      <c r="EE90" s="138"/>
      <c r="EF90" s="138"/>
      <c r="EG90" s="138"/>
      <c r="EH90" s="138"/>
      <c r="EI90" s="138"/>
      <c r="EJ90" s="138"/>
      <c r="EK90" s="138"/>
      <c r="EL90" s="138"/>
      <c r="EM90" s="107">
        <f t="shared" si="140"/>
        <v>1</v>
      </c>
      <c r="EN90" t="s">
        <v>1</v>
      </c>
    </row>
    <row r="91" spans="2:144" x14ac:dyDescent="0.25">
      <c r="B91" s="152" t="s">
        <v>1158</v>
      </c>
      <c r="C91" t="s">
        <v>1</v>
      </c>
      <c r="D91" s="163">
        <f t="shared" si="141"/>
        <v>0</v>
      </c>
      <c r="E91" s="164">
        <f t="shared" ref="E91:AW91" si="173">IF($B91="","",FIND(";",$B91,D91+1))</f>
        <v>1</v>
      </c>
      <c r="F91" s="164">
        <f t="shared" si="173"/>
        <v>9</v>
      </c>
      <c r="G91" s="164">
        <f t="shared" si="173"/>
        <v>15</v>
      </c>
      <c r="H91" s="164">
        <f t="shared" si="173"/>
        <v>25</v>
      </c>
      <c r="I91" s="164">
        <f t="shared" si="173"/>
        <v>34</v>
      </c>
      <c r="J91" s="164">
        <f t="shared" si="173"/>
        <v>35</v>
      </c>
      <c r="K91" s="164">
        <f t="shared" si="173"/>
        <v>37</v>
      </c>
      <c r="L91" s="164">
        <f t="shared" si="173"/>
        <v>38</v>
      </c>
      <c r="M91" s="164">
        <f t="shared" si="173"/>
        <v>40</v>
      </c>
      <c r="N91" s="164">
        <f t="shared" si="173"/>
        <v>46</v>
      </c>
      <c r="O91" s="164">
        <f t="shared" si="173"/>
        <v>53</v>
      </c>
      <c r="P91" s="164">
        <f t="shared" si="173"/>
        <v>59</v>
      </c>
      <c r="Q91" s="164">
        <f t="shared" si="173"/>
        <v>61</v>
      </c>
      <c r="R91" s="164">
        <f t="shared" si="173"/>
        <v>63</v>
      </c>
      <c r="S91" s="164">
        <f t="shared" si="173"/>
        <v>69</v>
      </c>
      <c r="T91" s="164">
        <f t="shared" si="173"/>
        <v>81</v>
      </c>
      <c r="U91" s="164">
        <f t="shared" si="173"/>
        <v>87</v>
      </c>
      <c r="V91" s="164">
        <f t="shared" si="173"/>
        <v>89</v>
      </c>
      <c r="W91" s="164">
        <f t="shared" si="173"/>
        <v>95</v>
      </c>
      <c r="X91" s="164">
        <f t="shared" si="173"/>
        <v>101</v>
      </c>
      <c r="Y91" s="164">
        <f t="shared" si="173"/>
        <v>102</v>
      </c>
      <c r="Z91" s="164">
        <f t="shared" si="173"/>
        <v>103</v>
      </c>
      <c r="AA91" s="164">
        <f t="shared" si="173"/>
        <v>104</v>
      </c>
      <c r="AB91" s="164">
        <f t="shared" si="173"/>
        <v>107</v>
      </c>
      <c r="AC91" s="164">
        <f t="shared" si="173"/>
        <v>110</v>
      </c>
      <c r="AD91" s="164">
        <f t="shared" si="173"/>
        <v>113</v>
      </c>
      <c r="AE91" s="164">
        <f t="shared" si="173"/>
        <v>116</v>
      </c>
      <c r="AF91" s="164">
        <f t="shared" si="173"/>
        <v>119</v>
      </c>
      <c r="AG91" s="164">
        <f t="shared" si="173"/>
        <v>122</v>
      </c>
      <c r="AH91" s="164">
        <f t="shared" si="173"/>
        <v>125</v>
      </c>
      <c r="AI91" s="164">
        <f t="shared" si="173"/>
        <v>128</v>
      </c>
      <c r="AJ91" s="164">
        <f t="shared" si="173"/>
        <v>131</v>
      </c>
      <c r="AK91" s="164">
        <f t="shared" si="173"/>
        <v>134</v>
      </c>
      <c r="AL91" s="164">
        <f t="shared" si="173"/>
        <v>137</v>
      </c>
      <c r="AM91" s="164">
        <f t="shared" si="173"/>
        <v>138</v>
      </c>
      <c r="AN91" s="164">
        <f t="shared" si="173"/>
        <v>140</v>
      </c>
      <c r="AO91" s="164">
        <f t="shared" si="173"/>
        <v>146</v>
      </c>
      <c r="AP91" s="164">
        <f t="shared" si="173"/>
        <v>148</v>
      </c>
      <c r="AQ91" s="164">
        <f t="shared" si="173"/>
        <v>150</v>
      </c>
      <c r="AR91" s="164">
        <f t="shared" si="173"/>
        <v>156</v>
      </c>
      <c r="AS91" s="164">
        <f t="shared" si="173"/>
        <v>163</v>
      </c>
      <c r="AT91" s="164">
        <f t="shared" si="173"/>
        <v>169</v>
      </c>
      <c r="AU91" s="164">
        <f t="shared" si="173"/>
        <v>172</v>
      </c>
      <c r="AV91" s="164">
        <f t="shared" si="173"/>
        <v>174</v>
      </c>
      <c r="AW91" s="165">
        <f t="shared" si="173"/>
        <v>175</v>
      </c>
      <c r="AX91" t="s">
        <v>1</v>
      </c>
      <c r="AY91" s="106" t="str">
        <f t="shared" si="143"/>
        <v>M45</v>
      </c>
      <c r="AZ91" s="138">
        <f t="shared" si="135"/>
        <v>106</v>
      </c>
      <c r="BA91" s="74" t="str">
        <f t="shared" si="144"/>
        <v>Hrvoje</v>
      </c>
      <c r="BB91" s="74" t="str">
        <f t="shared" si="145"/>
        <v>Dasović</v>
      </c>
      <c r="BC91" s="138" t="str">
        <f t="shared" si="146"/>
        <v>47:36</v>
      </c>
      <c r="BD91" s="138">
        <f t="shared" si="147"/>
        <v>2856</v>
      </c>
      <c r="BE91" s="138" t="str">
        <f t="shared" si="148"/>
        <v>0</v>
      </c>
      <c r="BF91" s="138" t="str">
        <f t="shared" si="169"/>
        <v>0</v>
      </c>
      <c r="BG91" s="138">
        <f>IF(CD91="","",IF(N(BD91)&gt;max_minuta*60,2,INDEX(statusRezultat_id,MATCH(VALUE(BE91),statusRezultat_oevent,0))))</f>
        <v>1</v>
      </c>
      <c r="BH91" s="74" t="str">
        <f>IF(B91="","",SUBSTITUTE(MID($B91,R91+1,S91-R91-1),"""",""))</f>
        <v>KAP</v>
      </c>
      <c r="BI91" s="74" t="str">
        <f>IF(B91="","",SUBSTITUTE(MID($B91,S91+1,T91-S91-1),"""",""))</f>
        <v>OK Kapela</v>
      </c>
      <c r="BJ91" s="138" t="str">
        <f t="shared" si="149"/>
        <v/>
      </c>
      <c r="BK91" s="74" t="str" cm="1">
        <f t="array" ref="BK91">IF(BJ91="",""&amp;BI91,IF(BJ91="NEMA",BI91,INDEX(klubAlias_klub,BJ91)))</f>
        <v>OK Kapela</v>
      </c>
      <c r="BL91" s="74" t="str" cm="1">
        <f t="array" ref="BL91">IFERROR(INDEX(registarNatjecatelji,CE91,4),"")</f>
        <v>OK Kapela</v>
      </c>
      <c r="BM91" s="138"/>
      <c r="BN91" s="74" t="str">
        <f t="shared" si="150"/>
        <v>OK Kapela</v>
      </c>
      <c r="BO91" s="74" t="str">
        <f>IF(B91="","",SUBSTITUTE(MID($B91,T91+1,U91-T91-1),"""",""))</f>
        <v>CRO</v>
      </c>
      <c r="BP91" s="138">
        <f>IF(BO91="","",IFERROR(INDEX(drzava_id,MATCH(BO91,drzava_oznaka,0)),"NEMA"))</f>
        <v>1</v>
      </c>
      <c r="BQ91" s="74" t="str">
        <f>IF(B91="","",SUBSTITUTE(MID($B91,AQ91+1,AR91-AQ91-1),"""",""))</f>
        <v>M45</v>
      </c>
      <c r="BR91" s="74" t="str">
        <f t="shared" si="136"/>
        <v>M45-Ž20-Ž35</v>
      </c>
      <c r="BS91" s="138">
        <f t="shared" si="137"/>
        <v>1007</v>
      </c>
      <c r="BT91" s="75" t="str">
        <f>IF(B91="","",SUBSTITUTE(MID($B91,AR91+1,AS91-AR91-1),"""",""))</f>
        <v>3.56</v>
      </c>
      <c r="BU91" s="75" t="str">
        <f>IF(B91="","",SUBSTITUTE(MID($B91,AS91+1,AT91-AS91-1),"""",""))</f>
        <v>150</v>
      </c>
      <c r="BV91" s="76" t="str">
        <f>IF(B91="","",SUBSTITUTE(MID($B91,AT91+1,AU91-AT91-1),"""",""))</f>
        <v>11</v>
      </c>
      <c r="BW91" t="s">
        <v>1</v>
      </c>
      <c r="BX91" s="106" t="str">
        <f>IF(BA91="Vacant","",IF(BA91="","",BA91) &amp; IF(BB91="",""," – " &amp; BB91) &amp; IF(BN91="",""," – " &amp; BN91) &amp; IF(AY91="",""," – " &amp; AY91))</f>
        <v>Hrvoje – Dasović – OK Kapela – M45</v>
      </c>
      <c r="BY91" s="107">
        <f t="shared" si="138"/>
        <v>221</v>
      </c>
      <c r="BZ91" t="s">
        <v>1</v>
      </c>
      <c r="CA91" s="106" t="str">
        <f>IF(BA91="Vacant","",IF(BA91="","",BA91) &amp; IF(BB91="",""," – " &amp; BB91) &amp; IF(BN91="",""," – " &amp; BN91))</f>
        <v>Hrvoje – Dasović – OK Kapela</v>
      </c>
      <c r="CB91" s="107">
        <f t="shared" si="139"/>
        <v>221</v>
      </c>
      <c r="CC91" t="s">
        <v>1</v>
      </c>
      <c r="CD91" s="106" t="str">
        <f>IF(BA91="Vacant","",IF(BA91="","",BA91)&amp;IF(BB91="",""," – "&amp;BB91))</f>
        <v>Hrvoje – Dasović</v>
      </c>
      <c r="CE91" s="107">
        <f t="shared" si="151"/>
        <v>221</v>
      </c>
      <c r="CF91" t="s">
        <v>1</v>
      </c>
      <c r="CG91" s="112">
        <f t="shared" si="152"/>
        <v>221</v>
      </c>
      <c r="CH91" s="107" cm="1">
        <f t="array" ref="CH91">IF(CG91="","",INDEX(imePrezime_id,CG91,0))</f>
        <v>1450</v>
      </c>
      <c r="CI91" t="s">
        <v>1</v>
      </c>
      <c r="CJ91" s="30" t="str">
        <f>IF(CE91&lt;&gt;"NEMA","","SELECT '"&amp;CD91&amp;"', ime, prezime FROM imeprezime WHERE ime LIKE '%"&amp;MID(BA91,2,LEN(BA91)-2)&amp;"%' Or prezime LIKE '%"&amp;MID(BB91,2,LEN(BB91)-2)&amp;"%' Or ime LIKE '%"&amp;MID(BB91,2,LEN(BB91)-2)&amp;"%' Or prezime LIKE '%"&amp;MID(BA91,2,LEN(BA91)-2)&amp;"%' ORDER BY ime, prezime;")</f>
        <v/>
      </c>
      <c r="CK91" t="s">
        <v>1</v>
      </c>
      <c r="CL91" s="91"/>
      <c r="CM91" t="s">
        <v>1</v>
      </c>
      <c r="CO91" t="s">
        <v>1</v>
      </c>
      <c r="CW91" s="116" t="str">
        <f>IF(CE91="NEMA",MAX(CW$10:CW90)+1,"")</f>
        <v/>
      </c>
      <c r="CX91" t="s">
        <v>1</v>
      </c>
      <c r="CY91" s="124" t="str">
        <f>LEFT(BQ91,1)</f>
        <v>M</v>
      </c>
      <c r="CZ91" t="s">
        <v>1</v>
      </c>
      <c r="DA91" s="106" t="str">
        <f>IF(CW91="","",IF(BO91&lt;&gt;"CRO","","INSERT INTO osoba (id,reg_broj,oib,spol_id,dat_rodjenja) VALUES ("&amp;CW91&amp;",(SELECT max(reg_broj)+1 FROM osoba),Null,'"&amp;CY91&amp;"',Null); INSERT INTO osoba_log (id,reg_broj,oib,spol_id,dat_rodjenja,dnevnik_id) SELECT id,reg_broj,oib,spol_id,dat_rodjenja,"&amp;CW$2&amp;" FROM osoba WHERE id = "&amp;CW91&amp;";"))</f>
        <v/>
      </c>
      <c r="DB91" s="129" t="str">
        <f>IF(CW91="","","INSERT INTO imeprezime (id,osoba_id,rbr,ime,prezime,klub_id,identitet_id,sintaksa_id,info,aktivno,dnevnik_id) VALUES ("&amp;CW91&amp;","&amp;IF(DA91="","Null",CW91)&amp;",1,'"&amp;BA91&amp;"','"&amp;BB91&amp;"',(SELECT id FROM klub WHERE naziv = '"&amp;BI91&amp;"'),Null,1,'',1,"&amp;CW$2&amp;");")</f>
        <v/>
      </c>
      <c r="DC91" t="s">
        <v>1</v>
      </c>
      <c r="DD91" s="30" t="str">
        <f t="shared" si="153"/>
        <v/>
      </c>
      <c r="DE91" t="s">
        <v>1</v>
      </c>
      <c r="DF91" s="106" t="str">
        <f>IF(OR(BP91="",BP91&lt;&gt;"NEMA"),"",BO91)</f>
        <v/>
      </c>
      <c r="DG91" s="129" t="str">
        <f>IF(DF91="","",MAX(DG$10:DG90)+1)</f>
        <v/>
      </c>
      <c r="DH91" t="s">
        <v>1</v>
      </c>
      <c r="DI91" s="91"/>
      <c r="DJ91" t="s">
        <v>1</v>
      </c>
      <c r="DK91" s="30" t="str">
        <f>IF(DF91="","","INSERT INTO drzava(id,naziv,oznaka) VALUES ("&amp;DG91&amp;",'"&amp;DI91&amp;"','"&amp;UPPER(LEFT(DF91,1))&amp;LOWER(RIGHT(DF91,2))&amp;"');")</f>
        <v/>
      </c>
      <c r="DL91" t="s">
        <v>1</v>
      </c>
      <c r="DM91" s="170" t="str">
        <f>IF(BJ91&lt;&gt;"NEMA","",IF(IFERROR(MATCH(BI91,BI$10:BI90,0),0)&lt;&gt;0,"",BI91))</f>
        <v/>
      </c>
      <c r="DN91" t="s">
        <v>1</v>
      </c>
      <c r="DO91" s="91"/>
      <c r="DP91" t="s">
        <v>1</v>
      </c>
      <c r="DQ91" s="106" t="str">
        <f t="shared" si="154"/>
        <v/>
      </c>
      <c r="DR91" s="74" t="str">
        <f>IF(DQ91="","",MAX(DR$10:DR90)+1)</f>
        <v/>
      </c>
      <c r="DS91" s="74" t="str">
        <f>IF(DQ91="","",IF(BP91="","",IF(BP91="NEMA",DG91,BP91)))</f>
        <v/>
      </c>
      <c r="DT91" s="74" t="str">
        <f t="shared" si="155"/>
        <v/>
      </c>
      <c r="DU91" s="74" t="str">
        <f>IF(DO91="","",MAX(DU$10:DU90)+1)</f>
        <v/>
      </c>
      <c r="DV91" s="181" t="str">
        <f>IF(DO91="","",INDEX(klub_id,MATCH(DO91,klub_naziv,0)))</f>
        <v/>
      </c>
      <c r="DW91" s="129" t="str">
        <f t="shared" si="156"/>
        <v/>
      </c>
      <c r="DX91" t="s">
        <v>1</v>
      </c>
      <c r="DY91" s="30" t="str">
        <f t="shared" si="157"/>
        <v/>
      </c>
      <c r="DZ91" t="s">
        <v>1</v>
      </c>
      <c r="EA91" s="170" t="str">
        <f>IF(BX91="","",IF(BY91&lt;&gt;"NEMA","ime-pre-klu"&amp;IF(BJ91="","","(ali)")&amp;"-kat",IF(CB91&lt;&gt;"NEMA","ime-pre-klu"&amp;IF(BJ91="","","(ali)"),IF(CE91&lt;&gt;"NEMA","ime-pre",IF(CW91&lt;&gt;"","novo",""))))&amp;IF(AND(BE91="0",BD91&gt;max_minuta*60),"-ot",""))</f>
        <v>ime-pre-klu-kat</v>
      </c>
      <c r="EB91" t="s">
        <v>1</v>
      </c>
      <c r="EC91" s="112"/>
      <c r="ED91" s="138"/>
      <c r="EE91" s="138"/>
      <c r="EF91" s="138"/>
      <c r="EG91" s="138"/>
      <c r="EH91" s="138"/>
      <c r="EI91" s="138"/>
      <c r="EJ91" s="138"/>
      <c r="EK91" s="138"/>
      <c r="EL91" s="138"/>
      <c r="EM91" s="107">
        <f t="shared" si="140"/>
        <v>1</v>
      </c>
      <c r="EN91" t="s">
        <v>1</v>
      </c>
    </row>
    <row r="92" spans="2:144" x14ac:dyDescent="0.25">
      <c r="B92" s="152" t="s">
        <v>1159</v>
      </c>
      <c r="C92" t="s">
        <v>1</v>
      </c>
      <c r="D92" s="163">
        <f t="shared" si="141"/>
        <v>0</v>
      </c>
      <c r="E92" s="164">
        <f t="shared" ref="E92:AW92" si="174">IF($B92="","",FIND(";",$B92,D92+1))</f>
        <v>1</v>
      </c>
      <c r="F92" s="164">
        <f t="shared" si="174"/>
        <v>9</v>
      </c>
      <c r="G92" s="164">
        <f t="shared" si="174"/>
        <v>15</v>
      </c>
      <c r="H92" s="164">
        <f t="shared" si="174"/>
        <v>25</v>
      </c>
      <c r="I92" s="164">
        <f t="shared" si="174"/>
        <v>31</v>
      </c>
      <c r="J92" s="164">
        <f t="shared" si="174"/>
        <v>32</v>
      </c>
      <c r="K92" s="164">
        <f t="shared" si="174"/>
        <v>34</v>
      </c>
      <c r="L92" s="164">
        <f t="shared" si="174"/>
        <v>35</v>
      </c>
      <c r="M92" s="164">
        <f t="shared" si="174"/>
        <v>37</v>
      </c>
      <c r="N92" s="164">
        <f t="shared" si="174"/>
        <v>43</v>
      </c>
      <c r="O92" s="164">
        <f t="shared" si="174"/>
        <v>50</v>
      </c>
      <c r="P92" s="164">
        <f t="shared" si="174"/>
        <v>56</v>
      </c>
      <c r="Q92" s="164">
        <f t="shared" si="174"/>
        <v>58</v>
      </c>
      <c r="R92" s="164">
        <f t="shared" si="174"/>
        <v>60</v>
      </c>
      <c r="S92" s="164">
        <f t="shared" si="174"/>
        <v>66</v>
      </c>
      <c r="T92" s="164">
        <f t="shared" si="174"/>
        <v>77</v>
      </c>
      <c r="U92" s="164">
        <f t="shared" si="174"/>
        <v>83</v>
      </c>
      <c r="V92" s="164">
        <f t="shared" si="174"/>
        <v>85</v>
      </c>
      <c r="W92" s="164">
        <f t="shared" si="174"/>
        <v>91</v>
      </c>
      <c r="X92" s="164">
        <f t="shared" si="174"/>
        <v>97</v>
      </c>
      <c r="Y92" s="164">
        <f t="shared" si="174"/>
        <v>98</v>
      </c>
      <c r="Z92" s="164">
        <f t="shared" si="174"/>
        <v>99</v>
      </c>
      <c r="AA92" s="164">
        <f t="shared" si="174"/>
        <v>100</v>
      </c>
      <c r="AB92" s="164">
        <f t="shared" si="174"/>
        <v>103</v>
      </c>
      <c r="AC92" s="164">
        <f t="shared" si="174"/>
        <v>106</v>
      </c>
      <c r="AD92" s="164">
        <f t="shared" si="174"/>
        <v>109</v>
      </c>
      <c r="AE92" s="164">
        <f t="shared" si="174"/>
        <v>112</v>
      </c>
      <c r="AF92" s="164">
        <f t="shared" si="174"/>
        <v>115</v>
      </c>
      <c r="AG92" s="164">
        <f t="shared" si="174"/>
        <v>118</v>
      </c>
      <c r="AH92" s="164">
        <f t="shared" si="174"/>
        <v>121</v>
      </c>
      <c r="AI92" s="164">
        <f t="shared" si="174"/>
        <v>124</v>
      </c>
      <c r="AJ92" s="164">
        <f t="shared" si="174"/>
        <v>127</v>
      </c>
      <c r="AK92" s="164">
        <f t="shared" si="174"/>
        <v>130</v>
      </c>
      <c r="AL92" s="164">
        <f t="shared" si="174"/>
        <v>133</v>
      </c>
      <c r="AM92" s="164">
        <f t="shared" si="174"/>
        <v>134</v>
      </c>
      <c r="AN92" s="164">
        <f t="shared" si="174"/>
        <v>136</v>
      </c>
      <c r="AO92" s="164">
        <f t="shared" si="174"/>
        <v>142</v>
      </c>
      <c r="AP92" s="164">
        <f t="shared" si="174"/>
        <v>144</v>
      </c>
      <c r="AQ92" s="164">
        <f t="shared" si="174"/>
        <v>146</v>
      </c>
      <c r="AR92" s="164">
        <f t="shared" si="174"/>
        <v>152</v>
      </c>
      <c r="AS92" s="164">
        <f t="shared" si="174"/>
        <v>159</v>
      </c>
      <c r="AT92" s="164">
        <f t="shared" si="174"/>
        <v>165</v>
      </c>
      <c r="AU92" s="164">
        <f t="shared" si="174"/>
        <v>168</v>
      </c>
      <c r="AV92" s="164">
        <f t="shared" si="174"/>
        <v>170</v>
      </c>
      <c r="AW92" s="165">
        <f t="shared" si="174"/>
        <v>171</v>
      </c>
      <c r="AX92" t="s">
        <v>1</v>
      </c>
      <c r="AY92" s="106" t="str">
        <f t="shared" si="143"/>
        <v>M45</v>
      </c>
      <c r="AZ92" s="138">
        <f t="shared" si="135"/>
        <v>106</v>
      </c>
      <c r="BA92" s="74" t="str">
        <f t="shared" si="144"/>
        <v>Ivo</v>
      </c>
      <c r="BB92" s="74" t="str">
        <f t="shared" si="145"/>
        <v>Tišljar</v>
      </c>
      <c r="BC92" s="138" t="str">
        <f t="shared" si="146"/>
        <v>47:51</v>
      </c>
      <c r="BD92" s="138">
        <f t="shared" si="147"/>
        <v>2871</v>
      </c>
      <c r="BE92" s="138" t="str">
        <f t="shared" si="148"/>
        <v>0</v>
      </c>
      <c r="BF92" s="138" t="str">
        <f t="shared" si="169"/>
        <v>0</v>
      </c>
      <c r="BG92" s="138">
        <f>IF(CD92="","",IF(N(BD92)&gt;max_minuta*60,2,INDEX(statusRezultat_id,MATCH(VALUE(BE92),statusRezultat_oevent,0))))</f>
        <v>1</v>
      </c>
      <c r="BH92" s="74" t="str">
        <f>IF(B92="","",SUBSTITUTE(MID($B92,R92+1,S92-R92-1),"""",""))</f>
        <v>ORI</v>
      </c>
      <c r="BI92" s="74" t="str">
        <f>IF(B92="","",SUBSTITUTE(MID($B92,S92+1,T92-S92-1),"""",""))</f>
        <v>OK Orion</v>
      </c>
      <c r="BJ92" s="138" t="str">
        <f t="shared" si="149"/>
        <v/>
      </c>
      <c r="BK92" s="74" t="str" cm="1">
        <f t="array" ref="BK92">IF(BJ92="",""&amp;BI92,IF(BJ92="NEMA",BI92,INDEX(klubAlias_klub,BJ92)))</f>
        <v>OK Orion</v>
      </c>
      <c r="BL92" s="74" t="str" cm="1">
        <f t="array" ref="BL92">IFERROR(INDEX(registarNatjecatelji,CE92,4),"")</f>
        <v>OK Orion</v>
      </c>
      <c r="BM92" s="138"/>
      <c r="BN92" s="74" t="str">
        <f t="shared" si="150"/>
        <v>OK Orion</v>
      </c>
      <c r="BO92" s="74" t="str">
        <f>IF(B92="","",SUBSTITUTE(MID($B92,T92+1,U92-T92-1),"""",""))</f>
        <v>CRO</v>
      </c>
      <c r="BP92" s="138">
        <f>IF(BO92="","",IFERROR(INDEX(drzava_id,MATCH(BO92,drzava_oznaka,0)),"NEMA"))</f>
        <v>1</v>
      </c>
      <c r="BQ92" s="74" t="str">
        <f>IF(B92="","",SUBSTITUTE(MID($B92,AQ92+1,AR92-AQ92-1),"""",""))</f>
        <v>M45</v>
      </c>
      <c r="BR92" s="74" t="str">
        <f t="shared" si="136"/>
        <v>M45-Ž20-Ž35</v>
      </c>
      <c r="BS92" s="138">
        <f t="shared" si="137"/>
        <v>1007</v>
      </c>
      <c r="BT92" s="75" t="str">
        <f>IF(B92="","",SUBSTITUTE(MID($B92,AR92+1,AS92-AR92-1),"""",""))</f>
        <v>3.56</v>
      </c>
      <c r="BU92" s="75" t="str">
        <f>IF(B92="","",SUBSTITUTE(MID($B92,AS92+1,AT92-AS92-1),"""",""))</f>
        <v>150</v>
      </c>
      <c r="BV92" s="76" t="str">
        <f>IF(B92="","",SUBSTITUTE(MID($B92,AT92+1,AU92-AT92-1),"""",""))</f>
        <v>11</v>
      </c>
      <c r="BW92" t="s">
        <v>1</v>
      </c>
      <c r="BX92" s="106" t="str">
        <f>IF(BA92="Vacant","",IF(BA92="","",BA92) &amp; IF(BB92="",""," – " &amp; BB92) &amp; IF(BN92="",""," – " &amp; BN92) &amp; IF(AY92="",""," – " &amp; AY92))</f>
        <v>Ivo – Tišljar – OK Orion – M45</v>
      </c>
      <c r="BY92" s="107">
        <f t="shared" si="138"/>
        <v>433</v>
      </c>
      <c r="BZ92" t="s">
        <v>1</v>
      </c>
      <c r="CA92" s="106" t="str">
        <f>IF(BA92="Vacant","",IF(BA92="","",BA92) &amp; IF(BB92="",""," – " &amp; BB92) &amp; IF(BN92="",""," – " &amp; BN92))</f>
        <v>Ivo – Tišljar – OK Orion</v>
      </c>
      <c r="CB92" s="107">
        <f t="shared" si="139"/>
        <v>433</v>
      </c>
      <c r="CC92" t="s">
        <v>1</v>
      </c>
      <c r="CD92" s="106" t="str">
        <f>IF(BA92="Vacant","",IF(BA92="","",BA92)&amp;IF(BB92="",""," – "&amp;BB92))</f>
        <v>Ivo – Tišljar</v>
      </c>
      <c r="CE92" s="107">
        <f t="shared" si="151"/>
        <v>433</v>
      </c>
      <c r="CF92" t="s">
        <v>1</v>
      </c>
      <c r="CG92" s="112">
        <f t="shared" si="152"/>
        <v>433</v>
      </c>
      <c r="CH92" s="107" cm="1">
        <f t="array" ref="CH92">IF(CG92="","",INDEX(imePrezime_id,CG92,0))</f>
        <v>1249</v>
      </c>
      <c r="CI92" t="s">
        <v>1</v>
      </c>
      <c r="CJ92" s="30" t="str">
        <f>IF(CE92&lt;&gt;"NEMA","","SELECT '"&amp;CD92&amp;"', ime, prezime FROM imeprezime WHERE ime LIKE '%"&amp;MID(BA92,2,LEN(BA92)-2)&amp;"%' Or prezime LIKE '%"&amp;MID(BB92,2,LEN(BB92)-2)&amp;"%' Or ime LIKE '%"&amp;MID(BB92,2,LEN(BB92)-2)&amp;"%' Or prezime LIKE '%"&amp;MID(BA92,2,LEN(BA92)-2)&amp;"%' ORDER BY ime, prezime;")</f>
        <v/>
      </c>
      <c r="CK92" t="s">
        <v>1</v>
      </c>
      <c r="CL92" s="91"/>
      <c r="CM92" t="s">
        <v>1</v>
      </c>
      <c r="CO92" t="s">
        <v>1</v>
      </c>
      <c r="CW92" s="116" t="str">
        <f>IF(CE92="NEMA",MAX(CW$10:CW91)+1,"")</f>
        <v/>
      </c>
      <c r="CX92" t="s">
        <v>1</v>
      </c>
      <c r="CY92" s="124" t="str">
        <f>LEFT(BQ92,1)</f>
        <v>M</v>
      </c>
      <c r="CZ92" t="s">
        <v>1</v>
      </c>
      <c r="DA92" s="106" t="str">
        <f>IF(CW92="","",IF(BO92&lt;&gt;"CRO","","INSERT INTO osoba (id,reg_broj,oib,spol_id,dat_rodjenja) VALUES ("&amp;CW92&amp;",(SELECT max(reg_broj)+1 FROM osoba),Null,'"&amp;CY92&amp;"',Null); INSERT INTO osoba_log (id,reg_broj,oib,spol_id,dat_rodjenja,dnevnik_id) SELECT id,reg_broj,oib,spol_id,dat_rodjenja,"&amp;CW$2&amp;" FROM osoba WHERE id = "&amp;CW92&amp;";"))</f>
        <v/>
      </c>
      <c r="DB92" s="129" t="str">
        <f>IF(CW92="","","INSERT INTO imeprezime (id,osoba_id,rbr,ime,prezime,klub_id,identitet_id,sintaksa_id,info,aktivno,dnevnik_id) VALUES ("&amp;CW92&amp;","&amp;IF(DA92="","Null",CW92)&amp;",1,'"&amp;BA92&amp;"','"&amp;BB92&amp;"',(SELECT id FROM klub WHERE naziv = '"&amp;BI92&amp;"'),Null,1,'',1,"&amp;CW$2&amp;");")</f>
        <v/>
      </c>
      <c r="DC92" t="s">
        <v>1</v>
      </c>
      <c r="DD92" s="30" t="str">
        <f t="shared" si="153"/>
        <v/>
      </c>
      <c r="DE92" t="s">
        <v>1</v>
      </c>
      <c r="DF92" s="106" t="str">
        <f>IF(OR(BP92="",BP92&lt;&gt;"NEMA"),"",BO92)</f>
        <v/>
      </c>
      <c r="DG92" s="129" t="str">
        <f>IF(DF92="","",MAX(DG$10:DG91)+1)</f>
        <v/>
      </c>
      <c r="DH92" t="s">
        <v>1</v>
      </c>
      <c r="DI92" s="91"/>
      <c r="DJ92" t="s">
        <v>1</v>
      </c>
      <c r="DK92" s="30" t="str">
        <f>IF(DF92="","","INSERT INTO drzava(id,naziv,oznaka) VALUES ("&amp;DG92&amp;",'"&amp;DI92&amp;"','"&amp;UPPER(LEFT(DF92,1))&amp;LOWER(RIGHT(DF92,2))&amp;"');")</f>
        <v/>
      </c>
      <c r="DL92" t="s">
        <v>1</v>
      </c>
      <c r="DM92" s="170" t="str">
        <f>IF(BJ92&lt;&gt;"NEMA","",IF(IFERROR(MATCH(BI92,BI$10:BI91,0),0)&lt;&gt;0,"",BI92))</f>
        <v/>
      </c>
      <c r="DN92" t="s">
        <v>1</v>
      </c>
      <c r="DO92" s="91"/>
      <c r="DP92" t="s">
        <v>1</v>
      </c>
      <c r="DQ92" s="106" t="str">
        <f t="shared" si="154"/>
        <v/>
      </c>
      <c r="DR92" s="74" t="str">
        <f>IF(DQ92="","",MAX(DR$10:DR91)+1)</f>
        <v/>
      </c>
      <c r="DS92" s="74" t="str">
        <f>IF(DQ92="","",IF(BP92="","",IF(BP92="NEMA",DG92,BP92)))</f>
        <v/>
      </c>
      <c r="DT92" s="74" t="str">
        <f t="shared" si="155"/>
        <v/>
      </c>
      <c r="DU92" s="74" t="str">
        <f>IF(DO92="","",MAX(DU$10:DU91)+1)</f>
        <v/>
      </c>
      <c r="DV92" s="181" t="str">
        <f>IF(DO92="","",INDEX(klub_id,MATCH(DO92,klub_naziv,0)))</f>
        <v/>
      </c>
      <c r="DW92" s="129" t="str">
        <f t="shared" si="156"/>
        <v/>
      </c>
      <c r="DX92" t="s">
        <v>1</v>
      </c>
      <c r="DY92" s="30" t="str">
        <f t="shared" si="157"/>
        <v/>
      </c>
      <c r="DZ92" t="s">
        <v>1</v>
      </c>
      <c r="EA92" s="170" t="str">
        <f>IF(BX92="","",IF(BY92&lt;&gt;"NEMA","ime-pre-klu"&amp;IF(BJ92="","","(ali)")&amp;"-kat",IF(CB92&lt;&gt;"NEMA","ime-pre-klu"&amp;IF(BJ92="","","(ali)"),IF(CE92&lt;&gt;"NEMA","ime-pre",IF(CW92&lt;&gt;"","novo",""))))&amp;IF(AND(BE92="0",BD92&gt;max_minuta*60),"-ot",""))</f>
        <v>ime-pre-klu-kat</v>
      </c>
      <c r="EB92" t="s">
        <v>1</v>
      </c>
      <c r="EC92" s="112"/>
      <c r="ED92" s="138"/>
      <c r="EE92" s="138"/>
      <c r="EF92" s="138"/>
      <c r="EG92" s="138"/>
      <c r="EH92" s="138"/>
      <c r="EI92" s="138"/>
      <c r="EJ92" s="138"/>
      <c r="EK92" s="138"/>
      <c r="EL92" s="138"/>
      <c r="EM92" s="107">
        <f t="shared" si="140"/>
        <v>1</v>
      </c>
      <c r="EN92" t="s">
        <v>1</v>
      </c>
    </row>
    <row r="93" spans="2:144" x14ac:dyDescent="0.25">
      <c r="B93" s="152" t="s">
        <v>1160</v>
      </c>
      <c r="C93" t="s">
        <v>1</v>
      </c>
      <c r="D93" s="163">
        <f t="shared" si="141"/>
        <v>0</v>
      </c>
      <c r="E93" s="164">
        <f t="shared" ref="E93:AW93" si="175">IF($B93="","",FIND(";",$B93,D93+1))</f>
        <v>1</v>
      </c>
      <c r="F93" s="164">
        <f t="shared" si="175"/>
        <v>9</v>
      </c>
      <c r="G93" s="164">
        <f t="shared" si="175"/>
        <v>15</v>
      </c>
      <c r="H93" s="164">
        <f t="shared" si="175"/>
        <v>27</v>
      </c>
      <c r="I93" s="164">
        <f t="shared" si="175"/>
        <v>36</v>
      </c>
      <c r="J93" s="164">
        <f t="shared" si="175"/>
        <v>37</v>
      </c>
      <c r="K93" s="164">
        <f t="shared" si="175"/>
        <v>39</v>
      </c>
      <c r="L93" s="164">
        <f t="shared" si="175"/>
        <v>40</v>
      </c>
      <c r="M93" s="164">
        <f t="shared" si="175"/>
        <v>42</v>
      </c>
      <c r="N93" s="164">
        <f t="shared" si="175"/>
        <v>48</v>
      </c>
      <c r="O93" s="164">
        <f t="shared" si="175"/>
        <v>55</v>
      </c>
      <c r="P93" s="164">
        <f t="shared" si="175"/>
        <v>61</v>
      </c>
      <c r="Q93" s="164">
        <f t="shared" si="175"/>
        <v>63</v>
      </c>
      <c r="R93" s="164">
        <f t="shared" si="175"/>
        <v>65</v>
      </c>
      <c r="S93" s="164">
        <f t="shared" si="175"/>
        <v>73</v>
      </c>
      <c r="T93" s="164">
        <f t="shared" si="175"/>
        <v>84</v>
      </c>
      <c r="U93" s="164">
        <f t="shared" si="175"/>
        <v>90</v>
      </c>
      <c r="V93" s="164">
        <f t="shared" si="175"/>
        <v>92</v>
      </c>
      <c r="W93" s="164">
        <f t="shared" si="175"/>
        <v>98</v>
      </c>
      <c r="X93" s="164">
        <f t="shared" si="175"/>
        <v>104</v>
      </c>
      <c r="Y93" s="164">
        <f t="shared" si="175"/>
        <v>105</v>
      </c>
      <c r="Z93" s="164">
        <f t="shared" si="175"/>
        <v>106</v>
      </c>
      <c r="AA93" s="164">
        <f t="shared" si="175"/>
        <v>107</v>
      </c>
      <c r="AB93" s="164">
        <f t="shared" si="175"/>
        <v>110</v>
      </c>
      <c r="AC93" s="164">
        <f t="shared" si="175"/>
        <v>113</v>
      </c>
      <c r="AD93" s="164">
        <f t="shared" si="175"/>
        <v>116</v>
      </c>
      <c r="AE93" s="164">
        <f t="shared" si="175"/>
        <v>119</v>
      </c>
      <c r="AF93" s="164">
        <f t="shared" si="175"/>
        <v>122</v>
      </c>
      <c r="AG93" s="164">
        <f t="shared" si="175"/>
        <v>125</v>
      </c>
      <c r="AH93" s="164">
        <f t="shared" si="175"/>
        <v>128</v>
      </c>
      <c r="AI93" s="164">
        <f t="shared" si="175"/>
        <v>131</v>
      </c>
      <c r="AJ93" s="164">
        <f t="shared" si="175"/>
        <v>134</v>
      </c>
      <c r="AK93" s="164">
        <f t="shared" si="175"/>
        <v>137</v>
      </c>
      <c r="AL93" s="164">
        <f t="shared" si="175"/>
        <v>140</v>
      </c>
      <c r="AM93" s="164">
        <f t="shared" si="175"/>
        <v>141</v>
      </c>
      <c r="AN93" s="164">
        <f t="shared" si="175"/>
        <v>143</v>
      </c>
      <c r="AO93" s="164">
        <f t="shared" si="175"/>
        <v>149</v>
      </c>
      <c r="AP93" s="164">
        <f t="shared" si="175"/>
        <v>151</v>
      </c>
      <c r="AQ93" s="164">
        <f t="shared" si="175"/>
        <v>153</v>
      </c>
      <c r="AR93" s="164">
        <f t="shared" si="175"/>
        <v>159</v>
      </c>
      <c r="AS93" s="164">
        <f t="shared" si="175"/>
        <v>166</v>
      </c>
      <c r="AT93" s="164">
        <f t="shared" si="175"/>
        <v>172</v>
      </c>
      <c r="AU93" s="164">
        <f t="shared" si="175"/>
        <v>175</v>
      </c>
      <c r="AV93" s="164">
        <f t="shared" si="175"/>
        <v>177</v>
      </c>
      <c r="AW93" s="165">
        <f t="shared" si="175"/>
        <v>178</v>
      </c>
      <c r="AX93" t="s">
        <v>1</v>
      </c>
      <c r="AY93" s="106" t="str">
        <f t="shared" si="143"/>
        <v>M45</v>
      </c>
      <c r="AZ93" s="138">
        <f t="shared" si="135"/>
        <v>106</v>
      </c>
      <c r="BA93" s="74" t="str">
        <f t="shared" si="144"/>
        <v>Siniša</v>
      </c>
      <c r="BB93" s="74" t="str">
        <f t="shared" si="145"/>
        <v>Mareković</v>
      </c>
      <c r="BC93" s="138" t="str">
        <f t="shared" si="146"/>
        <v>48:43</v>
      </c>
      <c r="BD93" s="138">
        <f t="shared" si="147"/>
        <v>2923</v>
      </c>
      <c r="BE93" s="138" t="str">
        <f t="shared" si="148"/>
        <v>0</v>
      </c>
      <c r="BF93" s="138" t="str">
        <f t="shared" si="169"/>
        <v>0</v>
      </c>
      <c r="BG93" s="138">
        <f>IF(CD93="","",IF(N(BD93)&gt;max_minuta*60,2,INDEX(statusRezultat_id,MATCH(VALUE(BE93),statusRezultat_oevent,0))))</f>
        <v>1</v>
      </c>
      <c r="BH93" s="74" t="str">
        <f>IF(B93="","",SUBSTITUTE(MID($B93,R93+1,S93-R93-1),"""",""))</f>
        <v>Vihor</v>
      </c>
      <c r="BI93" s="74" t="str">
        <f>IF(B93="","",SUBSTITUTE(MID($B93,S93+1,T93-S93-1),"""",""))</f>
        <v>OK Vihor</v>
      </c>
      <c r="BJ93" s="138" t="str">
        <f t="shared" si="149"/>
        <v/>
      </c>
      <c r="BK93" s="74" t="str" cm="1">
        <f t="array" ref="BK93">IF(BJ93="",""&amp;BI93,IF(BJ93="NEMA",BI93,INDEX(klubAlias_klub,BJ93)))</f>
        <v>OK Vihor</v>
      </c>
      <c r="BL93" s="74" t="str" cm="1">
        <f t="array" ref="BL93">IFERROR(INDEX(registarNatjecatelji,CE93,4),"")</f>
        <v>OK Vihor</v>
      </c>
      <c r="BM93" s="138"/>
      <c r="BN93" s="74" t="str">
        <f t="shared" si="150"/>
        <v>OK Vihor</v>
      </c>
      <c r="BO93" s="74" t="str">
        <f>IF(B93="","",SUBSTITUTE(MID($B93,T93+1,U93-T93-1),"""",""))</f>
        <v>CRO</v>
      </c>
      <c r="BP93" s="138">
        <f>IF(BO93="","",IFERROR(INDEX(drzava_id,MATCH(BO93,drzava_oznaka,0)),"NEMA"))</f>
        <v>1</v>
      </c>
      <c r="BQ93" s="74" t="str">
        <f>IF(B93="","",SUBSTITUTE(MID($B93,AQ93+1,AR93-AQ93-1),"""",""))</f>
        <v>M45</v>
      </c>
      <c r="BR93" s="74" t="str">
        <f t="shared" si="136"/>
        <v>M45-Ž20-Ž35</v>
      </c>
      <c r="BS93" s="138">
        <f t="shared" si="137"/>
        <v>1007</v>
      </c>
      <c r="BT93" s="75" t="str">
        <f>IF(B93="","",SUBSTITUTE(MID($B93,AR93+1,AS93-AR93-1),"""",""))</f>
        <v>3.56</v>
      </c>
      <c r="BU93" s="75" t="str">
        <f>IF(B93="","",SUBSTITUTE(MID($B93,AS93+1,AT93-AS93-1),"""",""))</f>
        <v>150</v>
      </c>
      <c r="BV93" s="76" t="str">
        <f>IF(B93="","",SUBSTITUTE(MID($B93,AT93+1,AU93-AT93-1),"""",""))</f>
        <v>11</v>
      </c>
      <c r="BW93" t="s">
        <v>1</v>
      </c>
      <c r="BX93" s="106" t="str">
        <f>IF(BA93="Vacant","",IF(BA93="","",BA93) &amp; IF(BB93="",""," – " &amp; BB93) &amp; IF(BN93="",""," – " &amp; BN93) &amp; IF(AY93="",""," – " &amp; AY93))</f>
        <v>Siniša – Mareković – OK Vihor – M45</v>
      </c>
      <c r="BY93" s="107">
        <f t="shared" si="138"/>
        <v>776</v>
      </c>
      <c r="BZ93" t="s">
        <v>1</v>
      </c>
      <c r="CA93" s="106" t="str">
        <f>IF(BA93="Vacant","",IF(BA93="","",BA93) &amp; IF(BB93="",""," – " &amp; BB93) &amp; IF(BN93="",""," – " &amp; BN93))</f>
        <v>Siniša – Mareković – OK Vihor</v>
      </c>
      <c r="CB93" s="107">
        <f t="shared" si="139"/>
        <v>776</v>
      </c>
      <c r="CC93" t="s">
        <v>1</v>
      </c>
      <c r="CD93" s="106" t="str">
        <f>IF(BA93="Vacant","",IF(BA93="","",BA93)&amp;IF(BB93="",""," – "&amp;BB93))</f>
        <v>Siniša – Mareković</v>
      </c>
      <c r="CE93" s="107">
        <f t="shared" si="151"/>
        <v>776</v>
      </c>
      <c r="CF93" t="s">
        <v>1</v>
      </c>
      <c r="CG93" s="112">
        <f t="shared" si="152"/>
        <v>776</v>
      </c>
      <c r="CH93" s="107" cm="1">
        <f t="array" ref="CH93">IF(CG93="","",INDEX(imePrezime_id,CG93,0))</f>
        <v>1183</v>
      </c>
      <c r="CI93" t="s">
        <v>1</v>
      </c>
      <c r="CJ93" s="30" t="str">
        <f>IF(CE93&lt;&gt;"NEMA","","SELECT '"&amp;CD93&amp;"', ime, prezime FROM imeprezime WHERE ime LIKE '%"&amp;MID(BA93,2,LEN(BA93)-2)&amp;"%' Or prezime LIKE '%"&amp;MID(BB93,2,LEN(BB93)-2)&amp;"%' Or ime LIKE '%"&amp;MID(BB93,2,LEN(BB93)-2)&amp;"%' Or prezime LIKE '%"&amp;MID(BA93,2,LEN(BA93)-2)&amp;"%' ORDER BY ime, prezime;")</f>
        <v/>
      </c>
      <c r="CK93" t="s">
        <v>1</v>
      </c>
      <c r="CL93" s="91"/>
      <c r="CM93" t="s">
        <v>1</v>
      </c>
      <c r="CO93" t="s">
        <v>1</v>
      </c>
      <c r="CW93" s="116" t="str">
        <f>IF(CE93="NEMA",MAX(CW$10:CW92)+1,"")</f>
        <v/>
      </c>
      <c r="CX93" t="s">
        <v>1</v>
      </c>
      <c r="CY93" s="124" t="str">
        <f>LEFT(BQ93,1)</f>
        <v>M</v>
      </c>
      <c r="CZ93" t="s">
        <v>1</v>
      </c>
      <c r="DA93" s="106" t="str">
        <f>IF(CW93="","",IF(BO93&lt;&gt;"CRO","","INSERT INTO osoba (id,reg_broj,oib,spol_id,dat_rodjenja) VALUES ("&amp;CW93&amp;",(SELECT max(reg_broj)+1 FROM osoba),Null,'"&amp;CY93&amp;"',Null); INSERT INTO osoba_log (id,reg_broj,oib,spol_id,dat_rodjenja,dnevnik_id) SELECT id,reg_broj,oib,spol_id,dat_rodjenja,"&amp;CW$2&amp;" FROM osoba WHERE id = "&amp;CW93&amp;";"))</f>
        <v/>
      </c>
      <c r="DB93" s="129" t="str">
        <f>IF(CW93="","","INSERT INTO imeprezime (id,osoba_id,rbr,ime,prezime,klub_id,identitet_id,sintaksa_id,info,aktivno,dnevnik_id) VALUES ("&amp;CW93&amp;","&amp;IF(DA93="","Null",CW93)&amp;",1,'"&amp;BA93&amp;"','"&amp;BB93&amp;"',(SELECT id FROM klub WHERE naziv = '"&amp;BI93&amp;"'),Null,1,'',1,"&amp;CW$2&amp;");")</f>
        <v/>
      </c>
      <c r="DC93" t="s">
        <v>1</v>
      </c>
      <c r="DD93" s="30" t="str">
        <f t="shared" si="153"/>
        <v/>
      </c>
      <c r="DE93" t="s">
        <v>1</v>
      </c>
      <c r="DF93" s="106" t="str">
        <f>IF(OR(BP93="",BP93&lt;&gt;"NEMA"),"",BO93)</f>
        <v/>
      </c>
      <c r="DG93" s="129" t="str">
        <f>IF(DF93="","",MAX(DG$10:DG92)+1)</f>
        <v/>
      </c>
      <c r="DH93" t="s">
        <v>1</v>
      </c>
      <c r="DI93" s="91"/>
      <c r="DJ93" t="s">
        <v>1</v>
      </c>
      <c r="DK93" s="30" t="str">
        <f>IF(DF93="","","INSERT INTO drzava(id,naziv,oznaka) VALUES ("&amp;DG93&amp;",'"&amp;DI93&amp;"','"&amp;UPPER(LEFT(DF93,1))&amp;LOWER(RIGHT(DF93,2))&amp;"');")</f>
        <v/>
      </c>
      <c r="DL93" t="s">
        <v>1</v>
      </c>
      <c r="DM93" s="170" t="str">
        <f>IF(BJ93&lt;&gt;"NEMA","",IF(IFERROR(MATCH(BI93,BI$10:BI92,0),0)&lt;&gt;0,"",BI93))</f>
        <v/>
      </c>
      <c r="DN93" t="s">
        <v>1</v>
      </c>
      <c r="DO93" s="91"/>
      <c r="DP93" t="s">
        <v>1</v>
      </c>
      <c r="DQ93" s="106" t="str">
        <f t="shared" si="154"/>
        <v/>
      </c>
      <c r="DR93" s="74" t="str">
        <f>IF(DQ93="","",MAX(DR$10:DR92)+1)</f>
        <v/>
      </c>
      <c r="DS93" s="74" t="str">
        <f>IF(DQ93="","",IF(BP93="","",IF(BP93="NEMA",DG93,BP93)))</f>
        <v/>
      </c>
      <c r="DT93" s="74" t="str">
        <f t="shared" si="155"/>
        <v/>
      </c>
      <c r="DU93" s="74" t="str">
        <f>IF(DO93="","",MAX(DU$10:DU92)+1)</f>
        <v/>
      </c>
      <c r="DV93" s="181" t="str">
        <f>IF(DO93="","",INDEX(klub_id,MATCH(DO93,klub_naziv,0)))</f>
        <v/>
      </c>
      <c r="DW93" s="129" t="str">
        <f t="shared" si="156"/>
        <v/>
      </c>
      <c r="DX93" t="s">
        <v>1</v>
      </c>
      <c r="DY93" s="30" t="str">
        <f t="shared" si="157"/>
        <v/>
      </c>
      <c r="DZ93" t="s">
        <v>1</v>
      </c>
      <c r="EA93" s="170" t="str">
        <f>IF(BX93="","",IF(BY93&lt;&gt;"NEMA","ime-pre-klu"&amp;IF(BJ93="","","(ali)")&amp;"-kat",IF(CB93&lt;&gt;"NEMA","ime-pre-klu"&amp;IF(BJ93="","","(ali)"),IF(CE93&lt;&gt;"NEMA","ime-pre",IF(CW93&lt;&gt;"","novo",""))))&amp;IF(AND(BE93="0",BD93&gt;max_minuta*60),"-ot",""))</f>
        <v>ime-pre-klu-kat</v>
      </c>
      <c r="EB93" t="s">
        <v>1</v>
      </c>
      <c r="EC93" s="112"/>
      <c r="ED93" s="138"/>
      <c r="EE93" s="138"/>
      <c r="EF93" s="138"/>
      <c r="EG93" s="138"/>
      <c r="EH93" s="138"/>
      <c r="EI93" s="138"/>
      <c r="EJ93" s="138"/>
      <c r="EK93" s="138"/>
      <c r="EL93" s="138"/>
      <c r="EM93" s="107">
        <f t="shared" si="140"/>
        <v>1</v>
      </c>
      <c r="EN93" t="s">
        <v>1</v>
      </c>
    </row>
    <row r="94" spans="2:144" x14ac:dyDescent="0.25">
      <c r="B94" s="152" t="s">
        <v>1161</v>
      </c>
      <c r="C94" t="s">
        <v>1</v>
      </c>
      <c r="D94" s="163">
        <f t="shared" si="141"/>
        <v>0</v>
      </c>
      <c r="E94" s="164">
        <f t="shared" ref="E94:AW94" si="176">IF($B94="","",FIND(";",$B94,D94+1))</f>
        <v>1</v>
      </c>
      <c r="F94" s="164">
        <f t="shared" si="176"/>
        <v>9</v>
      </c>
      <c r="G94" s="164">
        <f t="shared" si="176"/>
        <v>15</v>
      </c>
      <c r="H94" s="164">
        <f t="shared" si="176"/>
        <v>24</v>
      </c>
      <c r="I94" s="164">
        <f t="shared" si="176"/>
        <v>33</v>
      </c>
      <c r="J94" s="164">
        <f t="shared" si="176"/>
        <v>34</v>
      </c>
      <c r="K94" s="164">
        <f t="shared" si="176"/>
        <v>36</v>
      </c>
      <c r="L94" s="164">
        <f t="shared" si="176"/>
        <v>37</v>
      </c>
      <c r="M94" s="164">
        <f t="shared" si="176"/>
        <v>39</v>
      </c>
      <c r="N94" s="164">
        <f t="shared" si="176"/>
        <v>45</v>
      </c>
      <c r="O94" s="164">
        <f t="shared" si="176"/>
        <v>52</v>
      </c>
      <c r="P94" s="164">
        <f t="shared" si="176"/>
        <v>58</v>
      </c>
      <c r="Q94" s="164">
        <f t="shared" si="176"/>
        <v>60</v>
      </c>
      <c r="R94" s="164">
        <f t="shared" si="176"/>
        <v>62</v>
      </c>
      <c r="S94" s="164">
        <f t="shared" si="176"/>
        <v>68</v>
      </c>
      <c r="T94" s="164">
        <f t="shared" si="176"/>
        <v>80</v>
      </c>
      <c r="U94" s="164">
        <f t="shared" si="176"/>
        <v>86</v>
      </c>
      <c r="V94" s="164">
        <f t="shared" si="176"/>
        <v>88</v>
      </c>
      <c r="W94" s="164">
        <f t="shared" si="176"/>
        <v>94</v>
      </c>
      <c r="X94" s="164">
        <f t="shared" si="176"/>
        <v>100</v>
      </c>
      <c r="Y94" s="164">
        <f t="shared" si="176"/>
        <v>101</v>
      </c>
      <c r="Z94" s="164">
        <f t="shared" si="176"/>
        <v>102</v>
      </c>
      <c r="AA94" s="164">
        <f t="shared" si="176"/>
        <v>103</v>
      </c>
      <c r="AB94" s="164">
        <f t="shared" si="176"/>
        <v>106</v>
      </c>
      <c r="AC94" s="164">
        <f t="shared" si="176"/>
        <v>109</v>
      </c>
      <c r="AD94" s="164">
        <f t="shared" si="176"/>
        <v>112</v>
      </c>
      <c r="AE94" s="164">
        <f t="shared" si="176"/>
        <v>115</v>
      </c>
      <c r="AF94" s="164">
        <f t="shared" si="176"/>
        <v>118</v>
      </c>
      <c r="AG94" s="164">
        <f t="shared" si="176"/>
        <v>121</v>
      </c>
      <c r="AH94" s="164">
        <f t="shared" si="176"/>
        <v>124</v>
      </c>
      <c r="AI94" s="164">
        <f t="shared" si="176"/>
        <v>127</v>
      </c>
      <c r="AJ94" s="164">
        <f t="shared" si="176"/>
        <v>130</v>
      </c>
      <c r="AK94" s="164">
        <f t="shared" si="176"/>
        <v>133</v>
      </c>
      <c r="AL94" s="164">
        <f t="shared" si="176"/>
        <v>136</v>
      </c>
      <c r="AM94" s="164">
        <f t="shared" si="176"/>
        <v>137</v>
      </c>
      <c r="AN94" s="164">
        <f t="shared" si="176"/>
        <v>139</v>
      </c>
      <c r="AO94" s="164">
        <f t="shared" si="176"/>
        <v>145</v>
      </c>
      <c r="AP94" s="164">
        <f t="shared" si="176"/>
        <v>147</v>
      </c>
      <c r="AQ94" s="164">
        <f t="shared" si="176"/>
        <v>149</v>
      </c>
      <c r="AR94" s="164">
        <f t="shared" si="176"/>
        <v>155</v>
      </c>
      <c r="AS94" s="164">
        <f t="shared" si="176"/>
        <v>162</v>
      </c>
      <c r="AT94" s="164">
        <f t="shared" si="176"/>
        <v>168</v>
      </c>
      <c r="AU94" s="164">
        <f t="shared" si="176"/>
        <v>171</v>
      </c>
      <c r="AV94" s="164">
        <f t="shared" si="176"/>
        <v>173</v>
      </c>
      <c r="AW94" s="165">
        <f t="shared" si="176"/>
        <v>174</v>
      </c>
      <c r="AX94" t="s">
        <v>1</v>
      </c>
      <c r="AY94" s="106" t="str">
        <f t="shared" si="143"/>
        <v>M45</v>
      </c>
      <c r="AZ94" s="138">
        <f t="shared" si="135"/>
        <v>106</v>
      </c>
      <c r="BA94" s="74" t="str">
        <f t="shared" si="144"/>
        <v>Vlatko</v>
      </c>
      <c r="BB94" s="74" t="str">
        <f t="shared" si="145"/>
        <v>Tounec</v>
      </c>
      <c r="BC94" s="138" t="str">
        <f t="shared" si="146"/>
        <v>53:11</v>
      </c>
      <c r="BD94" s="138">
        <f t="shared" si="147"/>
        <v>3191</v>
      </c>
      <c r="BE94" s="138" t="str">
        <f t="shared" si="148"/>
        <v>0</v>
      </c>
      <c r="BF94" s="138" t="str">
        <f t="shared" si="169"/>
        <v>0</v>
      </c>
      <c r="BG94" s="138">
        <f>IF(CD94="","",IF(N(BD94)&gt;max_minuta*60,2,INDEX(statusRezultat_id,MATCH(VALUE(BE94),statusRezultat_oevent,0))))</f>
        <v>1</v>
      </c>
      <c r="BH94" s="74" t="str">
        <f>IF(B94="","",SUBSTITUTE(MID($B94,R94+1,S94-R94-1),"""",""))</f>
        <v>KAP</v>
      </c>
      <c r="BI94" s="74" t="str">
        <f>IF(B94="","",SUBSTITUTE(MID($B94,S94+1,T94-S94-1),"""",""))</f>
        <v>OK Kapela</v>
      </c>
      <c r="BJ94" s="138" t="str">
        <f t="shared" si="149"/>
        <v/>
      </c>
      <c r="BK94" s="74" t="str" cm="1">
        <f t="array" ref="BK94">IF(BJ94="",""&amp;BI94,IF(BJ94="NEMA",BI94,INDEX(klubAlias_klub,BJ94)))</f>
        <v>OK Kapela</v>
      </c>
      <c r="BL94" s="74" t="str" cm="1">
        <f t="array" ref="BL94">IFERROR(INDEX(registarNatjecatelji,CE94,4),"")</f>
        <v>OK Kapela</v>
      </c>
      <c r="BM94" s="138"/>
      <c r="BN94" s="74" t="str">
        <f t="shared" si="150"/>
        <v>OK Kapela</v>
      </c>
      <c r="BO94" s="74" t="str">
        <f>IF(B94="","",SUBSTITUTE(MID($B94,T94+1,U94-T94-1),"""",""))</f>
        <v>CRO</v>
      </c>
      <c r="BP94" s="138">
        <f>IF(BO94="","",IFERROR(INDEX(drzava_id,MATCH(BO94,drzava_oznaka,0)),"NEMA"))</f>
        <v>1</v>
      </c>
      <c r="BQ94" s="74" t="str">
        <f>IF(B94="","",SUBSTITUTE(MID($B94,AQ94+1,AR94-AQ94-1),"""",""))</f>
        <v>M45</v>
      </c>
      <c r="BR94" s="74" t="str">
        <f t="shared" si="136"/>
        <v>M45-Ž20-Ž35</v>
      </c>
      <c r="BS94" s="138">
        <f t="shared" si="137"/>
        <v>1007</v>
      </c>
      <c r="BT94" s="75" t="str">
        <f>IF(B94="","",SUBSTITUTE(MID($B94,AR94+1,AS94-AR94-1),"""",""))</f>
        <v>3.56</v>
      </c>
      <c r="BU94" s="75" t="str">
        <f>IF(B94="","",SUBSTITUTE(MID($B94,AS94+1,AT94-AS94-1),"""",""))</f>
        <v>150</v>
      </c>
      <c r="BV94" s="76" t="str">
        <f>IF(B94="","",SUBSTITUTE(MID($B94,AT94+1,AU94-AT94-1),"""",""))</f>
        <v>11</v>
      </c>
      <c r="BW94" t="s">
        <v>1</v>
      </c>
      <c r="BX94" s="106" t="str">
        <f>IF(BA94="Vacant","",IF(BA94="","",BA94) &amp; IF(BB94="",""," – " &amp; BB94) &amp; IF(BN94="",""," – " &amp; BN94) &amp; IF(AY94="",""," – " &amp; AY94))</f>
        <v>Vlatko – Tounec – OK Kapela – M45</v>
      </c>
      <c r="BY94" s="107">
        <f t="shared" si="138"/>
        <v>310</v>
      </c>
      <c r="BZ94" t="s">
        <v>1</v>
      </c>
      <c r="CA94" s="106" t="str">
        <f>IF(BA94="Vacant","",IF(BA94="","",BA94) &amp; IF(BB94="",""," – " &amp; BB94) &amp; IF(BN94="",""," – " &amp; BN94))</f>
        <v>Vlatko – Tounec – OK Kapela</v>
      </c>
      <c r="CB94" s="107">
        <f t="shared" si="139"/>
        <v>310</v>
      </c>
      <c r="CC94" t="s">
        <v>1</v>
      </c>
      <c r="CD94" s="106" t="str">
        <f>IF(BA94="Vacant","",IF(BA94="","",BA94)&amp;IF(BB94="",""," – "&amp;BB94))</f>
        <v>Vlatko – Tounec</v>
      </c>
      <c r="CE94" s="107">
        <f t="shared" si="151"/>
        <v>310</v>
      </c>
      <c r="CF94" t="s">
        <v>1</v>
      </c>
      <c r="CG94" s="112">
        <f t="shared" si="152"/>
        <v>310</v>
      </c>
      <c r="CH94" s="107" cm="1">
        <f t="array" ref="CH94">IF(CG94="","",INDEX(imePrezime_id,CG94,0))</f>
        <v>1072</v>
      </c>
      <c r="CI94" t="s">
        <v>1</v>
      </c>
      <c r="CJ94" s="30" t="str">
        <f>IF(CE94&lt;&gt;"NEMA","","SELECT '"&amp;CD94&amp;"', ime, prezime FROM imeprezime WHERE ime LIKE '%"&amp;MID(BA94,2,LEN(BA94)-2)&amp;"%' Or prezime LIKE '%"&amp;MID(BB94,2,LEN(BB94)-2)&amp;"%' Or ime LIKE '%"&amp;MID(BB94,2,LEN(BB94)-2)&amp;"%' Or prezime LIKE '%"&amp;MID(BA94,2,LEN(BA94)-2)&amp;"%' ORDER BY ime, prezime;")</f>
        <v/>
      </c>
      <c r="CK94" t="s">
        <v>1</v>
      </c>
      <c r="CL94" s="91"/>
      <c r="CM94" t="s">
        <v>1</v>
      </c>
      <c r="CO94" t="s">
        <v>1</v>
      </c>
      <c r="CW94" s="116" t="str">
        <f>IF(CE94="NEMA",MAX(CW$10:CW93)+1,"")</f>
        <v/>
      </c>
      <c r="CX94" t="s">
        <v>1</v>
      </c>
      <c r="CY94" s="124" t="str">
        <f>LEFT(BQ94,1)</f>
        <v>M</v>
      </c>
      <c r="CZ94" t="s">
        <v>1</v>
      </c>
      <c r="DA94" s="106" t="str">
        <f>IF(CW94="","",IF(BO94&lt;&gt;"CRO","","INSERT INTO osoba (id,reg_broj,oib,spol_id,dat_rodjenja) VALUES ("&amp;CW94&amp;",(SELECT max(reg_broj)+1 FROM osoba),Null,'"&amp;CY94&amp;"',Null); INSERT INTO osoba_log (id,reg_broj,oib,spol_id,dat_rodjenja,dnevnik_id) SELECT id,reg_broj,oib,spol_id,dat_rodjenja,"&amp;CW$2&amp;" FROM osoba WHERE id = "&amp;CW94&amp;";"))</f>
        <v/>
      </c>
      <c r="DB94" s="129" t="str">
        <f>IF(CW94="","","INSERT INTO imeprezime (id,osoba_id,rbr,ime,prezime,klub_id,identitet_id,sintaksa_id,info,aktivno,dnevnik_id) VALUES ("&amp;CW94&amp;","&amp;IF(DA94="","Null",CW94)&amp;",1,'"&amp;BA94&amp;"','"&amp;BB94&amp;"',(SELECT id FROM klub WHERE naziv = '"&amp;BI94&amp;"'),Null,1,'',1,"&amp;CW$2&amp;");")</f>
        <v/>
      </c>
      <c r="DC94" t="s">
        <v>1</v>
      </c>
      <c r="DD94" s="30" t="str">
        <f t="shared" si="153"/>
        <v/>
      </c>
      <c r="DE94" t="s">
        <v>1</v>
      </c>
      <c r="DF94" s="106" t="str">
        <f>IF(OR(BP94="",BP94&lt;&gt;"NEMA"),"",BO94)</f>
        <v/>
      </c>
      <c r="DG94" s="129" t="str">
        <f>IF(DF94="","",MAX(DG$10:DG93)+1)</f>
        <v/>
      </c>
      <c r="DH94" t="s">
        <v>1</v>
      </c>
      <c r="DI94" s="91"/>
      <c r="DJ94" t="s">
        <v>1</v>
      </c>
      <c r="DK94" s="30" t="str">
        <f>IF(DF94="","","INSERT INTO drzava(id,naziv,oznaka) VALUES ("&amp;DG94&amp;",'"&amp;DI94&amp;"','"&amp;UPPER(LEFT(DF94,1))&amp;LOWER(RIGHT(DF94,2))&amp;"');")</f>
        <v/>
      </c>
      <c r="DL94" t="s">
        <v>1</v>
      </c>
      <c r="DM94" s="170" t="str">
        <f>IF(BJ94&lt;&gt;"NEMA","",IF(IFERROR(MATCH(BI94,BI$10:BI93,0),0)&lt;&gt;0,"",BI94))</f>
        <v/>
      </c>
      <c r="DN94" t="s">
        <v>1</v>
      </c>
      <c r="DO94" s="91"/>
      <c r="DP94" t="s">
        <v>1</v>
      </c>
      <c r="DQ94" s="106" t="str">
        <f t="shared" si="154"/>
        <v/>
      </c>
      <c r="DR94" s="74" t="str">
        <f>IF(DQ94="","",MAX(DR$10:DR93)+1)</f>
        <v/>
      </c>
      <c r="DS94" s="74" t="str">
        <f>IF(DQ94="","",IF(BP94="","",IF(BP94="NEMA",DG94,BP94)))</f>
        <v/>
      </c>
      <c r="DT94" s="74" t="str">
        <f t="shared" si="155"/>
        <v/>
      </c>
      <c r="DU94" s="74" t="str">
        <f>IF(DO94="","",MAX(DU$10:DU93)+1)</f>
        <v/>
      </c>
      <c r="DV94" s="181" t="str">
        <f>IF(DO94="","",INDEX(klub_id,MATCH(DO94,klub_naziv,0)))</f>
        <v/>
      </c>
      <c r="DW94" s="129" t="str">
        <f t="shared" si="156"/>
        <v/>
      </c>
      <c r="DX94" t="s">
        <v>1</v>
      </c>
      <c r="DY94" s="30" t="str">
        <f t="shared" si="157"/>
        <v/>
      </c>
      <c r="DZ94" t="s">
        <v>1</v>
      </c>
      <c r="EA94" s="170" t="str">
        <f>IF(BX94="","",IF(BY94&lt;&gt;"NEMA","ime-pre-klu"&amp;IF(BJ94="","","(ali)")&amp;"-kat",IF(CB94&lt;&gt;"NEMA","ime-pre-klu"&amp;IF(BJ94="","","(ali)"),IF(CE94&lt;&gt;"NEMA","ime-pre",IF(CW94&lt;&gt;"","novo",""))))&amp;IF(AND(BE94="0",BD94&gt;max_minuta*60),"-ot",""))</f>
        <v>ime-pre-klu-kat</v>
      </c>
      <c r="EB94" t="s">
        <v>1</v>
      </c>
      <c r="EC94" s="112"/>
      <c r="ED94" s="138"/>
      <c r="EE94" s="138"/>
      <c r="EF94" s="138"/>
      <c r="EG94" s="138"/>
      <c r="EH94" s="138"/>
      <c r="EI94" s="138"/>
      <c r="EJ94" s="138"/>
      <c r="EK94" s="138"/>
      <c r="EL94" s="138"/>
      <c r="EM94" s="107">
        <f t="shared" si="140"/>
        <v>1</v>
      </c>
      <c r="EN94" t="s">
        <v>1</v>
      </c>
    </row>
    <row r="95" spans="2:144" x14ac:dyDescent="0.25">
      <c r="B95" s="152" t="s">
        <v>1162</v>
      </c>
      <c r="C95" t="s">
        <v>1</v>
      </c>
      <c r="D95" s="163">
        <f t="shared" si="141"/>
        <v>0</v>
      </c>
      <c r="E95" s="164">
        <f t="shared" ref="E95:AW95" si="177">IF($B95="","",FIND(";",$B95,D95+1))</f>
        <v>1</v>
      </c>
      <c r="F95" s="164">
        <f t="shared" si="177"/>
        <v>9</v>
      </c>
      <c r="G95" s="164">
        <f t="shared" si="177"/>
        <v>15</v>
      </c>
      <c r="H95" s="164">
        <f t="shared" si="177"/>
        <v>26</v>
      </c>
      <c r="I95" s="164">
        <f t="shared" si="177"/>
        <v>33</v>
      </c>
      <c r="J95" s="164">
        <f t="shared" si="177"/>
        <v>34</v>
      </c>
      <c r="K95" s="164">
        <f t="shared" si="177"/>
        <v>36</v>
      </c>
      <c r="L95" s="164">
        <f t="shared" si="177"/>
        <v>37</v>
      </c>
      <c r="M95" s="164">
        <f t="shared" si="177"/>
        <v>39</v>
      </c>
      <c r="N95" s="164">
        <f t="shared" si="177"/>
        <v>45</v>
      </c>
      <c r="O95" s="164">
        <f t="shared" si="177"/>
        <v>52</v>
      </c>
      <c r="P95" s="164">
        <f t="shared" si="177"/>
        <v>58</v>
      </c>
      <c r="Q95" s="164">
        <f t="shared" si="177"/>
        <v>60</v>
      </c>
      <c r="R95" s="164">
        <f t="shared" si="177"/>
        <v>62</v>
      </c>
      <c r="S95" s="164">
        <f t="shared" si="177"/>
        <v>68</v>
      </c>
      <c r="T95" s="164">
        <f t="shared" si="177"/>
        <v>80</v>
      </c>
      <c r="U95" s="164">
        <f t="shared" si="177"/>
        <v>86</v>
      </c>
      <c r="V95" s="164">
        <f t="shared" si="177"/>
        <v>88</v>
      </c>
      <c r="W95" s="164">
        <f t="shared" si="177"/>
        <v>94</v>
      </c>
      <c r="X95" s="164">
        <f t="shared" si="177"/>
        <v>100</v>
      </c>
      <c r="Y95" s="164">
        <f t="shared" si="177"/>
        <v>101</v>
      </c>
      <c r="Z95" s="164">
        <f t="shared" si="177"/>
        <v>102</v>
      </c>
      <c r="AA95" s="164">
        <f t="shared" si="177"/>
        <v>103</v>
      </c>
      <c r="AB95" s="164">
        <f t="shared" si="177"/>
        <v>106</v>
      </c>
      <c r="AC95" s="164">
        <f t="shared" si="177"/>
        <v>109</v>
      </c>
      <c r="AD95" s="164">
        <f t="shared" si="177"/>
        <v>112</v>
      </c>
      <c r="AE95" s="164">
        <f t="shared" si="177"/>
        <v>115</v>
      </c>
      <c r="AF95" s="164">
        <f t="shared" si="177"/>
        <v>118</v>
      </c>
      <c r="AG95" s="164">
        <f t="shared" si="177"/>
        <v>121</v>
      </c>
      <c r="AH95" s="164">
        <f t="shared" si="177"/>
        <v>124</v>
      </c>
      <c r="AI95" s="164">
        <f t="shared" si="177"/>
        <v>127</v>
      </c>
      <c r="AJ95" s="164">
        <f t="shared" si="177"/>
        <v>130</v>
      </c>
      <c r="AK95" s="164">
        <f t="shared" si="177"/>
        <v>133</v>
      </c>
      <c r="AL95" s="164">
        <f t="shared" si="177"/>
        <v>136</v>
      </c>
      <c r="AM95" s="164">
        <f t="shared" si="177"/>
        <v>137</v>
      </c>
      <c r="AN95" s="164">
        <f t="shared" si="177"/>
        <v>139</v>
      </c>
      <c r="AO95" s="164">
        <f t="shared" si="177"/>
        <v>145</v>
      </c>
      <c r="AP95" s="164">
        <f t="shared" si="177"/>
        <v>147</v>
      </c>
      <c r="AQ95" s="164">
        <f t="shared" si="177"/>
        <v>149</v>
      </c>
      <c r="AR95" s="164">
        <f t="shared" si="177"/>
        <v>155</v>
      </c>
      <c r="AS95" s="164">
        <f t="shared" si="177"/>
        <v>162</v>
      </c>
      <c r="AT95" s="164">
        <f t="shared" si="177"/>
        <v>168</v>
      </c>
      <c r="AU95" s="164">
        <f t="shared" si="177"/>
        <v>171</v>
      </c>
      <c r="AV95" s="164">
        <f t="shared" si="177"/>
        <v>174</v>
      </c>
      <c r="AW95" s="165">
        <f t="shared" si="177"/>
        <v>175</v>
      </c>
      <c r="AX95" t="s">
        <v>1</v>
      </c>
      <c r="AY95" s="106" t="str">
        <f t="shared" si="143"/>
        <v>M45</v>
      </c>
      <c r="AZ95" s="138">
        <f t="shared" si="135"/>
        <v>106</v>
      </c>
      <c r="BA95" s="74" t="str">
        <f t="shared" si="144"/>
        <v>Ivan</v>
      </c>
      <c r="BB95" s="74" t="str">
        <f t="shared" si="145"/>
        <v>Posinjak</v>
      </c>
      <c r="BC95" s="138" t="str">
        <f t="shared" si="146"/>
        <v>54:37</v>
      </c>
      <c r="BD95" s="138">
        <f t="shared" si="147"/>
        <v>3277</v>
      </c>
      <c r="BE95" s="138" t="str">
        <f t="shared" si="148"/>
        <v>0</v>
      </c>
      <c r="BF95" s="138" t="str">
        <f t="shared" si="169"/>
        <v>0</v>
      </c>
      <c r="BG95" s="138">
        <f>IF(CD95="","",IF(N(BD95)&gt;max_minuta*60,2,INDEX(statusRezultat_id,MATCH(VALUE(BE95),statusRezultat_oevent,0))))</f>
        <v>1</v>
      </c>
      <c r="BH95" s="74" t="str">
        <f>IF(B95="","",SUBSTITUTE(MID($B95,R95+1,S95-R95-1),"""",""))</f>
        <v>KAP</v>
      </c>
      <c r="BI95" s="74" t="str">
        <f>IF(B95="","",SUBSTITUTE(MID($B95,S95+1,T95-S95-1),"""",""))</f>
        <v>OK Kapela</v>
      </c>
      <c r="BJ95" s="138" t="str">
        <f t="shared" si="149"/>
        <v/>
      </c>
      <c r="BK95" s="74" t="str" cm="1">
        <f t="array" ref="BK95">IF(BJ95="",""&amp;BI95,IF(BJ95="NEMA",BI95,INDEX(klubAlias_klub,BJ95)))</f>
        <v>OK Kapela</v>
      </c>
      <c r="BL95" s="74" t="str" cm="1">
        <f t="array" ref="BL95">IFERROR(INDEX(registarNatjecatelji,CE95,4),"")</f>
        <v>OK Kapela</v>
      </c>
      <c r="BM95" s="138"/>
      <c r="BN95" s="74" t="str">
        <f t="shared" si="150"/>
        <v>OK Kapela</v>
      </c>
      <c r="BO95" s="74" t="str">
        <f>IF(B95="","",SUBSTITUTE(MID($B95,T95+1,U95-T95-1),"""",""))</f>
        <v>CRO</v>
      </c>
      <c r="BP95" s="138">
        <f>IF(BO95="","",IFERROR(INDEX(drzava_id,MATCH(BO95,drzava_oznaka,0)),"NEMA"))</f>
        <v>1</v>
      </c>
      <c r="BQ95" s="74" t="str">
        <f>IF(B95="","",SUBSTITUTE(MID($B95,AQ95+1,AR95-AQ95-1),"""",""))</f>
        <v>M45</v>
      </c>
      <c r="BR95" s="74" t="str">
        <f t="shared" si="136"/>
        <v>M45-Ž20-Ž35</v>
      </c>
      <c r="BS95" s="138">
        <f t="shared" si="137"/>
        <v>1007</v>
      </c>
      <c r="BT95" s="75" t="str">
        <f>IF(B95="","",SUBSTITUTE(MID($B95,AR95+1,AS95-AR95-1),"""",""))</f>
        <v>3.56</v>
      </c>
      <c r="BU95" s="75" t="str">
        <f>IF(B95="","",SUBSTITUTE(MID($B95,AS95+1,AT95-AS95-1),"""",""))</f>
        <v>150</v>
      </c>
      <c r="BV95" s="76" t="str">
        <f>IF(B95="","",SUBSTITUTE(MID($B95,AT95+1,AU95-AT95-1),"""",""))</f>
        <v>11</v>
      </c>
      <c r="BW95" t="s">
        <v>1</v>
      </c>
      <c r="BX95" s="106" t="str">
        <f>IF(BA95="Vacant","",IF(BA95="","",BA95) &amp; IF(BB95="",""," – " &amp; BB95) &amp; IF(BN95="",""," – " &amp; BN95) &amp; IF(AY95="",""," – " &amp; AY95))</f>
        <v>Ivan – Posinjak – OK Kapela – M45</v>
      </c>
      <c r="BY95" s="107">
        <f t="shared" si="138"/>
        <v>289</v>
      </c>
      <c r="BZ95" t="s">
        <v>1</v>
      </c>
      <c r="CA95" s="106" t="str">
        <f>IF(BA95="Vacant","",IF(BA95="","",BA95) &amp; IF(BB95="",""," – " &amp; BB95) &amp; IF(BN95="",""," – " &amp; BN95))</f>
        <v>Ivan – Posinjak – OK Kapela</v>
      </c>
      <c r="CB95" s="107">
        <f t="shared" si="139"/>
        <v>289</v>
      </c>
      <c r="CC95" t="s">
        <v>1</v>
      </c>
      <c r="CD95" s="106" t="str">
        <f>IF(BA95="Vacant","",IF(BA95="","",BA95)&amp;IF(BB95="",""," – "&amp;BB95))</f>
        <v>Ivan – Posinjak</v>
      </c>
      <c r="CE95" s="107">
        <f t="shared" si="151"/>
        <v>289</v>
      </c>
      <c r="CF95" t="s">
        <v>1</v>
      </c>
      <c r="CG95" s="112">
        <f t="shared" si="152"/>
        <v>289</v>
      </c>
      <c r="CH95" s="107" cm="1">
        <f t="array" ref="CH95">IF(CG95="","",INDEX(imePrezime_id,CG95,0))</f>
        <v>1500</v>
      </c>
      <c r="CI95" t="s">
        <v>1</v>
      </c>
      <c r="CJ95" s="30" t="str">
        <f>IF(CE95&lt;&gt;"NEMA","","SELECT '"&amp;CD95&amp;"', ime, prezime FROM imeprezime WHERE ime LIKE '%"&amp;MID(BA95,2,LEN(BA95)-2)&amp;"%' Or prezime LIKE '%"&amp;MID(BB95,2,LEN(BB95)-2)&amp;"%' Or ime LIKE '%"&amp;MID(BB95,2,LEN(BB95)-2)&amp;"%' Or prezime LIKE '%"&amp;MID(BA95,2,LEN(BA95)-2)&amp;"%' ORDER BY ime, prezime;")</f>
        <v/>
      </c>
      <c r="CK95" t="s">
        <v>1</v>
      </c>
      <c r="CL95" s="91"/>
      <c r="CM95" t="s">
        <v>1</v>
      </c>
      <c r="CO95" t="s">
        <v>1</v>
      </c>
      <c r="CW95" s="116" t="str">
        <f>IF(CE95="NEMA",MAX(CW$10:CW94)+1,"")</f>
        <v/>
      </c>
      <c r="CX95" t="s">
        <v>1</v>
      </c>
      <c r="CY95" s="124" t="str">
        <f>LEFT(BQ95,1)</f>
        <v>M</v>
      </c>
      <c r="CZ95" t="s">
        <v>1</v>
      </c>
      <c r="DA95" s="106" t="str">
        <f>IF(CW95="","",IF(BO95&lt;&gt;"CRO","","INSERT INTO osoba (id,reg_broj,oib,spol_id,dat_rodjenja) VALUES ("&amp;CW95&amp;",(SELECT max(reg_broj)+1 FROM osoba),Null,'"&amp;CY95&amp;"',Null); INSERT INTO osoba_log (id,reg_broj,oib,spol_id,dat_rodjenja,dnevnik_id) SELECT id,reg_broj,oib,spol_id,dat_rodjenja,"&amp;CW$2&amp;" FROM osoba WHERE id = "&amp;CW95&amp;";"))</f>
        <v/>
      </c>
      <c r="DB95" s="129" t="str">
        <f>IF(CW95="","","INSERT INTO imeprezime (id,osoba_id,rbr,ime,prezime,klub_id,identitet_id,sintaksa_id,info,aktivno,dnevnik_id) VALUES ("&amp;CW95&amp;","&amp;IF(DA95="","Null",CW95)&amp;",1,'"&amp;BA95&amp;"','"&amp;BB95&amp;"',(SELECT id FROM klub WHERE naziv = '"&amp;BI95&amp;"'),Null,1,'',1,"&amp;CW$2&amp;");")</f>
        <v/>
      </c>
      <c r="DC95" t="s">
        <v>1</v>
      </c>
      <c r="DD95" s="30" t="str">
        <f t="shared" si="153"/>
        <v/>
      </c>
      <c r="DE95" t="s">
        <v>1</v>
      </c>
      <c r="DF95" s="106" t="str">
        <f>IF(OR(BP95="",BP95&lt;&gt;"NEMA"),"",BO95)</f>
        <v/>
      </c>
      <c r="DG95" s="129" t="str">
        <f>IF(DF95="","",MAX(DG$10:DG94)+1)</f>
        <v/>
      </c>
      <c r="DH95" t="s">
        <v>1</v>
      </c>
      <c r="DI95" s="91"/>
      <c r="DJ95" t="s">
        <v>1</v>
      </c>
      <c r="DK95" s="30" t="str">
        <f>IF(DF95="","","INSERT INTO drzava(id,naziv,oznaka) VALUES ("&amp;DG95&amp;",'"&amp;DI95&amp;"','"&amp;UPPER(LEFT(DF95,1))&amp;LOWER(RIGHT(DF95,2))&amp;"');")</f>
        <v/>
      </c>
      <c r="DL95" t="s">
        <v>1</v>
      </c>
      <c r="DM95" s="170" t="str">
        <f>IF(BJ95&lt;&gt;"NEMA","",IF(IFERROR(MATCH(BI95,BI$10:BI94,0),0)&lt;&gt;0,"",BI95))</f>
        <v/>
      </c>
      <c r="DN95" t="s">
        <v>1</v>
      </c>
      <c r="DO95" s="91"/>
      <c r="DP95" t="s">
        <v>1</v>
      </c>
      <c r="DQ95" s="106" t="str">
        <f t="shared" si="154"/>
        <v/>
      </c>
      <c r="DR95" s="74" t="str">
        <f>IF(DQ95="","",MAX(DR$10:DR94)+1)</f>
        <v/>
      </c>
      <c r="DS95" s="74" t="str">
        <f>IF(DQ95="","",IF(BP95="","",IF(BP95="NEMA",DG95,BP95)))</f>
        <v/>
      </c>
      <c r="DT95" s="74" t="str">
        <f t="shared" si="155"/>
        <v/>
      </c>
      <c r="DU95" s="74" t="str">
        <f>IF(DO95="","",MAX(DU$10:DU94)+1)</f>
        <v/>
      </c>
      <c r="DV95" s="181" t="str">
        <f>IF(DO95="","",INDEX(klub_id,MATCH(DO95,klub_naziv,0)))</f>
        <v/>
      </c>
      <c r="DW95" s="129" t="str">
        <f t="shared" si="156"/>
        <v/>
      </c>
      <c r="DX95" t="s">
        <v>1</v>
      </c>
      <c r="DY95" s="30" t="str">
        <f t="shared" si="157"/>
        <v/>
      </c>
      <c r="DZ95" t="s">
        <v>1</v>
      </c>
      <c r="EA95" s="170" t="str">
        <f>IF(BX95="","",IF(BY95&lt;&gt;"NEMA","ime-pre-klu"&amp;IF(BJ95="","","(ali)")&amp;"-kat",IF(CB95&lt;&gt;"NEMA","ime-pre-klu"&amp;IF(BJ95="","","(ali)"),IF(CE95&lt;&gt;"NEMA","ime-pre",IF(CW95&lt;&gt;"","novo",""))))&amp;IF(AND(BE95="0",BD95&gt;max_minuta*60),"-ot",""))</f>
        <v>ime-pre-klu-kat</v>
      </c>
      <c r="EB95" t="s">
        <v>1</v>
      </c>
      <c r="EC95" s="112"/>
      <c r="ED95" s="138"/>
      <c r="EE95" s="138"/>
      <c r="EF95" s="138"/>
      <c r="EG95" s="138"/>
      <c r="EH95" s="138"/>
      <c r="EI95" s="138"/>
      <c r="EJ95" s="138"/>
      <c r="EK95" s="138"/>
      <c r="EL95" s="138"/>
      <c r="EM95" s="107">
        <f t="shared" si="140"/>
        <v>1</v>
      </c>
      <c r="EN95" t="s">
        <v>1</v>
      </c>
    </row>
    <row r="96" spans="2:144" x14ac:dyDescent="0.25">
      <c r="B96" s="152" t="s">
        <v>1163</v>
      </c>
      <c r="C96" t="s">
        <v>1</v>
      </c>
      <c r="D96" s="163">
        <f t="shared" si="141"/>
        <v>0</v>
      </c>
      <c r="E96" s="164">
        <f t="shared" ref="E96:AW96" si="178">IF($B96="","",FIND(";",$B96,D96+1))</f>
        <v>1</v>
      </c>
      <c r="F96" s="164">
        <f t="shared" si="178"/>
        <v>8</v>
      </c>
      <c r="G96" s="164">
        <f t="shared" si="178"/>
        <v>14</v>
      </c>
      <c r="H96" s="164">
        <f t="shared" si="178"/>
        <v>24</v>
      </c>
      <c r="I96" s="164">
        <f t="shared" si="178"/>
        <v>33</v>
      </c>
      <c r="J96" s="164">
        <f t="shared" si="178"/>
        <v>34</v>
      </c>
      <c r="K96" s="164">
        <f t="shared" si="178"/>
        <v>36</v>
      </c>
      <c r="L96" s="164">
        <f t="shared" si="178"/>
        <v>37</v>
      </c>
      <c r="M96" s="164">
        <f t="shared" si="178"/>
        <v>39</v>
      </c>
      <c r="N96" s="164">
        <f t="shared" si="178"/>
        <v>45</v>
      </c>
      <c r="O96" s="164">
        <f t="shared" si="178"/>
        <v>52</v>
      </c>
      <c r="P96" s="164">
        <f t="shared" si="178"/>
        <v>58</v>
      </c>
      <c r="Q96" s="164">
        <f t="shared" si="178"/>
        <v>60</v>
      </c>
      <c r="R96" s="164">
        <f t="shared" si="178"/>
        <v>62</v>
      </c>
      <c r="S96" s="164">
        <f t="shared" si="178"/>
        <v>68</v>
      </c>
      <c r="T96" s="164">
        <f t="shared" si="178"/>
        <v>81</v>
      </c>
      <c r="U96" s="164">
        <f t="shared" si="178"/>
        <v>87</v>
      </c>
      <c r="V96" s="164">
        <f t="shared" si="178"/>
        <v>89</v>
      </c>
      <c r="W96" s="164">
        <f t="shared" si="178"/>
        <v>95</v>
      </c>
      <c r="X96" s="164">
        <f t="shared" si="178"/>
        <v>101</v>
      </c>
      <c r="Y96" s="164">
        <f t="shared" si="178"/>
        <v>102</v>
      </c>
      <c r="Z96" s="164">
        <f t="shared" si="178"/>
        <v>103</v>
      </c>
      <c r="AA96" s="164">
        <f t="shared" si="178"/>
        <v>104</v>
      </c>
      <c r="AB96" s="164">
        <f t="shared" si="178"/>
        <v>107</v>
      </c>
      <c r="AC96" s="164">
        <f t="shared" si="178"/>
        <v>110</v>
      </c>
      <c r="AD96" s="164">
        <f t="shared" si="178"/>
        <v>113</v>
      </c>
      <c r="AE96" s="164">
        <f t="shared" si="178"/>
        <v>116</v>
      </c>
      <c r="AF96" s="164">
        <f t="shared" si="178"/>
        <v>119</v>
      </c>
      <c r="AG96" s="164">
        <f t="shared" si="178"/>
        <v>122</v>
      </c>
      <c r="AH96" s="164">
        <f t="shared" si="178"/>
        <v>125</v>
      </c>
      <c r="AI96" s="164">
        <f t="shared" si="178"/>
        <v>128</v>
      </c>
      <c r="AJ96" s="164">
        <f t="shared" si="178"/>
        <v>131</v>
      </c>
      <c r="AK96" s="164">
        <f t="shared" si="178"/>
        <v>134</v>
      </c>
      <c r="AL96" s="164">
        <f t="shared" si="178"/>
        <v>137</v>
      </c>
      <c r="AM96" s="164">
        <f t="shared" si="178"/>
        <v>138</v>
      </c>
      <c r="AN96" s="164">
        <f t="shared" si="178"/>
        <v>140</v>
      </c>
      <c r="AO96" s="164">
        <f t="shared" si="178"/>
        <v>146</v>
      </c>
      <c r="AP96" s="164">
        <f t="shared" si="178"/>
        <v>148</v>
      </c>
      <c r="AQ96" s="164">
        <f t="shared" si="178"/>
        <v>150</v>
      </c>
      <c r="AR96" s="164">
        <f t="shared" si="178"/>
        <v>156</v>
      </c>
      <c r="AS96" s="164">
        <f t="shared" si="178"/>
        <v>163</v>
      </c>
      <c r="AT96" s="164">
        <f t="shared" si="178"/>
        <v>169</v>
      </c>
      <c r="AU96" s="164">
        <f t="shared" si="178"/>
        <v>172</v>
      </c>
      <c r="AV96" s="164">
        <f t="shared" si="178"/>
        <v>175</v>
      </c>
      <c r="AW96" s="165">
        <f t="shared" si="178"/>
        <v>176</v>
      </c>
      <c r="AX96" t="s">
        <v>1</v>
      </c>
      <c r="AY96" s="106" t="str">
        <f t="shared" si="143"/>
        <v>M45</v>
      </c>
      <c r="AZ96" s="138">
        <f t="shared" si="135"/>
        <v>106</v>
      </c>
      <c r="BA96" s="74" t="str">
        <f t="shared" si="144"/>
        <v>Hrvoje</v>
      </c>
      <c r="BB96" s="74" t="str">
        <f t="shared" si="145"/>
        <v>Jelinić</v>
      </c>
      <c r="BC96" s="138" t="str">
        <f t="shared" si="146"/>
        <v>57:30</v>
      </c>
      <c r="BD96" s="138">
        <f t="shared" si="147"/>
        <v>3450</v>
      </c>
      <c r="BE96" s="138" t="str">
        <f t="shared" si="148"/>
        <v>0</v>
      </c>
      <c r="BF96" s="138" t="str">
        <f t="shared" si="169"/>
        <v>0</v>
      </c>
      <c r="BG96" s="138">
        <f>IF(CD96="","",IF(N(BD96)&gt;max_minuta*60,2,INDEX(statusRezultat_id,MATCH(VALUE(BE96),statusRezultat_oevent,0))))</f>
        <v>1</v>
      </c>
      <c r="BH96" s="74" t="str">
        <f>IF(B96="","",SUBSTITUTE(MID($B96,R96+1,S96-R96-1),"""",""))</f>
        <v>JAP</v>
      </c>
      <c r="BI96" s="74" t="str">
        <f>IF(B96="","",SUBSTITUTE(MID($B96,S96+1,T96-S96-1),"""",""))</f>
        <v>OK Japetic</v>
      </c>
      <c r="BJ96" s="138" t="str">
        <f t="shared" si="149"/>
        <v>NEMA</v>
      </c>
      <c r="BK96" s="74" t="str" cm="1">
        <f t="array" ref="BK96">IF(BJ96="",""&amp;BI96,IF(BJ96="NEMA",BI96,INDEX(klubAlias_klub,BJ96)))</f>
        <v>OK Japetic</v>
      </c>
      <c r="BL96" s="74" t="str" cm="1">
        <f t="array" ref="BL96">IFERROR(INDEX(registarNatjecatelji,CE96,4),"")</f>
        <v>OK Japetić</v>
      </c>
      <c r="BM96" s="138"/>
      <c r="BN96" s="74" t="str">
        <f t="shared" si="150"/>
        <v>OK Japetić</v>
      </c>
      <c r="BO96" s="74" t="str">
        <f>IF(B96="","",SUBSTITUTE(MID($B96,T96+1,U96-T96-1),"""",""))</f>
        <v>CRO</v>
      </c>
      <c r="BP96" s="138">
        <f>IF(BO96="","",IFERROR(INDEX(drzava_id,MATCH(BO96,drzava_oznaka,0)),"NEMA"))</f>
        <v>1</v>
      </c>
      <c r="BQ96" s="74" t="str">
        <f>IF(B96="","",SUBSTITUTE(MID($B96,AQ96+1,AR96-AQ96-1),"""",""))</f>
        <v>M45</v>
      </c>
      <c r="BR96" s="74" t="str">
        <f t="shared" si="136"/>
        <v>M45-Ž20-Ž35</v>
      </c>
      <c r="BS96" s="138">
        <f t="shared" si="137"/>
        <v>1007</v>
      </c>
      <c r="BT96" s="75" t="str">
        <f>IF(B96="","",SUBSTITUTE(MID($B96,AR96+1,AS96-AR96-1),"""",""))</f>
        <v>3.56</v>
      </c>
      <c r="BU96" s="75" t="str">
        <f>IF(B96="","",SUBSTITUTE(MID($B96,AS96+1,AT96-AS96-1),"""",""))</f>
        <v>150</v>
      </c>
      <c r="BV96" s="76" t="str">
        <f>IF(B96="","",SUBSTITUTE(MID($B96,AT96+1,AU96-AT96-1),"""",""))</f>
        <v>11</v>
      </c>
      <c r="BW96" t="s">
        <v>1</v>
      </c>
      <c r="BX96" s="106" t="str">
        <f>IF(BA96="Vacant","",IF(BA96="","",BA96) &amp; IF(BB96="",""," – " &amp; BB96) &amp; IF(BN96="",""," – " &amp; BN96) &amp; IF(AY96="",""," – " &amp; AY96))</f>
        <v>Hrvoje – Jelinić – OK Japetić – M45</v>
      </c>
      <c r="BY96" s="107">
        <f t="shared" si="138"/>
        <v>92</v>
      </c>
      <c r="BZ96" t="s">
        <v>1</v>
      </c>
      <c r="CA96" s="106" t="str">
        <f>IF(BA96="Vacant","",IF(BA96="","",BA96) &amp; IF(BB96="",""," – " &amp; BB96) &amp; IF(BN96="",""," – " &amp; BN96))</f>
        <v>Hrvoje – Jelinić – OK Japetić</v>
      </c>
      <c r="CB96" s="107">
        <f t="shared" si="139"/>
        <v>92</v>
      </c>
      <c r="CC96" t="s">
        <v>1</v>
      </c>
      <c r="CD96" s="106" t="str">
        <f>IF(BA96="Vacant","",IF(BA96="","",BA96)&amp;IF(BB96="",""," – "&amp;BB96))</f>
        <v>Hrvoje – Jelinić</v>
      </c>
      <c r="CE96" s="107">
        <f t="shared" si="151"/>
        <v>92</v>
      </c>
      <c r="CF96" t="s">
        <v>1</v>
      </c>
      <c r="CG96" s="112">
        <f t="shared" si="152"/>
        <v>92</v>
      </c>
      <c r="CH96" s="107" cm="1">
        <f t="array" ref="CH96">IF(CG96="","",INDEX(imePrezime_id,CG96,0))</f>
        <v>1576</v>
      </c>
      <c r="CI96" t="s">
        <v>1</v>
      </c>
      <c r="CJ96" s="30" t="str">
        <f>IF(CE96&lt;&gt;"NEMA","","SELECT '"&amp;CD96&amp;"', ime, prezime FROM imeprezime WHERE ime LIKE '%"&amp;MID(BA96,2,LEN(BA96)-2)&amp;"%' Or prezime LIKE '%"&amp;MID(BB96,2,LEN(BB96)-2)&amp;"%' Or ime LIKE '%"&amp;MID(BB96,2,LEN(BB96)-2)&amp;"%' Or prezime LIKE '%"&amp;MID(BA96,2,LEN(BA96)-2)&amp;"%' ORDER BY ime, prezime;")</f>
        <v/>
      </c>
      <c r="CK96" t="s">
        <v>1</v>
      </c>
      <c r="CL96" s="91"/>
      <c r="CM96" t="s">
        <v>1</v>
      </c>
      <c r="CO96" t="s">
        <v>1</v>
      </c>
      <c r="CW96" s="116" t="str">
        <f>IF(CE96="NEMA",MAX(CW$10:CW95)+1,"")</f>
        <v/>
      </c>
      <c r="CX96" t="s">
        <v>1</v>
      </c>
      <c r="CY96" s="124" t="str">
        <f>LEFT(BQ96,1)</f>
        <v>M</v>
      </c>
      <c r="CZ96" t="s">
        <v>1</v>
      </c>
      <c r="DA96" s="106" t="str">
        <f>IF(CW96="","",IF(BO96&lt;&gt;"CRO","","INSERT INTO osoba (id,reg_broj,oib,spol_id,dat_rodjenja) VALUES ("&amp;CW96&amp;",(SELECT max(reg_broj)+1 FROM osoba),Null,'"&amp;CY96&amp;"',Null); INSERT INTO osoba_log (id,reg_broj,oib,spol_id,dat_rodjenja,dnevnik_id) SELECT id,reg_broj,oib,spol_id,dat_rodjenja,"&amp;CW$2&amp;" FROM osoba WHERE id = "&amp;CW96&amp;";"))</f>
        <v/>
      </c>
      <c r="DB96" s="129" t="str">
        <f>IF(CW96="","","INSERT INTO imeprezime (id,osoba_id,rbr,ime,prezime,klub_id,identitet_id,sintaksa_id,info,aktivno,dnevnik_id) VALUES ("&amp;CW96&amp;","&amp;IF(DA96="","Null",CW96)&amp;",1,'"&amp;BA96&amp;"','"&amp;BB96&amp;"',(SELECT id FROM klub WHERE naziv = '"&amp;BI96&amp;"'),Null,1,'',1,"&amp;CW$2&amp;");")</f>
        <v/>
      </c>
      <c r="DC96" t="s">
        <v>1</v>
      </c>
      <c r="DD96" s="30" t="str">
        <f t="shared" si="153"/>
        <v/>
      </c>
      <c r="DE96" t="s">
        <v>1</v>
      </c>
      <c r="DF96" s="106" t="str">
        <f>IF(OR(BP96="",BP96&lt;&gt;"NEMA"),"",BO96)</f>
        <v/>
      </c>
      <c r="DG96" s="129" t="str">
        <f>IF(DF96="","",MAX(DG$10:DG95)+1)</f>
        <v/>
      </c>
      <c r="DH96" t="s">
        <v>1</v>
      </c>
      <c r="DI96" s="91"/>
      <c r="DJ96" t="s">
        <v>1</v>
      </c>
      <c r="DK96" s="30" t="str">
        <f>IF(DF96="","","INSERT INTO drzava(id,naziv,oznaka) VALUES ("&amp;DG96&amp;",'"&amp;DI96&amp;"','"&amp;UPPER(LEFT(DF96,1))&amp;LOWER(RIGHT(DF96,2))&amp;"');")</f>
        <v/>
      </c>
      <c r="DL96" t="s">
        <v>1</v>
      </c>
      <c r="DM96" s="170" t="str">
        <f>IF(BJ96&lt;&gt;"NEMA","",IF(IFERROR(MATCH(BI96,BI$10:BI95,0),0)&lt;&gt;0,"",BI96))</f>
        <v/>
      </c>
      <c r="DN96" t="s">
        <v>1</v>
      </c>
      <c r="DO96" s="91"/>
      <c r="DP96" t="s">
        <v>1</v>
      </c>
      <c r="DQ96" s="106" t="str">
        <f t="shared" si="154"/>
        <v/>
      </c>
      <c r="DR96" s="74" t="str">
        <f>IF(DQ96="","",MAX(DR$10:DR95)+1)</f>
        <v/>
      </c>
      <c r="DS96" s="74" t="str">
        <f>IF(DQ96="","",IF(BP96="","",IF(BP96="NEMA",DG96,BP96)))</f>
        <v/>
      </c>
      <c r="DT96" s="74" t="str">
        <f t="shared" si="155"/>
        <v/>
      </c>
      <c r="DU96" s="74" t="str">
        <f>IF(DO96="","",MAX(DU$10:DU95)+1)</f>
        <v/>
      </c>
      <c r="DV96" s="181" t="str">
        <f>IF(DO96="","",INDEX(klub_id,MATCH(DO96,klub_naziv,0)))</f>
        <v/>
      </c>
      <c r="DW96" s="129" t="str">
        <f t="shared" si="156"/>
        <v/>
      </c>
      <c r="DX96" t="s">
        <v>1</v>
      </c>
      <c r="DY96" s="30" t="str">
        <f t="shared" si="157"/>
        <v/>
      </c>
      <c r="DZ96" t="s">
        <v>1</v>
      </c>
      <c r="EA96" s="170" t="str">
        <f>IF(BX96="","",IF(BY96&lt;&gt;"NEMA","ime-pre-klu"&amp;IF(BJ96="","","(ali)")&amp;"-kat",IF(CB96&lt;&gt;"NEMA","ime-pre-klu"&amp;IF(BJ96="","","(ali)"),IF(CE96&lt;&gt;"NEMA","ime-pre",IF(CW96&lt;&gt;"","novo",""))))&amp;IF(AND(BE96="0",BD96&gt;max_minuta*60),"-ot",""))</f>
        <v>ime-pre-klu(ali)-kat</v>
      </c>
      <c r="EB96" t="s">
        <v>1</v>
      </c>
      <c r="EC96" s="112"/>
      <c r="ED96" s="138"/>
      <c r="EE96" s="138"/>
      <c r="EF96" s="138"/>
      <c r="EG96" s="138"/>
      <c r="EH96" s="138"/>
      <c r="EI96" s="138"/>
      <c r="EJ96" s="138"/>
      <c r="EK96" s="138"/>
      <c r="EL96" s="138"/>
      <c r="EM96" s="107">
        <f t="shared" si="140"/>
        <v>3</v>
      </c>
      <c r="EN96" t="s">
        <v>1</v>
      </c>
    </row>
    <row r="97" spans="2:144" x14ac:dyDescent="0.25">
      <c r="B97" s="152" t="s">
        <v>1164</v>
      </c>
      <c r="C97" t="s">
        <v>1</v>
      </c>
      <c r="D97" s="163">
        <f t="shared" si="141"/>
        <v>0</v>
      </c>
      <c r="E97" s="164">
        <f t="shared" ref="E97:AW97" si="179">IF($B97="","",FIND(";",$B97,D97+1))</f>
        <v>1</v>
      </c>
      <c r="F97" s="164">
        <f t="shared" si="179"/>
        <v>9</v>
      </c>
      <c r="G97" s="164">
        <f t="shared" si="179"/>
        <v>15</v>
      </c>
      <c r="H97" s="164">
        <f t="shared" si="179"/>
        <v>28</v>
      </c>
      <c r="I97" s="164">
        <f t="shared" si="179"/>
        <v>36</v>
      </c>
      <c r="J97" s="164">
        <f t="shared" si="179"/>
        <v>37</v>
      </c>
      <c r="K97" s="164">
        <f t="shared" si="179"/>
        <v>39</v>
      </c>
      <c r="L97" s="164">
        <f t="shared" si="179"/>
        <v>40</v>
      </c>
      <c r="M97" s="164">
        <f t="shared" si="179"/>
        <v>42</v>
      </c>
      <c r="N97" s="164">
        <f t="shared" si="179"/>
        <v>48</v>
      </c>
      <c r="O97" s="164">
        <f t="shared" si="179"/>
        <v>55</v>
      </c>
      <c r="P97" s="164">
        <f t="shared" si="179"/>
        <v>61</v>
      </c>
      <c r="Q97" s="164">
        <f t="shared" si="179"/>
        <v>63</v>
      </c>
      <c r="R97" s="164">
        <f t="shared" si="179"/>
        <v>65</v>
      </c>
      <c r="S97" s="164">
        <f t="shared" si="179"/>
        <v>71</v>
      </c>
      <c r="T97" s="164">
        <f t="shared" si="179"/>
        <v>83</v>
      </c>
      <c r="U97" s="164">
        <f t="shared" si="179"/>
        <v>89</v>
      </c>
      <c r="V97" s="164">
        <f t="shared" si="179"/>
        <v>91</v>
      </c>
      <c r="W97" s="164">
        <f t="shared" si="179"/>
        <v>97</v>
      </c>
      <c r="X97" s="164">
        <f t="shared" si="179"/>
        <v>103</v>
      </c>
      <c r="Y97" s="164">
        <f t="shared" si="179"/>
        <v>104</v>
      </c>
      <c r="Z97" s="164">
        <f t="shared" si="179"/>
        <v>105</v>
      </c>
      <c r="AA97" s="164">
        <f t="shared" si="179"/>
        <v>106</v>
      </c>
      <c r="AB97" s="164">
        <f t="shared" si="179"/>
        <v>109</v>
      </c>
      <c r="AC97" s="164">
        <f t="shared" si="179"/>
        <v>112</v>
      </c>
      <c r="AD97" s="164">
        <f t="shared" si="179"/>
        <v>115</v>
      </c>
      <c r="AE97" s="164">
        <f t="shared" si="179"/>
        <v>118</v>
      </c>
      <c r="AF97" s="164">
        <f t="shared" si="179"/>
        <v>121</v>
      </c>
      <c r="AG97" s="164">
        <f t="shared" si="179"/>
        <v>124</v>
      </c>
      <c r="AH97" s="164">
        <f t="shared" si="179"/>
        <v>127</v>
      </c>
      <c r="AI97" s="164">
        <f t="shared" si="179"/>
        <v>130</v>
      </c>
      <c r="AJ97" s="164">
        <f t="shared" si="179"/>
        <v>133</v>
      </c>
      <c r="AK97" s="164">
        <f t="shared" si="179"/>
        <v>136</v>
      </c>
      <c r="AL97" s="164">
        <f t="shared" si="179"/>
        <v>139</v>
      </c>
      <c r="AM97" s="164">
        <f t="shared" si="179"/>
        <v>140</v>
      </c>
      <c r="AN97" s="164">
        <f t="shared" si="179"/>
        <v>142</v>
      </c>
      <c r="AO97" s="164">
        <f t="shared" si="179"/>
        <v>148</v>
      </c>
      <c r="AP97" s="164">
        <f t="shared" si="179"/>
        <v>150</v>
      </c>
      <c r="AQ97" s="164">
        <f t="shared" si="179"/>
        <v>152</v>
      </c>
      <c r="AR97" s="164">
        <f t="shared" si="179"/>
        <v>158</v>
      </c>
      <c r="AS97" s="164">
        <f t="shared" si="179"/>
        <v>165</v>
      </c>
      <c r="AT97" s="164">
        <f t="shared" si="179"/>
        <v>171</v>
      </c>
      <c r="AU97" s="164">
        <f t="shared" si="179"/>
        <v>174</v>
      </c>
      <c r="AV97" s="164">
        <f t="shared" si="179"/>
        <v>177</v>
      </c>
      <c r="AW97" s="165">
        <f t="shared" si="179"/>
        <v>178</v>
      </c>
      <c r="AX97" t="s">
        <v>1</v>
      </c>
      <c r="AY97" s="106" t="str">
        <f t="shared" si="143"/>
        <v>M45</v>
      </c>
      <c r="AZ97" s="138">
        <f t="shared" si="135"/>
        <v>106</v>
      </c>
      <c r="BA97" s="74" t="str">
        <f t="shared" si="144"/>
        <v>Damir</v>
      </c>
      <c r="BB97" s="74" t="str">
        <f t="shared" si="145"/>
        <v>Hercigonja</v>
      </c>
      <c r="BC97" s="138" t="str">
        <f t="shared" si="146"/>
        <v>58:07</v>
      </c>
      <c r="BD97" s="138">
        <f t="shared" si="147"/>
        <v>3487</v>
      </c>
      <c r="BE97" s="138" t="str">
        <f t="shared" si="148"/>
        <v>0</v>
      </c>
      <c r="BF97" s="138" t="str">
        <f t="shared" si="169"/>
        <v>0</v>
      </c>
      <c r="BG97" s="138">
        <f>IF(CD97="","",IF(N(BD97)&gt;max_minuta*60,2,INDEX(statusRezultat_id,MATCH(VALUE(BE97),statusRezultat_oevent,0))))</f>
        <v>1</v>
      </c>
      <c r="BH97" s="74" t="str">
        <f>IF(B97="","",SUBSTITUTE(MID($B97,R97+1,S97-R97-1),"""",""))</f>
        <v>KAP</v>
      </c>
      <c r="BI97" s="74" t="str">
        <f>IF(B97="","",SUBSTITUTE(MID($B97,S97+1,T97-S97-1),"""",""))</f>
        <v>OK Kapela</v>
      </c>
      <c r="BJ97" s="138" t="str">
        <f t="shared" si="149"/>
        <v/>
      </c>
      <c r="BK97" s="74" t="str" cm="1">
        <f t="array" ref="BK97">IF(BJ97="",""&amp;BI97,IF(BJ97="NEMA",BI97,INDEX(klubAlias_klub,BJ97)))</f>
        <v>OK Kapela</v>
      </c>
      <c r="BL97" s="74" t="str" cm="1">
        <f t="array" ref="BL97">IFERROR(INDEX(registarNatjecatelji,CE97,4),"")</f>
        <v>OK Kapela</v>
      </c>
      <c r="BM97" s="138"/>
      <c r="BN97" s="74" t="str">
        <f t="shared" si="150"/>
        <v>OK Kapela</v>
      </c>
      <c r="BO97" s="74" t="str">
        <f>IF(B97="","",SUBSTITUTE(MID($B97,T97+1,U97-T97-1),"""",""))</f>
        <v>CRO</v>
      </c>
      <c r="BP97" s="138">
        <f>IF(BO97="","",IFERROR(INDEX(drzava_id,MATCH(BO97,drzava_oznaka,0)),"NEMA"))</f>
        <v>1</v>
      </c>
      <c r="BQ97" s="74" t="str">
        <f>IF(B97="","",SUBSTITUTE(MID($B97,AQ97+1,AR97-AQ97-1),"""",""))</f>
        <v>M45</v>
      </c>
      <c r="BR97" s="74" t="str">
        <f t="shared" si="136"/>
        <v>M45-Ž20-Ž35</v>
      </c>
      <c r="BS97" s="138">
        <f t="shared" si="137"/>
        <v>1007</v>
      </c>
      <c r="BT97" s="75" t="str">
        <f>IF(B97="","",SUBSTITUTE(MID($B97,AR97+1,AS97-AR97-1),"""",""))</f>
        <v>3.56</v>
      </c>
      <c r="BU97" s="75" t="str">
        <f>IF(B97="","",SUBSTITUTE(MID($B97,AS97+1,AT97-AS97-1),"""",""))</f>
        <v>150</v>
      </c>
      <c r="BV97" s="76" t="str">
        <f>IF(B97="","",SUBSTITUTE(MID($B97,AT97+1,AU97-AT97-1),"""",""))</f>
        <v>11</v>
      </c>
      <c r="BW97" t="s">
        <v>1</v>
      </c>
      <c r="BX97" s="106" t="str">
        <f>IF(BA97="Vacant","",IF(BA97="","",BA97) &amp; IF(BB97="",""," – " &amp; BB97) &amp; IF(BN97="",""," – " &amp; BN97) &amp; IF(AY97="",""," – " &amp; AY97))</f>
        <v>Damir – Hercigonja – OK Kapela – M45</v>
      </c>
      <c r="BY97" s="107">
        <f t="shared" si="138"/>
        <v>246</v>
      </c>
      <c r="BZ97" t="s">
        <v>1</v>
      </c>
      <c r="CA97" s="106" t="str">
        <f>IF(BA97="Vacant","",IF(BA97="","",BA97) &amp; IF(BB97="",""," – " &amp; BB97) &amp; IF(BN97="",""," – " &amp; BN97))</f>
        <v>Damir – Hercigonja – OK Kapela</v>
      </c>
      <c r="CB97" s="107">
        <f t="shared" si="139"/>
        <v>246</v>
      </c>
      <c r="CC97" t="s">
        <v>1</v>
      </c>
      <c r="CD97" s="106" t="str">
        <f>IF(BA97="Vacant","",IF(BA97="","",BA97)&amp;IF(BB97="",""," – "&amp;BB97))</f>
        <v>Damir – Hercigonja</v>
      </c>
      <c r="CE97" s="107">
        <f t="shared" si="151"/>
        <v>246</v>
      </c>
      <c r="CF97" t="s">
        <v>1</v>
      </c>
      <c r="CG97" s="112">
        <f t="shared" si="152"/>
        <v>246</v>
      </c>
      <c r="CH97" s="107" cm="1">
        <f t="array" ref="CH97">IF(CG97="","",INDEX(imePrezime_id,CG97,0))</f>
        <v>1554</v>
      </c>
      <c r="CI97" t="s">
        <v>1</v>
      </c>
      <c r="CJ97" s="30" t="str">
        <f>IF(CE97&lt;&gt;"NEMA","","SELECT '"&amp;CD97&amp;"', ime, prezime FROM imeprezime WHERE ime LIKE '%"&amp;MID(BA97,2,LEN(BA97)-2)&amp;"%' Or prezime LIKE '%"&amp;MID(BB97,2,LEN(BB97)-2)&amp;"%' Or ime LIKE '%"&amp;MID(BB97,2,LEN(BB97)-2)&amp;"%' Or prezime LIKE '%"&amp;MID(BA97,2,LEN(BA97)-2)&amp;"%' ORDER BY ime, prezime;")</f>
        <v/>
      </c>
      <c r="CK97" t="s">
        <v>1</v>
      </c>
      <c r="CL97" s="91"/>
      <c r="CM97" t="s">
        <v>1</v>
      </c>
      <c r="CO97" t="s">
        <v>1</v>
      </c>
      <c r="CW97" s="116" t="str">
        <f>IF(CE97="NEMA",MAX(CW$10:CW96)+1,"")</f>
        <v/>
      </c>
      <c r="CX97" t="s">
        <v>1</v>
      </c>
      <c r="CY97" s="124" t="str">
        <f>LEFT(BQ97,1)</f>
        <v>M</v>
      </c>
      <c r="CZ97" t="s">
        <v>1</v>
      </c>
      <c r="DA97" s="106" t="str">
        <f>IF(CW97="","",IF(BO97&lt;&gt;"CRO","","INSERT INTO osoba (id,reg_broj,oib,spol_id,dat_rodjenja) VALUES ("&amp;CW97&amp;",(SELECT max(reg_broj)+1 FROM osoba),Null,'"&amp;CY97&amp;"',Null); INSERT INTO osoba_log (id,reg_broj,oib,spol_id,dat_rodjenja,dnevnik_id) SELECT id,reg_broj,oib,spol_id,dat_rodjenja,"&amp;CW$2&amp;" FROM osoba WHERE id = "&amp;CW97&amp;";"))</f>
        <v/>
      </c>
      <c r="DB97" s="129" t="str">
        <f>IF(CW97="","","INSERT INTO imeprezime (id,osoba_id,rbr,ime,prezime,klub_id,identitet_id,sintaksa_id,info,aktivno,dnevnik_id) VALUES ("&amp;CW97&amp;","&amp;IF(DA97="","Null",CW97)&amp;",1,'"&amp;BA97&amp;"','"&amp;BB97&amp;"',(SELECT id FROM klub WHERE naziv = '"&amp;BI97&amp;"'),Null,1,'',1,"&amp;CW$2&amp;");")</f>
        <v/>
      </c>
      <c r="DC97" t="s">
        <v>1</v>
      </c>
      <c r="DD97" s="30" t="str">
        <f t="shared" si="153"/>
        <v/>
      </c>
      <c r="DE97" t="s">
        <v>1</v>
      </c>
      <c r="DF97" s="106" t="str">
        <f>IF(OR(BP97="",BP97&lt;&gt;"NEMA"),"",BO97)</f>
        <v/>
      </c>
      <c r="DG97" s="129" t="str">
        <f>IF(DF97="","",MAX(DG$10:DG96)+1)</f>
        <v/>
      </c>
      <c r="DH97" t="s">
        <v>1</v>
      </c>
      <c r="DI97" s="91"/>
      <c r="DJ97" t="s">
        <v>1</v>
      </c>
      <c r="DK97" s="30" t="str">
        <f>IF(DF97="","","INSERT INTO drzava(id,naziv,oznaka) VALUES ("&amp;DG97&amp;",'"&amp;DI97&amp;"','"&amp;UPPER(LEFT(DF97,1))&amp;LOWER(RIGHT(DF97,2))&amp;"');")</f>
        <v/>
      </c>
      <c r="DL97" t="s">
        <v>1</v>
      </c>
      <c r="DM97" s="170" t="str">
        <f>IF(BJ97&lt;&gt;"NEMA","",IF(IFERROR(MATCH(BI97,BI$10:BI96,0),0)&lt;&gt;0,"",BI97))</f>
        <v/>
      </c>
      <c r="DN97" t="s">
        <v>1</v>
      </c>
      <c r="DO97" s="91"/>
      <c r="DP97" t="s">
        <v>1</v>
      </c>
      <c r="DQ97" s="106" t="str">
        <f t="shared" si="154"/>
        <v/>
      </c>
      <c r="DR97" s="74" t="str">
        <f>IF(DQ97="","",MAX(DR$10:DR96)+1)</f>
        <v/>
      </c>
      <c r="DS97" s="74" t="str">
        <f>IF(DQ97="","",IF(BP97="","",IF(BP97="NEMA",DG97,BP97)))</f>
        <v/>
      </c>
      <c r="DT97" s="74" t="str">
        <f t="shared" si="155"/>
        <v/>
      </c>
      <c r="DU97" s="74" t="str">
        <f>IF(DO97="","",MAX(DU$10:DU96)+1)</f>
        <v/>
      </c>
      <c r="DV97" s="181" t="str">
        <f>IF(DO97="","",INDEX(klub_id,MATCH(DO97,klub_naziv,0)))</f>
        <v/>
      </c>
      <c r="DW97" s="129" t="str">
        <f t="shared" si="156"/>
        <v/>
      </c>
      <c r="DX97" t="s">
        <v>1</v>
      </c>
      <c r="DY97" s="30" t="str">
        <f t="shared" si="157"/>
        <v/>
      </c>
      <c r="DZ97" t="s">
        <v>1</v>
      </c>
      <c r="EA97" s="170" t="str">
        <f>IF(BX97="","",IF(BY97&lt;&gt;"NEMA","ime-pre-klu"&amp;IF(BJ97="","","(ali)")&amp;"-kat",IF(CB97&lt;&gt;"NEMA","ime-pre-klu"&amp;IF(BJ97="","","(ali)"),IF(CE97&lt;&gt;"NEMA","ime-pre",IF(CW97&lt;&gt;"","novo",""))))&amp;IF(AND(BE97="0",BD97&gt;max_minuta*60),"-ot",""))</f>
        <v>ime-pre-klu-kat</v>
      </c>
      <c r="EB97" t="s">
        <v>1</v>
      </c>
      <c r="EC97" s="112"/>
      <c r="ED97" s="138"/>
      <c r="EE97" s="138"/>
      <c r="EF97" s="138"/>
      <c r="EG97" s="138"/>
      <c r="EH97" s="138"/>
      <c r="EI97" s="138"/>
      <c r="EJ97" s="138"/>
      <c r="EK97" s="138"/>
      <c r="EL97" s="138"/>
      <c r="EM97" s="107">
        <f t="shared" si="140"/>
        <v>1</v>
      </c>
      <c r="EN97" t="s">
        <v>1</v>
      </c>
    </row>
    <row r="98" spans="2:144" x14ac:dyDescent="0.25">
      <c r="B98" s="152" t="s">
        <v>1165</v>
      </c>
      <c r="C98" t="s">
        <v>1</v>
      </c>
      <c r="D98" s="163">
        <f t="shared" si="141"/>
        <v>0</v>
      </c>
      <c r="E98" s="164">
        <f t="shared" ref="E98:AW98" si="180">IF($B98="","",FIND(";",$B98,D98+1))</f>
        <v>1</v>
      </c>
      <c r="F98" s="164">
        <f t="shared" si="180"/>
        <v>8</v>
      </c>
      <c r="G98" s="164">
        <f t="shared" si="180"/>
        <v>14</v>
      </c>
      <c r="H98" s="164">
        <f t="shared" si="180"/>
        <v>23</v>
      </c>
      <c r="I98" s="164">
        <f t="shared" si="180"/>
        <v>33</v>
      </c>
      <c r="J98" s="164">
        <f t="shared" si="180"/>
        <v>34</v>
      </c>
      <c r="K98" s="164">
        <f t="shared" si="180"/>
        <v>36</v>
      </c>
      <c r="L98" s="164">
        <f t="shared" si="180"/>
        <v>37</v>
      </c>
      <c r="M98" s="164">
        <f t="shared" si="180"/>
        <v>39</v>
      </c>
      <c r="N98" s="164">
        <f t="shared" si="180"/>
        <v>45</v>
      </c>
      <c r="O98" s="164">
        <f t="shared" si="180"/>
        <v>52</v>
      </c>
      <c r="P98" s="164">
        <f t="shared" si="180"/>
        <v>58</v>
      </c>
      <c r="Q98" s="164">
        <f t="shared" si="180"/>
        <v>60</v>
      </c>
      <c r="R98" s="164">
        <f t="shared" si="180"/>
        <v>62</v>
      </c>
      <c r="S98" s="164">
        <f t="shared" si="180"/>
        <v>73</v>
      </c>
      <c r="T98" s="164">
        <f t="shared" si="180"/>
        <v>84</v>
      </c>
      <c r="U98" s="164">
        <f t="shared" si="180"/>
        <v>90</v>
      </c>
      <c r="V98" s="164">
        <f t="shared" si="180"/>
        <v>92</v>
      </c>
      <c r="W98" s="164">
        <f t="shared" si="180"/>
        <v>98</v>
      </c>
      <c r="X98" s="164">
        <f t="shared" si="180"/>
        <v>104</v>
      </c>
      <c r="Y98" s="164">
        <f t="shared" si="180"/>
        <v>105</v>
      </c>
      <c r="Z98" s="164">
        <f t="shared" si="180"/>
        <v>106</v>
      </c>
      <c r="AA98" s="164">
        <f t="shared" si="180"/>
        <v>107</v>
      </c>
      <c r="AB98" s="164">
        <f t="shared" si="180"/>
        <v>110</v>
      </c>
      <c r="AC98" s="164">
        <f t="shared" si="180"/>
        <v>113</v>
      </c>
      <c r="AD98" s="164">
        <f t="shared" si="180"/>
        <v>116</v>
      </c>
      <c r="AE98" s="164">
        <f t="shared" si="180"/>
        <v>119</v>
      </c>
      <c r="AF98" s="164">
        <f t="shared" si="180"/>
        <v>122</v>
      </c>
      <c r="AG98" s="164">
        <f t="shared" si="180"/>
        <v>125</v>
      </c>
      <c r="AH98" s="164">
        <f t="shared" si="180"/>
        <v>128</v>
      </c>
      <c r="AI98" s="164">
        <f t="shared" si="180"/>
        <v>131</v>
      </c>
      <c r="AJ98" s="164">
        <f t="shared" si="180"/>
        <v>134</v>
      </c>
      <c r="AK98" s="164">
        <f t="shared" si="180"/>
        <v>137</v>
      </c>
      <c r="AL98" s="164">
        <f t="shared" si="180"/>
        <v>140</v>
      </c>
      <c r="AM98" s="164">
        <f t="shared" si="180"/>
        <v>141</v>
      </c>
      <c r="AN98" s="164">
        <f t="shared" si="180"/>
        <v>143</v>
      </c>
      <c r="AO98" s="164">
        <f t="shared" si="180"/>
        <v>149</v>
      </c>
      <c r="AP98" s="164">
        <f t="shared" si="180"/>
        <v>151</v>
      </c>
      <c r="AQ98" s="164">
        <f t="shared" si="180"/>
        <v>153</v>
      </c>
      <c r="AR98" s="164">
        <f t="shared" si="180"/>
        <v>159</v>
      </c>
      <c r="AS98" s="164">
        <f t="shared" si="180"/>
        <v>166</v>
      </c>
      <c r="AT98" s="164">
        <f t="shared" si="180"/>
        <v>172</v>
      </c>
      <c r="AU98" s="164">
        <f t="shared" si="180"/>
        <v>175</v>
      </c>
      <c r="AV98" s="164">
        <f t="shared" si="180"/>
        <v>178</v>
      </c>
      <c r="AW98" s="165">
        <f t="shared" si="180"/>
        <v>179</v>
      </c>
      <c r="AX98" t="s">
        <v>1</v>
      </c>
      <c r="AY98" s="106" t="str">
        <f t="shared" si="143"/>
        <v>M45</v>
      </c>
      <c r="AZ98" s="138">
        <f t="shared" si="135"/>
        <v>106</v>
      </c>
      <c r="BA98" s="74" t="str">
        <f t="shared" si="144"/>
        <v>Zdravko</v>
      </c>
      <c r="BB98" s="74" t="str">
        <f t="shared" si="145"/>
        <v>Šaflin</v>
      </c>
      <c r="BC98" s="138" t="str">
        <f t="shared" si="146"/>
        <v>61:39</v>
      </c>
      <c r="BD98" s="138">
        <f t="shared" si="147"/>
        <v>3699</v>
      </c>
      <c r="BE98" s="138" t="str">
        <f t="shared" si="148"/>
        <v>0</v>
      </c>
      <c r="BF98" s="138" t="str">
        <f t="shared" si="169"/>
        <v>0</v>
      </c>
      <c r="BG98" s="138">
        <f>IF(CD98="","",IF(N(BD98)&gt;max_minuta*60,2,INDEX(statusRezultat_id,MATCH(VALUE(BE98),statusRezultat_oevent,0))))</f>
        <v>1</v>
      </c>
      <c r="BH98" s="74" t="str">
        <f>IF(B98="","",SUBSTITUTE(MID($B98,R98+1,S98-R98-1),"""",""))</f>
        <v>OK Jelen</v>
      </c>
      <c r="BI98" s="74" t="str">
        <f>IF(B98="","",SUBSTITUTE(MID($B98,S98+1,T98-S98-1),"""",""))</f>
        <v>OK Jelen</v>
      </c>
      <c r="BJ98" s="138" t="str">
        <f t="shared" si="149"/>
        <v/>
      </c>
      <c r="BK98" s="74" t="str" cm="1">
        <f t="array" ref="BK98">IF(BJ98="",""&amp;BI98,IF(BJ98="NEMA",BI98,INDEX(klubAlias_klub,BJ98)))</f>
        <v>OK Jelen</v>
      </c>
      <c r="BL98" s="74" t="str" cm="1">
        <f t="array" ref="BL98">IFERROR(INDEX(registarNatjecatelji,CE98,4),"")</f>
        <v>OK Jelen</v>
      </c>
      <c r="BM98" s="138"/>
      <c r="BN98" s="74" t="str">
        <f t="shared" si="150"/>
        <v>OK Jelen</v>
      </c>
      <c r="BO98" s="74" t="str">
        <f>IF(B98="","",SUBSTITUTE(MID($B98,T98+1,U98-T98-1),"""",""))</f>
        <v>CRO</v>
      </c>
      <c r="BP98" s="138">
        <f>IF(BO98="","",IFERROR(INDEX(drzava_id,MATCH(BO98,drzava_oznaka,0)),"NEMA"))</f>
        <v>1</v>
      </c>
      <c r="BQ98" s="74" t="str">
        <f>IF(B98="","",SUBSTITUTE(MID($B98,AQ98+1,AR98-AQ98-1),"""",""))</f>
        <v>M45</v>
      </c>
      <c r="BR98" s="74" t="str">
        <f t="shared" si="136"/>
        <v>M45-Ž20-Ž35</v>
      </c>
      <c r="BS98" s="138">
        <f t="shared" si="137"/>
        <v>1007</v>
      </c>
      <c r="BT98" s="75" t="str">
        <f>IF(B98="","",SUBSTITUTE(MID($B98,AR98+1,AS98-AR98-1),"""",""))</f>
        <v>3.56</v>
      </c>
      <c r="BU98" s="75" t="str">
        <f>IF(B98="","",SUBSTITUTE(MID($B98,AS98+1,AT98-AS98-1),"""",""))</f>
        <v>150</v>
      </c>
      <c r="BV98" s="76" t="str">
        <f>IF(B98="","",SUBSTITUTE(MID($B98,AT98+1,AU98-AT98-1),"""",""))</f>
        <v>11</v>
      </c>
      <c r="BW98" t="s">
        <v>1</v>
      </c>
      <c r="BX98" s="106" t="str">
        <f>IF(BA98="Vacant","",IF(BA98="","",BA98) &amp; IF(BB98="",""," – " &amp; BB98) &amp; IF(BN98="",""," – " &amp; BN98) &amp; IF(AY98="",""," – " &amp; AY98))</f>
        <v>Zdravko – Šaflin – OK Jelen – M45</v>
      </c>
      <c r="BY98" s="107">
        <f t="shared" si="138"/>
        <v>182</v>
      </c>
      <c r="BZ98" t="s">
        <v>1</v>
      </c>
      <c r="CA98" s="106" t="str">
        <f>IF(BA98="Vacant","",IF(BA98="","",BA98) &amp; IF(BB98="",""," – " &amp; BB98) &amp; IF(BN98="",""," – " &amp; BN98))</f>
        <v>Zdravko – Šaflin – OK Jelen</v>
      </c>
      <c r="CB98" s="107">
        <f t="shared" si="139"/>
        <v>182</v>
      </c>
      <c r="CC98" t="s">
        <v>1</v>
      </c>
      <c r="CD98" s="106" t="str">
        <f>IF(BA98="Vacant","",IF(BA98="","",BA98)&amp;IF(BB98="",""," – "&amp;BB98))</f>
        <v>Zdravko – Šaflin</v>
      </c>
      <c r="CE98" s="107">
        <f t="shared" si="151"/>
        <v>182</v>
      </c>
      <c r="CF98" t="s">
        <v>1</v>
      </c>
      <c r="CG98" s="112">
        <f t="shared" si="152"/>
        <v>182</v>
      </c>
      <c r="CH98" s="107" cm="1">
        <f t="array" ref="CH98">IF(CG98="","",INDEX(imePrezime_id,CG98,0))</f>
        <v>1505</v>
      </c>
      <c r="CI98" t="s">
        <v>1</v>
      </c>
      <c r="CJ98" s="30" t="str">
        <f>IF(CE98&lt;&gt;"NEMA","","SELECT '"&amp;CD98&amp;"', ime, prezime FROM imeprezime WHERE ime LIKE '%"&amp;MID(BA98,2,LEN(BA98)-2)&amp;"%' Or prezime LIKE '%"&amp;MID(BB98,2,LEN(BB98)-2)&amp;"%' Or ime LIKE '%"&amp;MID(BB98,2,LEN(BB98)-2)&amp;"%' Or prezime LIKE '%"&amp;MID(BA98,2,LEN(BA98)-2)&amp;"%' ORDER BY ime, prezime;")</f>
        <v/>
      </c>
      <c r="CK98" t="s">
        <v>1</v>
      </c>
      <c r="CL98" s="91"/>
      <c r="CM98" t="s">
        <v>1</v>
      </c>
      <c r="CO98" t="s">
        <v>1</v>
      </c>
      <c r="CW98" s="116" t="str">
        <f>IF(CE98="NEMA",MAX(CW$10:CW97)+1,"")</f>
        <v/>
      </c>
      <c r="CX98" t="s">
        <v>1</v>
      </c>
      <c r="CY98" s="124" t="str">
        <f>LEFT(BQ98,1)</f>
        <v>M</v>
      </c>
      <c r="CZ98" t="s">
        <v>1</v>
      </c>
      <c r="DA98" s="106" t="str">
        <f>IF(CW98="","",IF(BO98&lt;&gt;"CRO","","INSERT INTO osoba (id,reg_broj,oib,spol_id,dat_rodjenja) VALUES ("&amp;CW98&amp;",(SELECT max(reg_broj)+1 FROM osoba),Null,'"&amp;CY98&amp;"',Null); INSERT INTO osoba_log (id,reg_broj,oib,spol_id,dat_rodjenja,dnevnik_id) SELECT id,reg_broj,oib,spol_id,dat_rodjenja,"&amp;CW$2&amp;" FROM osoba WHERE id = "&amp;CW98&amp;";"))</f>
        <v/>
      </c>
      <c r="DB98" s="129" t="str">
        <f>IF(CW98="","","INSERT INTO imeprezime (id,osoba_id,rbr,ime,prezime,klub_id,identitet_id,sintaksa_id,info,aktivno,dnevnik_id) VALUES ("&amp;CW98&amp;","&amp;IF(DA98="","Null",CW98)&amp;",1,'"&amp;BA98&amp;"','"&amp;BB98&amp;"',(SELECT id FROM klub WHERE naziv = '"&amp;BI98&amp;"'),Null,1,'',1,"&amp;CW$2&amp;");")</f>
        <v/>
      </c>
      <c r="DC98" t="s">
        <v>1</v>
      </c>
      <c r="DD98" s="30" t="str">
        <f t="shared" si="153"/>
        <v/>
      </c>
      <c r="DE98" t="s">
        <v>1</v>
      </c>
      <c r="DF98" s="106" t="str">
        <f>IF(OR(BP98="",BP98&lt;&gt;"NEMA"),"",BO98)</f>
        <v/>
      </c>
      <c r="DG98" s="129" t="str">
        <f>IF(DF98="","",MAX(DG$10:DG97)+1)</f>
        <v/>
      </c>
      <c r="DH98" t="s">
        <v>1</v>
      </c>
      <c r="DI98" s="91"/>
      <c r="DJ98" t="s">
        <v>1</v>
      </c>
      <c r="DK98" s="30" t="str">
        <f>IF(DF98="","","INSERT INTO drzava(id,naziv,oznaka) VALUES ("&amp;DG98&amp;",'"&amp;DI98&amp;"','"&amp;UPPER(LEFT(DF98,1))&amp;LOWER(RIGHT(DF98,2))&amp;"');")</f>
        <v/>
      </c>
      <c r="DL98" t="s">
        <v>1</v>
      </c>
      <c r="DM98" s="170" t="str">
        <f>IF(BJ98&lt;&gt;"NEMA","",IF(IFERROR(MATCH(BI98,BI$10:BI97,0),0)&lt;&gt;0,"",BI98))</f>
        <v/>
      </c>
      <c r="DN98" t="s">
        <v>1</v>
      </c>
      <c r="DO98" s="91"/>
      <c r="DP98" t="s">
        <v>1</v>
      </c>
      <c r="DQ98" s="106" t="str">
        <f t="shared" si="154"/>
        <v/>
      </c>
      <c r="DR98" s="74" t="str">
        <f>IF(DQ98="","",MAX(DR$10:DR97)+1)</f>
        <v/>
      </c>
      <c r="DS98" s="74" t="str">
        <f>IF(DQ98="","",IF(BP98="","",IF(BP98="NEMA",DG98,BP98)))</f>
        <v/>
      </c>
      <c r="DT98" s="74" t="str">
        <f t="shared" si="155"/>
        <v/>
      </c>
      <c r="DU98" s="74" t="str">
        <f>IF(DO98="","",MAX(DU$10:DU97)+1)</f>
        <v/>
      </c>
      <c r="DV98" s="181" t="str">
        <f>IF(DO98="","",INDEX(klub_id,MATCH(DO98,klub_naziv,0)))</f>
        <v/>
      </c>
      <c r="DW98" s="129" t="str">
        <f t="shared" si="156"/>
        <v/>
      </c>
      <c r="DX98" t="s">
        <v>1</v>
      </c>
      <c r="DY98" s="30" t="str">
        <f t="shared" si="157"/>
        <v/>
      </c>
      <c r="DZ98" t="s">
        <v>1</v>
      </c>
      <c r="EA98" s="170" t="str">
        <f>IF(BX98="","",IF(BY98&lt;&gt;"NEMA","ime-pre-klu"&amp;IF(BJ98="","","(ali)")&amp;"-kat",IF(CB98&lt;&gt;"NEMA","ime-pre-klu"&amp;IF(BJ98="","","(ali)"),IF(CE98&lt;&gt;"NEMA","ime-pre",IF(CW98&lt;&gt;"","novo",""))))&amp;IF(AND(BE98="0",BD98&gt;max_minuta*60),"-ot",""))</f>
        <v>ime-pre-klu-kat</v>
      </c>
      <c r="EB98" t="s">
        <v>1</v>
      </c>
      <c r="EC98" s="112"/>
      <c r="ED98" s="138"/>
      <c r="EE98" s="138"/>
      <c r="EF98" s="138"/>
      <c r="EG98" s="138"/>
      <c r="EH98" s="138"/>
      <c r="EI98" s="138"/>
      <c r="EJ98" s="138"/>
      <c r="EK98" s="138"/>
      <c r="EL98" s="138"/>
      <c r="EM98" s="107">
        <f t="shared" si="140"/>
        <v>1</v>
      </c>
      <c r="EN98" t="s">
        <v>1</v>
      </c>
    </row>
    <row r="99" spans="2:144" x14ac:dyDescent="0.25">
      <c r="B99" s="152" t="s">
        <v>1166</v>
      </c>
      <c r="C99" t="s">
        <v>1</v>
      </c>
      <c r="D99" s="163">
        <f t="shared" si="141"/>
        <v>0</v>
      </c>
      <c r="E99" s="164">
        <f t="shared" ref="E99:AW99" si="181">IF($B99="","",FIND(";",$B99,D99+1))</f>
        <v>1</v>
      </c>
      <c r="F99" s="164">
        <f t="shared" si="181"/>
        <v>2</v>
      </c>
      <c r="G99" s="164">
        <f t="shared" si="181"/>
        <v>8</v>
      </c>
      <c r="H99" s="164">
        <f t="shared" si="181"/>
        <v>11</v>
      </c>
      <c r="I99" s="164">
        <f t="shared" si="181"/>
        <v>20</v>
      </c>
      <c r="J99" s="164">
        <f t="shared" si="181"/>
        <v>21</v>
      </c>
      <c r="K99" s="164">
        <f t="shared" si="181"/>
        <v>23</v>
      </c>
      <c r="L99" s="164">
        <f t="shared" si="181"/>
        <v>24</v>
      </c>
      <c r="M99" s="164">
        <f t="shared" si="181"/>
        <v>26</v>
      </c>
      <c r="N99" s="164">
        <f t="shared" si="181"/>
        <v>32</v>
      </c>
      <c r="O99" s="164">
        <f t="shared" si="181"/>
        <v>33</v>
      </c>
      <c r="P99" s="164">
        <f t="shared" si="181"/>
        <v>34</v>
      </c>
      <c r="Q99" s="164">
        <f t="shared" si="181"/>
        <v>36</v>
      </c>
      <c r="R99" s="164">
        <f t="shared" si="181"/>
        <v>37</v>
      </c>
      <c r="S99" s="164">
        <f t="shared" si="181"/>
        <v>40</v>
      </c>
      <c r="T99" s="164">
        <f t="shared" si="181"/>
        <v>43</v>
      </c>
      <c r="U99" s="164">
        <f t="shared" si="181"/>
        <v>46</v>
      </c>
      <c r="V99" s="164">
        <f t="shared" si="181"/>
        <v>48</v>
      </c>
      <c r="W99" s="164">
        <f t="shared" si="181"/>
        <v>54</v>
      </c>
      <c r="X99" s="164">
        <f t="shared" si="181"/>
        <v>60</v>
      </c>
      <c r="Y99" s="164">
        <f t="shared" si="181"/>
        <v>61</v>
      </c>
      <c r="Z99" s="164">
        <f t="shared" si="181"/>
        <v>62</v>
      </c>
      <c r="AA99" s="164">
        <f t="shared" si="181"/>
        <v>63</v>
      </c>
      <c r="AB99" s="164">
        <f t="shared" si="181"/>
        <v>66</v>
      </c>
      <c r="AC99" s="164">
        <f t="shared" si="181"/>
        <v>69</v>
      </c>
      <c r="AD99" s="164">
        <f t="shared" si="181"/>
        <v>72</v>
      </c>
      <c r="AE99" s="164">
        <f t="shared" si="181"/>
        <v>75</v>
      </c>
      <c r="AF99" s="164">
        <f t="shared" si="181"/>
        <v>78</v>
      </c>
      <c r="AG99" s="164">
        <f t="shared" si="181"/>
        <v>81</v>
      </c>
      <c r="AH99" s="164">
        <f t="shared" si="181"/>
        <v>84</v>
      </c>
      <c r="AI99" s="164">
        <f t="shared" si="181"/>
        <v>87</v>
      </c>
      <c r="AJ99" s="164">
        <f t="shared" si="181"/>
        <v>90</v>
      </c>
      <c r="AK99" s="164">
        <f t="shared" si="181"/>
        <v>93</v>
      </c>
      <c r="AL99" s="164">
        <f t="shared" si="181"/>
        <v>96</v>
      </c>
      <c r="AM99" s="164">
        <f t="shared" si="181"/>
        <v>97</v>
      </c>
      <c r="AN99" s="164">
        <f t="shared" si="181"/>
        <v>99</v>
      </c>
      <c r="AO99" s="164">
        <f t="shared" si="181"/>
        <v>105</v>
      </c>
      <c r="AP99" s="164">
        <f t="shared" si="181"/>
        <v>107</v>
      </c>
      <c r="AQ99" s="164">
        <f t="shared" si="181"/>
        <v>109</v>
      </c>
      <c r="AR99" s="164">
        <f t="shared" si="181"/>
        <v>115</v>
      </c>
      <c r="AS99" s="164">
        <f t="shared" si="181"/>
        <v>122</v>
      </c>
      <c r="AT99" s="164">
        <f t="shared" si="181"/>
        <v>128</v>
      </c>
      <c r="AU99" s="164">
        <f t="shared" si="181"/>
        <v>131</v>
      </c>
      <c r="AV99" s="164">
        <f t="shared" si="181"/>
        <v>132</v>
      </c>
      <c r="AW99" s="165">
        <f t="shared" si="181"/>
        <v>133</v>
      </c>
      <c r="AX99" t="s">
        <v>1</v>
      </c>
      <c r="AY99" s="106" t="str">
        <f t="shared" si="143"/>
        <v>M45</v>
      </c>
      <c r="AZ99" s="138">
        <f t="shared" si="135"/>
        <v>106</v>
      </c>
      <c r="BA99" s="74" t="str">
        <f t="shared" si="144"/>
        <v>Vacant</v>
      </c>
      <c r="BB99" s="74" t="str">
        <f t="shared" si="145"/>
        <v/>
      </c>
      <c r="BC99" s="138" t="str">
        <f t="shared" si="146"/>
        <v/>
      </c>
      <c r="BD99" s="138" t="str">
        <f t="shared" si="147"/>
        <v/>
      </c>
      <c r="BE99" s="138" t="str">
        <f t="shared" si="148"/>
        <v>0</v>
      </c>
      <c r="BF99" s="138" t="str">
        <f t="shared" si="169"/>
        <v/>
      </c>
      <c r="BG99" s="138" t="str">
        <f>IF(CD99="","",IF(N(BD99)&gt;max_minuta*60,2,INDEX(statusRezultat_id,MATCH(VALUE(BE99),statusRezultat_oevent,0))))</f>
        <v/>
      </c>
      <c r="BH99" s="74" t="str">
        <f>IF(B99="","",SUBSTITUTE(MID($B99,R99+1,S99-R99-1),"""",""))</f>
        <v/>
      </c>
      <c r="BI99" s="74" t="str">
        <f>IF(B99="","",SUBSTITUTE(MID($B99,S99+1,T99-S99-1),"""",""))</f>
        <v/>
      </c>
      <c r="BJ99" s="138" t="str">
        <f t="shared" si="149"/>
        <v/>
      </c>
      <c r="BK99" s="74" t="str" cm="1">
        <f t="array" ref="BK99">IF(BJ99="",""&amp;BI99,IF(BJ99="NEMA",BI99,INDEX(klubAlias_klub,BJ99)))</f>
        <v/>
      </c>
      <c r="BL99" s="74" t="str" cm="1">
        <f t="array" ref="BL99">IFERROR(INDEX(registarNatjecatelji,CE99,4),"")</f>
        <v/>
      </c>
      <c r="BM99" s="138"/>
      <c r="BN99" s="74" t="str">
        <f t="shared" si="150"/>
        <v/>
      </c>
      <c r="BO99" s="74" t="str">
        <f>IF(B99="","",SUBSTITUTE(MID($B99,T99+1,U99-T99-1),"""",""))</f>
        <v/>
      </c>
      <c r="BP99" s="138" t="str">
        <f>IF(BO99="","",IFERROR(INDEX(drzava_id,MATCH(BO99,drzava_oznaka,0)),"NEMA"))</f>
        <v/>
      </c>
      <c r="BQ99" s="74" t="str">
        <f>IF(B99="","",SUBSTITUTE(MID($B99,AQ99+1,AR99-AQ99-1),"""",""))</f>
        <v>M45</v>
      </c>
      <c r="BR99" s="74" t="str">
        <f t="shared" si="136"/>
        <v>M45-Ž20-Ž35</v>
      </c>
      <c r="BS99" s="138">
        <f t="shared" si="137"/>
        <v>1007</v>
      </c>
      <c r="BT99" s="75" t="str">
        <f>IF(B99="","",SUBSTITUTE(MID($B99,AR99+1,AS99-AR99-1),"""",""))</f>
        <v>3.56</v>
      </c>
      <c r="BU99" s="75" t="str">
        <f>IF(B99="","",SUBSTITUTE(MID($B99,AS99+1,AT99-AS99-1),"""",""))</f>
        <v>150</v>
      </c>
      <c r="BV99" s="76" t="str">
        <f>IF(B99="","",SUBSTITUTE(MID($B99,AT99+1,AU99-AT99-1),"""",""))</f>
        <v>11</v>
      </c>
      <c r="BW99" t="s">
        <v>1</v>
      </c>
      <c r="BX99" s="106" t="str">
        <f>IF(BA99="Vacant","",IF(BA99="","",BA99) &amp; IF(BB99="",""," – " &amp; BB99) &amp; IF(BN99="",""," – " &amp; BN99) &amp; IF(AY99="",""," – " &amp; AY99))</f>
        <v/>
      </c>
      <c r="BY99" s="107" t="str">
        <f t="shared" si="138"/>
        <v/>
      </c>
      <c r="BZ99" t="s">
        <v>1</v>
      </c>
      <c r="CA99" s="106" t="str">
        <f>IF(BA99="Vacant","",IF(BA99="","",BA99) &amp; IF(BB99="",""," – " &amp; BB99) &amp; IF(BN99="",""," – " &amp; BN99))</f>
        <v/>
      </c>
      <c r="CB99" s="107" t="str">
        <f t="shared" si="139"/>
        <v/>
      </c>
      <c r="CC99" t="s">
        <v>1</v>
      </c>
      <c r="CD99" s="106" t="str">
        <f>IF(BA99="Vacant","",IF(BA99="","",BA99)&amp;IF(BB99="",""," – "&amp;BB99))</f>
        <v/>
      </c>
      <c r="CE99" s="107" t="str">
        <f t="shared" si="151"/>
        <v/>
      </c>
      <c r="CF99" t="s">
        <v>1</v>
      </c>
      <c r="CG99" s="112" t="str">
        <f t="shared" si="152"/>
        <v/>
      </c>
      <c r="CH99" s="107" t="str" cm="1">
        <f t="array" ref="CH99">IF(CG99="","",INDEX(imePrezime_id,CG99,0))</f>
        <v/>
      </c>
      <c r="CI99" t="s">
        <v>1</v>
      </c>
      <c r="CJ99" s="30" t="str">
        <f>IF(CE99&lt;&gt;"NEMA","","SELECT '"&amp;CD99&amp;"', ime, prezime FROM imeprezime WHERE ime LIKE '%"&amp;MID(BA99,2,LEN(BA99)-2)&amp;"%' Or prezime LIKE '%"&amp;MID(BB99,2,LEN(BB99)-2)&amp;"%' Or ime LIKE '%"&amp;MID(BB99,2,LEN(BB99)-2)&amp;"%' Or prezime LIKE '%"&amp;MID(BA99,2,LEN(BA99)-2)&amp;"%' ORDER BY ime, prezime;")</f>
        <v/>
      </c>
      <c r="CK99" t="s">
        <v>1</v>
      </c>
      <c r="CL99" s="91"/>
      <c r="CM99" t="s">
        <v>1</v>
      </c>
      <c r="CO99" t="s">
        <v>1</v>
      </c>
      <c r="CW99" s="116" t="str">
        <f>IF(CE99="NEMA",MAX(CW$10:CW98)+1,"")</f>
        <v/>
      </c>
      <c r="CX99" t="s">
        <v>1</v>
      </c>
      <c r="CY99" s="124" t="str">
        <f>LEFT(BQ99,1)</f>
        <v>M</v>
      </c>
      <c r="CZ99" t="s">
        <v>1</v>
      </c>
      <c r="DA99" s="106" t="str">
        <f>IF(CW99="","",IF(BO99&lt;&gt;"CRO","","INSERT INTO osoba (id,reg_broj,oib,spol_id,dat_rodjenja) VALUES ("&amp;CW99&amp;",(SELECT max(reg_broj)+1 FROM osoba),Null,'"&amp;CY99&amp;"',Null); INSERT INTO osoba_log (id,reg_broj,oib,spol_id,dat_rodjenja,dnevnik_id) SELECT id,reg_broj,oib,spol_id,dat_rodjenja,"&amp;CW$2&amp;" FROM osoba WHERE id = "&amp;CW99&amp;";"))</f>
        <v/>
      </c>
      <c r="DB99" s="129" t="str">
        <f>IF(CW99="","","INSERT INTO imeprezime (id,osoba_id,rbr,ime,prezime,klub_id,identitet_id,sintaksa_id,info,aktivno,dnevnik_id) VALUES ("&amp;CW99&amp;","&amp;IF(DA99="","Null",CW99)&amp;",1,'"&amp;BA99&amp;"','"&amp;BB99&amp;"',(SELECT id FROM klub WHERE naziv = '"&amp;BI99&amp;"'),Null,1,'',1,"&amp;CW$2&amp;");")</f>
        <v/>
      </c>
      <c r="DC99" t="s">
        <v>1</v>
      </c>
      <c r="DD99" s="30" t="str">
        <f t="shared" si="153"/>
        <v/>
      </c>
      <c r="DE99" t="s">
        <v>1</v>
      </c>
      <c r="DF99" s="106" t="str">
        <f>IF(OR(BP99="",BP99&lt;&gt;"NEMA"),"",BO99)</f>
        <v/>
      </c>
      <c r="DG99" s="129" t="str">
        <f>IF(DF99="","",MAX(DG$10:DG98)+1)</f>
        <v/>
      </c>
      <c r="DH99" t="s">
        <v>1</v>
      </c>
      <c r="DI99" s="91"/>
      <c r="DJ99" t="s">
        <v>1</v>
      </c>
      <c r="DK99" s="30" t="str">
        <f>IF(DF99="","","INSERT INTO drzava(id,naziv,oznaka) VALUES ("&amp;DG99&amp;",'"&amp;DI99&amp;"','"&amp;UPPER(LEFT(DF99,1))&amp;LOWER(RIGHT(DF99,2))&amp;"');")</f>
        <v/>
      </c>
      <c r="DL99" t="s">
        <v>1</v>
      </c>
      <c r="DM99" s="170" t="str">
        <f>IF(BJ99&lt;&gt;"NEMA","",IF(IFERROR(MATCH(BI99,BI$10:BI98,0),0)&lt;&gt;0,"",BI99))</f>
        <v/>
      </c>
      <c r="DN99" t="s">
        <v>1</v>
      </c>
      <c r="DO99" s="91"/>
      <c r="DP99" t="s">
        <v>1</v>
      </c>
      <c r="DQ99" s="106" t="str">
        <f t="shared" si="154"/>
        <v/>
      </c>
      <c r="DR99" s="74" t="str">
        <f>IF(DQ99="","",MAX(DR$10:DR98)+1)</f>
        <v/>
      </c>
      <c r="DS99" s="74" t="str">
        <f>IF(DQ99="","",IF(BP99="","",IF(BP99="NEMA",DG99,BP99)))</f>
        <v/>
      </c>
      <c r="DT99" s="74" t="str">
        <f t="shared" si="155"/>
        <v/>
      </c>
      <c r="DU99" s="74" t="str">
        <f>IF(DO99="","",MAX(DU$10:DU98)+1)</f>
        <v/>
      </c>
      <c r="DV99" s="181" t="str">
        <f>IF(DO99="","",INDEX(klub_id,MATCH(DO99,klub_naziv,0)))</f>
        <v/>
      </c>
      <c r="DW99" s="129" t="str">
        <f t="shared" si="156"/>
        <v/>
      </c>
      <c r="DX99" t="s">
        <v>1</v>
      </c>
      <c r="DY99" s="30" t="str">
        <f t="shared" si="157"/>
        <v/>
      </c>
      <c r="DZ99" t="s">
        <v>1</v>
      </c>
      <c r="EA99" s="170" t="str">
        <f>IF(BX99="","",IF(BY99&lt;&gt;"NEMA","ime-pre-klu"&amp;IF(BJ99="","","(ali)")&amp;"-kat",IF(CB99&lt;&gt;"NEMA","ime-pre-klu"&amp;IF(BJ99="","","(ali)"),IF(CE99&lt;&gt;"NEMA","ime-pre",IF(CW99&lt;&gt;"","novo",""))))&amp;IF(AND(BE99="0",BD99&gt;max_minuta*60),"-ot",""))</f>
        <v/>
      </c>
      <c r="EB99" t="s">
        <v>1</v>
      </c>
      <c r="EC99" s="112"/>
      <c r="ED99" s="138"/>
      <c r="EE99" s="138"/>
      <c r="EF99" s="138"/>
      <c r="EG99" s="138"/>
      <c r="EH99" s="138"/>
      <c r="EI99" s="138"/>
      <c r="EJ99" s="138"/>
      <c r="EK99" s="138"/>
      <c r="EL99" s="138"/>
      <c r="EM99" s="107" t="str">
        <f t="shared" si="140"/>
        <v/>
      </c>
      <c r="EN99" t="s">
        <v>1</v>
      </c>
    </row>
    <row r="100" spans="2:144" x14ac:dyDescent="0.25">
      <c r="B100" s="152" t="s">
        <v>1167</v>
      </c>
      <c r="C100" t="s">
        <v>1</v>
      </c>
      <c r="D100" s="163">
        <f t="shared" si="141"/>
        <v>0</v>
      </c>
      <c r="E100" s="164">
        <f t="shared" ref="E100:AW100" si="182">IF($B100="","",FIND(";",$B100,D100+1))</f>
        <v>1</v>
      </c>
      <c r="F100" s="164">
        <f t="shared" si="182"/>
        <v>2</v>
      </c>
      <c r="G100" s="164">
        <f t="shared" si="182"/>
        <v>8</v>
      </c>
      <c r="H100" s="164">
        <f t="shared" si="182"/>
        <v>11</v>
      </c>
      <c r="I100" s="164">
        <f t="shared" si="182"/>
        <v>20</v>
      </c>
      <c r="J100" s="164">
        <f t="shared" si="182"/>
        <v>21</v>
      </c>
      <c r="K100" s="164">
        <f t="shared" si="182"/>
        <v>23</v>
      </c>
      <c r="L100" s="164">
        <f t="shared" si="182"/>
        <v>24</v>
      </c>
      <c r="M100" s="164">
        <f t="shared" si="182"/>
        <v>26</v>
      </c>
      <c r="N100" s="164">
        <f t="shared" si="182"/>
        <v>32</v>
      </c>
      <c r="O100" s="164">
        <f t="shared" si="182"/>
        <v>33</v>
      </c>
      <c r="P100" s="164">
        <f t="shared" si="182"/>
        <v>34</v>
      </c>
      <c r="Q100" s="164">
        <f t="shared" si="182"/>
        <v>36</v>
      </c>
      <c r="R100" s="164">
        <f t="shared" si="182"/>
        <v>37</v>
      </c>
      <c r="S100" s="164">
        <f t="shared" si="182"/>
        <v>40</v>
      </c>
      <c r="T100" s="164">
        <f t="shared" si="182"/>
        <v>43</v>
      </c>
      <c r="U100" s="164">
        <f t="shared" si="182"/>
        <v>46</v>
      </c>
      <c r="V100" s="164">
        <f t="shared" si="182"/>
        <v>48</v>
      </c>
      <c r="W100" s="164">
        <f t="shared" si="182"/>
        <v>54</v>
      </c>
      <c r="X100" s="164">
        <f t="shared" si="182"/>
        <v>60</v>
      </c>
      <c r="Y100" s="164">
        <f t="shared" si="182"/>
        <v>61</v>
      </c>
      <c r="Z100" s="164">
        <f t="shared" si="182"/>
        <v>62</v>
      </c>
      <c r="AA100" s="164">
        <f t="shared" si="182"/>
        <v>63</v>
      </c>
      <c r="AB100" s="164">
        <f t="shared" si="182"/>
        <v>66</v>
      </c>
      <c r="AC100" s="164">
        <f t="shared" si="182"/>
        <v>69</v>
      </c>
      <c r="AD100" s="164">
        <f t="shared" si="182"/>
        <v>72</v>
      </c>
      <c r="AE100" s="164">
        <f t="shared" si="182"/>
        <v>75</v>
      </c>
      <c r="AF100" s="164">
        <f t="shared" si="182"/>
        <v>78</v>
      </c>
      <c r="AG100" s="164">
        <f t="shared" si="182"/>
        <v>81</v>
      </c>
      <c r="AH100" s="164">
        <f t="shared" si="182"/>
        <v>84</v>
      </c>
      <c r="AI100" s="164">
        <f t="shared" si="182"/>
        <v>87</v>
      </c>
      <c r="AJ100" s="164">
        <f t="shared" si="182"/>
        <v>90</v>
      </c>
      <c r="AK100" s="164">
        <f t="shared" si="182"/>
        <v>93</v>
      </c>
      <c r="AL100" s="164">
        <f t="shared" si="182"/>
        <v>96</v>
      </c>
      <c r="AM100" s="164">
        <f t="shared" si="182"/>
        <v>97</v>
      </c>
      <c r="AN100" s="164">
        <f t="shared" si="182"/>
        <v>99</v>
      </c>
      <c r="AO100" s="164">
        <f t="shared" si="182"/>
        <v>105</v>
      </c>
      <c r="AP100" s="164">
        <f t="shared" si="182"/>
        <v>107</v>
      </c>
      <c r="AQ100" s="164">
        <f t="shared" si="182"/>
        <v>109</v>
      </c>
      <c r="AR100" s="164">
        <f t="shared" si="182"/>
        <v>115</v>
      </c>
      <c r="AS100" s="164">
        <f t="shared" si="182"/>
        <v>122</v>
      </c>
      <c r="AT100" s="164">
        <f t="shared" si="182"/>
        <v>128</v>
      </c>
      <c r="AU100" s="164">
        <f t="shared" si="182"/>
        <v>131</v>
      </c>
      <c r="AV100" s="164">
        <f t="shared" si="182"/>
        <v>132</v>
      </c>
      <c r="AW100" s="165">
        <f t="shared" si="182"/>
        <v>133</v>
      </c>
      <c r="AX100" t="s">
        <v>1</v>
      </c>
      <c r="AY100" s="106" t="str">
        <f t="shared" si="143"/>
        <v>M45</v>
      </c>
      <c r="AZ100" s="138">
        <f t="shared" si="135"/>
        <v>106</v>
      </c>
      <c r="BA100" s="74" t="str">
        <f t="shared" si="144"/>
        <v>Vacant</v>
      </c>
      <c r="BB100" s="74" t="str">
        <f t="shared" si="145"/>
        <v/>
      </c>
      <c r="BC100" s="138" t="str">
        <f t="shared" si="146"/>
        <v/>
      </c>
      <c r="BD100" s="138" t="str">
        <f t="shared" si="147"/>
        <v/>
      </c>
      <c r="BE100" s="138" t="str">
        <f t="shared" si="148"/>
        <v>0</v>
      </c>
      <c r="BF100" s="138" t="str">
        <f t="shared" si="169"/>
        <v/>
      </c>
      <c r="BG100" s="138" t="str">
        <f>IF(CD100="","",IF(N(BD100)&gt;max_minuta*60,2,INDEX(statusRezultat_id,MATCH(VALUE(BE100),statusRezultat_oevent,0))))</f>
        <v/>
      </c>
      <c r="BH100" s="74" t="str">
        <f>IF(B100="","",SUBSTITUTE(MID($B100,R100+1,S100-R100-1),"""",""))</f>
        <v/>
      </c>
      <c r="BI100" s="74" t="str">
        <f>IF(B100="","",SUBSTITUTE(MID($B100,S100+1,T100-S100-1),"""",""))</f>
        <v/>
      </c>
      <c r="BJ100" s="138" t="str">
        <f t="shared" si="149"/>
        <v/>
      </c>
      <c r="BK100" s="74" t="str" cm="1">
        <f t="array" ref="BK100">IF(BJ100="",""&amp;BI100,IF(BJ100="NEMA",BI100,INDEX(klubAlias_klub,BJ100)))</f>
        <v/>
      </c>
      <c r="BL100" s="74" t="str" cm="1">
        <f t="array" ref="BL100">IFERROR(INDEX(registarNatjecatelji,CE100,4),"")</f>
        <v/>
      </c>
      <c r="BM100" s="138"/>
      <c r="BN100" s="74" t="str">
        <f t="shared" si="150"/>
        <v/>
      </c>
      <c r="BO100" s="74" t="str">
        <f>IF(B100="","",SUBSTITUTE(MID($B100,T100+1,U100-T100-1),"""",""))</f>
        <v/>
      </c>
      <c r="BP100" s="138" t="str">
        <f>IF(BO100="","",IFERROR(INDEX(drzava_id,MATCH(BO100,drzava_oznaka,0)),"NEMA"))</f>
        <v/>
      </c>
      <c r="BQ100" s="74" t="str">
        <f>IF(B100="","",SUBSTITUTE(MID($B100,AQ100+1,AR100-AQ100-1),"""",""))</f>
        <v>M45</v>
      </c>
      <c r="BR100" s="74" t="str">
        <f t="shared" si="136"/>
        <v>M45-Ž20-Ž35</v>
      </c>
      <c r="BS100" s="138">
        <f t="shared" si="137"/>
        <v>1007</v>
      </c>
      <c r="BT100" s="75" t="str">
        <f>IF(B100="","",SUBSTITUTE(MID($B100,AR100+1,AS100-AR100-1),"""",""))</f>
        <v>3.56</v>
      </c>
      <c r="BU100" s="75" t="str">
        <f>IF(B100="","",SUBSTITUTE(MID($B100,AS100+1,AT100-AS100-1),"""",""))</f>
        <v>150</v>
      </c>
      <c r="BV100" s="76" t="str">
        <f>IF(B100="","",SUBSTITUTE(MID($B100,AT100+1,AU100-AT100-1),"""",""))</f>
        <v>11</v>
      </c>
      <c r="BW100" t="s">
        <v>1</v>
      </c>
      <c r="BX100" s="106" t="str">
        <f>IF(BA100="Vacant","",IF(BA100="","",BA100) &amp; IF(BB100="",""," – " &amp; BB100) &amp; IF(BN100="",""," – " &amp; BN100) &amp; IF(AY100="",""," – " &amp; AY100))</f>
        <v/>
      </c>
      <c r="BY100" s="107" t="str">
        <f t="shared" si="138"/>
        <v/>
      </c>
      <c r="BZ100" t="s">
        <v>1</v>
      </c>
      <c r="CA100" s="106" t="str">
        <f>IF(BA100="Vacant","",IF(BA100="","",BA100) &amp; IF(BB100="",""," – " &amp; BB100) &amp; IF(BN100="",""," – " &amp; BN100))</f>
        <v/>
      </c>
      <c r="CB100" s="107" t="str">
        <f t="shared" si="139"/>
        <v/>
      </c>
      <c r="CC100" t="s">
        <v>1</v>
      </c>
      <c r="CD100" s="106" t="str">
        <f>IF(BA100="Vacant","",IF(BA100="","",BA100)&amp;IF(BB100="",""," – "&amp;BB100))</f>
        <v/>
      </c>
      <c r="CE100" s="107" t="str">
        <f t="shared" si="151"/>
        <v/>
      </c>
      <c r="CF100" t="s">
        <v>1</v>
      </c>
      <c r="CG100" s="112" t="str">
        <f t="shared" si="152"/>
        <v/>
      </c>
      <c r="CH100" s="107" t="str" cm="1">
        <f t="array" ref="CH100">IF(CG100="","",INDEX(imePrezime_id,CG100,0))</f>
        <v/>
      </c>
      <c r="CI100" t="s">
        <v>1</v>
      </c>
      <c r="CJ100" s="30" t="str">
        <f>IF(CE100&lt;&gt;"NEMA","","SELECT '"&amp;CD100&amp;"', ime, prezime FROM imeprezime WHERE ime LIKE '%"&amp;MID(BA100,2,LEN(BA100)-2)&amp;"%' Or prezime LIKE '%"&amp;MID(BB100,2,LEN(BB100)-2)&amp;"%' Or ime LIKE '%"&amp;MID(BB100,2,LEN(BB100)-2)&amp;"%' Or prezime LIKE '%"&amp;MID(BA100,2,LEN(BA100)-2)&amp;"%' ORDER BY ime, prezime;")</f>
        <v/>
      </c>
      <c r="CK100" t="s">
        <v>1</v>
      </c>
      <c r="CL100" s="91"/>
      <c r="CM100" t="s">
        <v>1</v>
      </c>
      <c r="CO100" t="s">
        <v>1</v>
      </c>
      <c r="CW100" s="116" t="str">
        <f>IF(CE100="NEMA",MAX(CW$10:CW99)+1,"")</f>
        <v/>
      </c>
      <c r="CX100" t="s">
        <v>1</v>
      </c>
      <c r="CY100" s="124" t="str">
        <f>LEFT(BQ100,1)</f>
        <v>M</v>
      </c>
      <c r="CZ100" t="s">
        <v>1</v>
      </c>
      <c r="DA100" s="106" t="str">
        <f>IF(CW100="","",IF(BO100&lt;&gt;"CRO","","INSERT INTO osoba (id,reg_broj,oib,spol_id,dat_rodjenja) VALUES ("&amp;CW100&amp;",(SELECT max(reg_broj)+1 FROM osoba),Null,'"&amp;CY100&amp;"',Null); INSERT INTO osoba_log (id,reg_broj,oib,spol_id,dat_rodjenja,dnevnik_id) SELECT id,reg_broj,oib,spol_id,dat_rodjenja,"&amp;CW$2&amp;" FROM osoba WHERE id = "&amp;CW100&amp;";"))</f>
        <v/>
      </c>
      <c r="DB100" s="129" t="str">
        <f>IF(CW100="","","INSERT INTO imeprezime (id,osoba_id,rbr,ime,prezime,klub_id,identitet_id,sintaksa_id,info,aktivno,dnevnik_id) VALUES ("&amp;CW100&amp;","&amp;IF(DA100="","Null",CW100)&amp;",1,'"&amp;BA100&amp;"','"&amp;BB100&amp;"',(SELECT id FROM klub WHERE naziv = '"&amp;BI100&amp;"'),Null,1,'',1,"&amp;CW$2&amp;");")</f>
        <v/>
      </c>
      <c r="DC100" t="s">
        <v>1</v>
      </c>
      <c r="DD100" s="30" t="str">
        <f t="shared" si="153"/>
        <v/>
      </c>
      <c r="DE100" t="s">
        <v>1</v>
      </c>
      <c r="DF100" s="106" t="str">
        <f>IF(OR(BP100="",BP100&lt;&gt;"NEMA"),"",BO100)</f>
        <v/>
      </c>
      <c r="DG100" s="129" t="str">
        <f>IF(DF100="","",MAX(DG$10:DG99)+1)</f>
        <v/>
      </c>
      <c r="DH100" t="s">
        <v>1</v>
      </c>
      <c r="DI100" s="91"/>
      <c r="DJ100" t="s">
        <v>1</v>
      </c>
      <c r="DK100" s="30" t="str">
        <f>IF(DF100="","","INSERT INTO drzava(id,naziv,oznaka) VALUES ("&amp;DG100&amp;",'"&amp;DI100&amp;"','"&amp;UPPER(LEFT(DF100,1))&amp;LOWER(RIGHT(DF100,2))&amp;"');")</f>
        <v/>
      </c>
      <c r="DL100" t="s">
        <v>1</v>
      </c>
      <c r="DM100" s="170" t="str">
        <f>IF(BJ100&lt;&gt;"NEMA","",IF(IFERROR(MATCH(BI100,BI$10:BI99,0),0)&lt;&gt;0,"",BI100))</f>
        <v/>
      </c>
      <c r="DN100" t="s">
        <v>1</v>
      </c>
      <c r="DO100" s="91"/>
      <c r="DP100" t="s">
        <v>1</v>
      </c>
      <c r="DQ100" s="106" t="str">
        <f t="shared" si="154"/>
        <v/>
      </c>
      <c r="DR100" s="74" t="str">
        <f>IF(DQ100="","",MAX(DR$10:DR99)+1)</f>
        <v/>
      </c>
      <c r="DS100" s="74" t="str">
        <f>IF(DQ100="","",IF(BP100="","",IF(BP100="NEMA",DG100,BP100)))</f>
        <v/>
      </c>
      <c r="DT100" s="74" t="str">
        <f t="shared" si="155"/>
        <v/>
      </c>
      <c r="DU100" s="74" t="str">
        <f>IF(DO100="","",MAX(DU$10:DU99)+1)</f>
        <v/>
      </c>
      <c r="DV100" s="181" t="str">
        <f>IF(DO100="","",INDEX(klub_id,MATCH(DO100,klub_naziv,0)))</f>
        <v/>
      </c>
      <c r="DW100" s="129" t="str">
        <f t="shared" si="156"/>
        <v/>
      </c>
      <c r="DX100" t="s">
        <v>1</v>
      </c>
      <c r="DY100" s="30" t="str">
        <f t="shared" si="157"/>
        <v/>
      </c>
      <c r="DZ100" t="s">
        <v>1</v>
      </c>
      <c r="EA100" s="170" t="str">
        <f>IF(BX100="","",IF(BY100&lt;&gt;"NEMA","ime-pre-klu"&amp;IF(BJ100="","","(ali)")&amp;"-kat",IF(CB100&lt;&gt;"NEMA","ime-pre-klu"&amp;IF(BJ100="","","(ali)"),IF(CE100&lt;&gt;"NEMA","ime-pre",IF(CW100&lt;&gt;"","novo",""))))&amp;IF(AND(BE100="0",BD100&gt;max_minuta*60),"-ot",""))</f>
        <v/>
      </c>
      <c r="EB100" t="s">
        <v>1</v>
      </c>
      <c r="EC100" s="112"/>
      <c r="ED100" s="138"/>
      <c r="EE100" s="138"/>
      <c r="EF100" s="138"/>
      <c r="EG100" s="138"/>
      <c r="EH100" s="138"/>
      <c r="EI100" s="138"/>
      <c r="EJ100" s="138"/>
      <c r="EK100" s="138"/>
      <c r="EL100" s="138"/>
      <c r="EM100" s="107" t="str">
        <f t="shared" si="140"/>
        <v/>
      </c>
      <c r="EN100" t="s">
        <v>1</v>
      </c>
    </row>
    <row r="101" spans="2:144" x14ac:dyDescent="0.25">
      <c r="B101" s="152" t="s">
        <v>1168</v>
      </c>
      <c r="C101" t="s">
        <v>1</v>
      </c>
      <c r="D101" s="163">
        <f t="shared" si="141"/>
        <v>0</v>
      </c>
      <c r="E101" s="164">
        <f t="shared" ref="E101:AW101" si="183">IF($B101="","",FIND(";",$B101,D101+1))</f>
        <v>1</v>
      </c>
      <c r="F101" s="164">
        <f t="shared" si="183"/>
        <v>9</v>
      </c>
      <c r="G101" s="164">
        <f t="shared" si="183"/>
        <v>15</v>
      </c>
      <c r="H101" s="164">
        <f t="shared" si="183"/>
        <v>25</v>
      </c>
      <c r="I101" s="164">
        <f t="shared" si="183"/>
        <v>33</v>
      </c>
      <c r="J101" s="164">
        <f t="shared" si="183"/>
        <v>34</v>
      </c>
      <c r="K101" s="164">
        <f t="shared" si="183"/>
        <v>36</v>
      </c>
      <c r="L101" s="164">
        <f t="shared" si="183"/>
        <v>37</v>
      </c>
      <c r="M101" s="164">
        <f t="shared" si="183"/>
        <v>39</v>
      </c>
      <c r="N101" s="164">
        <f t="shared" si="183"/>
        <v>45</v>
      </c>
      <c r="O101" s="164">
        <f t="shared" si="183"/>
        <v>52</v>
      </c>
      <c r="P101" s="164">
        <f t="shared" si="183"/>
        <v>58</v>
      </c>
      <c r="Q101" s="164">
        <f t="shared" si="183"/>
        <v>60</v>
      </c>
      <c r="R101" s="164">
        <f t="shared" si="183"/>
        <v>62</v>
      </c>
      <c r="S101" s="164">
        <f t="shared" si="183"/>
        <v>73</v>
      </c>
      <c r="T101" s="164">
        <f t="shared" si="183"/>
        <v>87</v>
      </c>
      <c r="U101" s="164">
        <f t="shared" si="183"/>
        <v>93</v>
      </c>
      <c r="V101" s="164">
        <f t="shared" si="183"/>
        <v>95</v>
      </c>
      <c r="W101" s="164">
        <f t="shared" si="183"/>
        <v>101</v>
      </c>
      <c r="X101" s="164">
        <f t="shared" si="183"/>
        <v>107</v>
      </c>
      <c r="Y101" s="164">
        <f t="shared" si="183"/>
        <v>108</v>
      </c>
      <c r="Z101" s="164">
        <f t="shared" si="183"/>
        <v>109</v>
      </c>
      <c r="AA101" s="164">
        <f t="shared" si="183"/>
        <v>110</v>
      </c>
      <c r="AB101" s="164">
        <f t="shared" si="183"/>
        <v>113</v>
      </c>
      <c r="AC101" s="164">
        <f t="shared" si="183"/>
        <v>116</v>
      </c>
      <c r="AD101" s="164">
        <f t="shared" si="183"/>
        <v>119</v>
      </c>
      <c r="AE101" s="164">
        <f t="shared" si="183"/>
        <v>122</v>
      </c>
      <c r="AF101" s="164">
        <f t="shared" si="183"/>
        <v>125</v>
      </c>
      <c r="AG101" s="164">
        <f t="shared" si="183"/>
        <v>128</v>
      </c>
      <c r="AH101" s="164">
        <f t="shared" si="183"/>
        <v>131</v>
      </c>
      <c r="AI101" s="164">
        <f t="shared" si="183"/>
        <v>134</v>
      </c>
      <c r="AJ101" s="164">
        <f t="shared" si="183"/>
        <v>137</v>
      </c>
      <c r="AK101" s="164">
        <f t="shared" si="183"/>
        <v>140</v>
      </c>
      <c r="AL101" s="164">
        <f t="shared" si="183"/>
        <v>143</v>
      </c>
      <c r="AM101" s="164">
        <f t="shared" si="183"/>
        <v>144</v>
      </c>
      <c r="AN101" s="164">
        <f t="shared" si="183"/>
        <v>146</v>
      </c>
      <c r="AO101" s="164">
        <f t="shared" si="183"/>
        <v>152</v>
      </c>
      <c r="AP101" s="164">
        <f t="shared" si="183"/>
        <v>154</v>
      </c>
      <c r="AQ101" s="164">
        <f t="shared" si="183"/>
        <v>157</v>
      </c>
      <c r="AR101" s="164">
        <f t="shared" si="183"/>
        <v>163</v>
      </c>
      <c r="AS101" s="164">
        <f t="shared" si="183"/>
        <v>169</v>
      </c>
      <c r="AT101" s="164">
        <f t="shared" si="183"/>
        <v>175</v>
      </c>
      <c r="AU101" s="164">
        <f t="shared" si="183"/>
        <v>178</v>
      </c>
      <c r="AV101" s="164">
        <f t="shared" si="183"/>
        <v>180</v>
      </c>
      <c r="AW101" s="165">
        <f t="shared" si="183"/>
        <v>181</v>
      </c>
      <c r="AX101" t="s">
        <v>1</v>
      </c>
      <c r="AY101" s="106" t="str">
        <f t="shared" si="143"/>
        <v>M55</v>
      </c>
      <c r="AZ101" s="138">
        <f t="shared" si="135"/>
        <v>105</v>
      </c>
      <c r="BA101" s="74" t="str">
        <f t="shared" si="144"/>
        <v>Darko</v>
      </c>
      <c r="BB101" s="74" t="str">
        <f t="shared" si="145"/>
        <v>Merunka</v>
      </c>
      <c r="BC101" s="138" t="str">
        <f t="shared" si="146"/>
        <v>34:11</v>
      </c>
      <c r="BD101" s="138">
        <f t="shared" si="147"/>
        <v>2051</v>
      </c>
      <c r="BE101" s="138" t="str">
        <f t="shared" si="148"/>
        <v>0</v>
      </c>
      <c r="BF101" s="138" t="str">
        <f t="shared" si="169"/>
        <v>0</v>
      </c>
      <c r="BG101" s="138">
        <f>IF(CD101="","",IF(N(BD101)&gt;max_minuta*60,2,INDEX(statusRezultat_id,MATCH(VALUE(BE101),statusRezultat_oevent,0))))</f>
        <v>1</v>
      </c>
      <c r="BH101" s="74" t="str">
        <f>IF(B101="","",SUBSTITUTE(MID($B101,R101+1,S101-R101-1),"""",""))</f>
        <v>Maksimir</v>
      </c>
      <c r="BI101" s="74" t="str">
        <f>IF(B101="","",SUBSTITUTE(MID($B101,S101+1,T101-S101-1),"""",""))</f>
        <v>OK Maksimir</v>
      </c>
      <c r="BJ101" s="138" t="str">
        <f t="shared" si="149"/>
        <v/>
      </c>
      <c r="BK101" s="74" t="str" cm="1">
        <f t="array" ref="BK101">IF(BJ101="",""&amp;BI101,IF(BJ101="NEMA",BI101,INDEX(klubAlias_klub,BJ101)))</f>
        <v>OK Maksimir</v>
      </c>
      <c r="BL101" s="74" t="str" cm="1">
        <f t="array" ref="BL101">IFERROR(INDEX(registarNatjecatelji,CE101,4),"")</f>
        <v>OK Maksimir</v>
      </c>
      <c r="BM101" s="138"/>
      <c r="BN101" s="74" t="str">
        <f t="shared" si="150"/>
        <v>OK Maksimir</v>
      </c>
      <c r="BO101" s="74" t="str">
        <f>IF(B101="","",SUBSTITUTE(MID($B101,T101+1,U101-T101-1),"""",""))</f>
        <v>CRO</v>
      </c>
      <c r="BP101" s="138">
        <f>IF(BO101="","",IFERROR(INDEX(drzava_id,MATCH(BO101,drzava_oznaka,0)),"NEMA"))</f>
        <v>1</v>
      </c>
      <c r="BQ101" s="74" t="str">
        <f>IF(B101="","",SUBSTITUTE(MID($B101,AQ101+1,AR101-AQ101-1),"""",""))</f>
        <v>M55</v>
      </c>
      <c r="BR101" s="74" t="str">
        <f t="shared" si="136"/>
        <v>M55-Ž45</v>
      </c>
      <c r="BS101" s="138">
        <f t="shared" si="137"/>
        <v>1008</v>
      </c>
      <c r="BT101" s="75" t="str">
        <f>IF(B101="","",SUBSTITUTE(MID($B101,AR101+1,AS101-AR101-1),"""",""))</f>
        <v>3.2</v>
      </c>
      <c r="BU101" s="75" t="str">
        <f>IF(B101="","",SUBSTITUTE(MID($B101,AS101+1,AT101-AS101-1),"""",""))</f>
        <v>125</v>
      </c>
      <c r="BV101" s="76" t="str">
        <f>IF(B101="","",SUBSTITUTE(MID($B101,AT101+1,AU101-AT101-1),"""",""))</f>
        <v>11</v>
      </c>
      <c r="BW101" t="s">
        <v>1</v>
      </c>
      <c r="BX101" s="106" t="str">
        <f>IF(BA101="Vacant","",IF(BA101="","",BA101) &amp; IF(BB101="",""," – " &amp; BB101) &amp; IF(BN101="",""," – " &amp; BN101) &amp; IF(AY101="",""," – " &amp; AY101))</f>
        <v>Darko – Merunka – OK Maksimir – M55</v>
      </c>
      <c r="BY101" s="107">
        <f t="shared" si="138"/>
        <v>356</v>
      </c>
      <c r="BZ101" t="s">
        <v>1</v>
      </c>
      <c r="CA101" s="106" t="str">
        <f>IF(BA101="Vacant","",IF(BA101="","",BA101) &amp; IF(BB101="",""," – " &amp; BB101) &amp; IF(BN101="",""," – " &amp; BN101))</f>
        <v>Darko – Merunka – OK Maksimir</v>
      </c>
      <c r="CB101" s="107">
        <f t="shared" si="139"/>
        <v>356</v>
      </c>
      <c r="CC101" t="s">
        <v>1</v>
      </c>
      <c r="CD101" s="106" t="str">
        <f>IF(BA101="Vacant","",IF(BA101="","",BA101)&amp;IF(BB101="",""," – "&amp;BB101))</f>
        <v>Darko – Merunka</v>
      </c>
      <c r="CE101" s="107">
        <f t="shared" si="151"/>
        <v>356</v>
      </c>
      <c r="CF101" t="s">
        <v>1</v>
      </c>
      <c r="CG101" s="112">
        <f t="shared" si="152"/>
        <v>356</v>
      </c>
      <c r="CH101" s="107" cm="1">
        <f t="array" ref="CH101">IF(CG101="","",INDEX(imePrezime_id,CG101,0))</f>
        <v>1562</v>
      </c>
      <c r="CI101" t="s">
        <v>1</v>
      </c>
      <c r="CJ101" s="30" t="str">
        <f>IF(CE101&lt;&gt;"NEMA","","SELECT '"&amp;CD101&amp;"', ime, prezime FROM imeprezime WHERE ime LIKE '%"&amp;MID(BA101,2,LEN(BA101)-2)&amp;"%' Or prezime LIKE '%"&amp;MID(BB101,2,LEN(BB101)-2)&amp;"%' Or ime LIKE '%"&amp;MID(BB101,2,LEN(BB101)-2)&amp;"%' Or prezime LIKE '%"&amp;MID(BA101,2,LEN(BA101)-2)&amp;"%' ORDER BY ime, prezime;")</f>
        <v/>
      </c>
      <c r="CK101" t="s">
        <v>1</v>
      </c>
      <c r="CL101" s="91"/>
      <c r="CM101" t="s">
        <v>1</v>
      </c>
      <c r="CO101" t="s">
        <v>1</v>
      </c>
      <c r="CW101" s="116" t="str">
        <f>IF(CE101="NEMA",MAX(CW$10:CW100)+1,"")</f>
        <v/>
      </c>
      <c r="CX101" t="s">
        <v>1</v>
      </c>
      <c r="CY101" s="124" t="str">
        <f>LEFT(BQ101,1)</f>
        <v>M</v>
      </c>
      <c r="CZ101" t="s">
        <v>1</v>
      </c>
      <c r="DA101" s="106" t="str">
        <f>IF(CW101="","",IF(BO101&lt;&gt;"CRO","","INSERT INTO osoba (id,reg_broj,oib,spol_id,dat_rodjenja) VALUES ("&amp;CW101&amp;",(SELECT max(reg_broj)+1 FROM osoba),Null,'"&amp;CY101&amp;"',Null); INSERT INTO osoba_log (id,reg_broj,oib,spol_id,dat_rodjenja,dnevnik_id) SELECT id,reg_broj,oib,spol_id,dat_rodjenja,"&amp;CW$2&amp;" FROM osoba WHERE id = "&amp;CW101&amp;";"))</f>
        <v/>
      </c>
      <c r="DB101" s="129" t="str">
        <f>IF(CW101="","","INSERT INTO imeprezime (id,osoba_id,rbr,ime,prezime,klub_id,identitet_id,sintaksa_id,info,aktivno,dnevnik_id) VALUES ("&amp;CW101&amp;","&amp;IF(DA101="","Null",CW101)&amp;",1,'"&amp;BA101&amp;"','"&amp;BB101&amp;"',(SELECT id FROM klub WHERE naziv = '"&amp;BI101&amp;"'),Null,1,'',1,"&amp;CW$2&amp;");")</f>
        <v/>
      </c>
      <c r="DC101" t="s">
        <v>1</v>
      </c>
      <c r="DD101" s="30" t="str">
        <f t="shared" si="153"/>
        <v/>
      </c>
      <c r="DE101" t="s">
        <v>1</v>
      </c>
      <c r="DF101" s="106" t="str">
        <f>IF(OR(BP101="",BP101&lt;&gt;"NEMA"),"",BO101)</f>
        <v/>
      </c>
      <c r="DG101" s="129" t="str">
        <f>IF(DF101="","",MAX(DG$10:DG100)+1)</f>
        <v/>
      </c>
      <c r="DH101" t="s">
        <v>1</v>
      </c>
      <c r="DI101" s="91"/>
      <c r="DJ101" t="s">
        <v>1</v>
      </c>
      <c r="DK101" s="30" t="str">
        <f>IF(DF101="","","INSERT INTO drzava(id,naziv,oznaka) VALUES ("&amp;DG101&amp;",'"&amp;DI101&amp;"','"&amp;UPPER(LEFT(DF101,1))&amp;LOWER(RIGHT(DF101,2))&amp;"');")</f>
        <v/>
      </c>
      <c r="DL101" t="s">
        <v>1</v>
      </c>
      <c r="DM101" s="170" t="str">
        <f>IF(BJ101&lt;&gt;"NEMA","",IF(IFERROR(MATCH(BI101,BI$10:BI100,0),0)&lt;&gt;0,"",BI101))</f>
        <v/>
      </c>
      <c r="DN101" t="s">
        <v>1</v>
      </c>
      <c r="DO101" s="91"/>
      <c r="DP101" t="s">
        <v>1</v>
      </c>
      <c r="DQ101" s="106" t="str">
        <f t="shared" si="154"/>
        <v/>
      </c>
      <c r="DR101" s="74" t="str">
        <f>IF(DQ101="","",MAX(DR$10:DR100)+1)</f>
        <v/>
      </c>
      <c r="DS101" s="74" t="str">
        <f>IF(DQ101="","",IF(BP101="","",IF(BP101="NEMA",DG101,BP101)))</f>
        <v/>
      </c>
      <c r="DT101" s="74" t="str">
        <f t="shared" si="155"/>
        <v/>
      </c>
      <c r="DU101" s="74" t="str">
        <f>IF(DO101="","",MAX(DU$10:DU100)+1)</f>
        <v/>
      </c>
      <c r="DV101" s="181" t="str">
        <f>IF(DO101="","",INDEX(klub_id,MATCH(DO101,klub_naziv,0)))</f>
        <v/>
      </c>
      <c r="DW101" s="129" t="str">
        <f t="shared" si="156"/>
        <v/>
      </c>
      <c r="DX101" t="s">
        <v>1</v>
      </c>
      <c r="DY101" s="30" t="str">
        <f t="shared" si="157"/>
        <v/>
      </c>
      <c r="DZ101" t="s">
        <v>1</v>
      </c>
      <c r="EA101" s="170" t="str">
        <f>IF(BX101="","",IF(BY101&lt;&gt;"NEMA","ime-pre-klu"&amp;IF(BJ101="","","(ali)")&amp;"-kat",IF(CB101&lt;&gt;"NEMA","ime-pre-klu"&amp;IF(BJ101="","","(ali)"),IF(CE101&lt;&gt;"NEMA","ime-pre",IF(CW101&lt;&gt;"","novo",""))))&amp;IF(AND(BE101="0",BD101&gt;max_minuta*60),"-ot",""))</f>
        <v>ime-pre-klu-kat</v>
      </c>
      <c r="EB101" t="s">
        <v>1</v>
      </c>
      <c r="EC101" s="112"/>
      <c r="ED101" s="138"/>
      <c r="EE101" s="138"/>
      <c r="EF101" s="138"/>
      <c r="EG101" s="138"/>
      <c r="EH101" s="138"/>
      <c r="EI101" s="138"/>
      <c r="EJ101" s="138"/>
      <c r="EK101" s="138"/>
      <c r="EL101" s="138"/>
      <c r="EM101" s="107">
        <f t="shared" si="140"/>
        <v>1</v>
      </c>
      <c r="EN101" t="s">
        <v>1</v>
      </c>
    </row>
    <row r="102" spans="2:144" x14ac:dyDescent="0.25">
      <c r="B102" s="152" t="s">
        <v>1169</v>
      </c>
      <c r="C102" t="s">
        <v>1</v>
      </c>
      <c r="D102" s="163">
        <f t="shared" si="141"/>
        <v>0</v>
      </c>
      <c r="E102" s="164">
        <f t="shared" ref="E102:AW102" si="184">IF($B102="","",FIND(";",$B102,D102+1))</f>
        <v>1</v>
      </c>
      <c r="F102" s="164">
        <f t="shared" si="184"/>
        <v>9</v>
      </c>
      <c r="G102" s="164">
        <f t="shared" si="184"/>
        <v>15</v>
      </c>
      <c r="H102" s="164">
        <f t="shared" si="184"/>
        <v>24</v>
      </c>
      <c r="I102" s="164">
        <f t="shared" si="184"/>
        <v>31</v>
      </c>
      <c r="J102" s="164">
        <f t="shared" si="184"/>
        <v>32</v>
      </c>
      <c r="K102" s="164">
        <f t="shared" si="184"/>
        <v>34</v>
      </c>
      <c r="L102" s="164">
        <f t="shared" si="184"/>
        <v>35</v>
      </c>
      <c r="M102" s="164">
        <f t="shared" si="184"/>
        <v>37</v>
      </c>
      <c r="N102" s="164">
        <f t="shared" si="184"/>
        <v>43</v>
      </c>
      <c r="O102" s="164">
        <f t="shared" si="184"/>
        <v>50</v>
      </c>
      <c r="P102" s="164">
        <f t="shared" si="184"/>
        <v>56</v>
      </c>
      <c r="Q102" s="164">
        <f t="shared" si="184"/>
        <v>58</v>
      </c>
      <c r="R102" s="164">
        <f t="shared" si="184"/>
        <v>60</v>
      </c>
      <c r="S102" s="164">
        <f t="shared" si="184"/>
        <v>71</v>
      </c>
      <c r="T102" s="164">
        <f t="shared" si="184"/>
        <v>85</v>
      </c>
      <c r="U102" s="164">
        <f t="shared" si="184"/>
        <v>91</v>
      </c>
      <c r="V102" s="164">
        <f t="shared" si="184"/>
        <v>93</v>
      </c>
      <c r="W102" s="164">
        <f t="shared" si="184"/>
        <v>99</v>
      </c>
      <c r="X102" s="164">
        <f t="shared" si="184"/>
        <v>105</v>
      </c>
      <c r="Y102" s="164">
        <f t="shared" si="184"/>
        <v>106</v>
      </c>
      <c r="Z102" s="164">
        <f t="shared" si="184"/>
        <v>107</v>
      </c>
      <c r="AA102" s="164">
        <f t="shared" si="184"/>
        <v>108</v>
      </c>
      <c r="AB102" s="164">
        <f t="shared" si="184"/>
        <v>111</v>
      </c>
      <c r="AC102" s="164">
        <f t="shared" si="184"/>
        <v>114</v>
      </c>
      <c r="AD102" s="164">
        <f t="shared" si="184"/>
        <v>117</v>
      </c>
      <c r="AE102" s="164">
        <f t="shared" si="184"/>
        <v>120</v>
      </c>
      <c r="AF102" s="164">
        <f t="shared" si="184"/>
        <v>123</v>
      </c>
      <c r="AG102" s="164">
        <f t="shared" si="184"/>
        <v>126</v>
      </c>
      <c r="AH102" s="164">
        <f t="shared" si="184"/>
        <v>129</v>
      </c>
      <c r="AI102" s="164">
        <f t="shared" si="184"/>
        <v>132</v>
      </c>
      <c r="AJ102" s="164">
        <f t="shared" si="184"/>
        <v>135</v>
      </c>
      <c r="AK102" s="164">
        <f t="shared" si="184"/>
        <v>138</v>
      </c>
      <c r="AL102" s="164">
        <f t="shared" si="184"/>
        <v>141</v>
      </c>
      <c r="AM102" s="164">
        <f t="shared" si="184"/>
        <v>142</v>
      </c>
      <c r="AN102" s="164">
        <f t="shared" si="184"/>
        <v>144</v>
      </c>
      <c r="AO102" s="164">
        <f t="shared" si="184"/>
        <v>150</v>
      </c>
      <c r="AP102" s="164">
        <f t="shared" si="184"/>
        <v>152</v>
      </c>
      <c r="AQ102" s="164">
        <f t="shared" si="184"/>
        <v>155</v>
      </c>
      <c r="AR102" s="164">
        <f t="shared" si="184"/>
        <v>161</v>
      </c>
      <c r="AS102" s="164">
        <f t="shared" si="184"/>
        <v>167</v>
      </c>
      <c r="AT102" s="164">
        <f t="shared" si="184"/>
        <v>173</v>
      </c>
      <c r="AU102" s="164">
        <f t="shared" si="184"/>
        <v>176</v>
      </c>
      <c r="AV102" s="164">
        <f t="shared" si="184"/>
        <v>178</v>
      </c>
      <c r="AW102" s="165">
        <f t="shared" si="184"/>
        <v>179</v>
      </c>
      <c r="AX102" t="s">
        <v>1</v>
      </c>
      <c r="AY102" s="106" t="str">
        <f t="shared" si="143"/>
        <v>M55</v>
      </c>
      <c r="AZ102" s="138">
        <f t="shared" si="135"/>
        <v>105</v>
      </c>
      <c r="BA102" s="74" t="str">
        <f t="shared" si="144"/>
        <v>Saša</v>
      </c>
      <c r="BB102" s="74" t="str">
        <f t="shared" si="145"/>
        <v>Horvat</v>
      </c>
      <c r="BC102" s="138" t="str">
        <f t="shared" si="146"/>
        <v>36:32</v>
      </c>
      <c r="BD102" s="138">
        <f t="shared" si="147"/>
        <v>2192</v>
      </c>
      <c r="BE102" s="138" t="str">
        <f t="shared" si="148"/>
        <v>0</v>
      </c>
      <c r="BF102" s="138" t="str">
        <f t="shared" si="169"/>
        <v>0</v>
      </c>
      <c r="BG102" s="138">
        <f>IF(CD102="","",IF(N(BD102)&gt;max_minuta*60,2,INDEX(statusRezultat_id,MATCH(VALUE(BE102),statusRezultat_oevent,0))))</f>
        <v>1</v>
      </c>
      <c r="BH102" s="74" t="str">
        <f>IF(B102="","",SUBSTITUTE(MID($B102,R102+1,S102-R102-1),"""",""))</f>
        <v>Maksimir</v>
      </c>
      <c r="BI102" s="74" t="str">
        <f>IF(B102="","",SUBSTITUTE(MID($B102,S102+1,T102-S102-1),"""",""))</f>
        <v>OK Maksimir</v>
      </c>
      <c r="BJ102" s="138" t="str">
        <f t="shared" si="149"/>
        <v/>
      </c>
      <c r="BK102" s="74" t="str" cm="1">
        <f t="array" ref="BK102">IF(BJ102="",""&amp;BI102,IF(BJ102="NEMA",BI102,INDEX(klubAlias_klub,BJ102)))</f>
        <v>OK Maksimir</v>
      </c>
      <c r="BL102" s="74" t="str" cm="1">
        <f t="array" ref="BL102">IFERROR(INDEX(registarNatjecatelji,CE102,4),"")</f>
        <v>OK Maksimir</v>
      </c>
      <c r="BM102" s="138"/>
      <c r="BN102" s="74" t="str">
        <f t="shared" si="150"/>
        <v>OK Maksimir</v>
      </c>
      <c r="BO102" s="74" t="str">
        <f>IF(B102="","",SUBSTITUTE(MID($B102,T102+1,U102-T102-1),"""",""))</f>
        <v>CRO</v>
      </c>
      <c r="BP102" s="138">
        <f>IF(BO102="","",IFERROR(INDEX(drzava_id,MATCH(BO102,drzava_oznaka,0)),"NEMA"))</f>
        <v>1</v>
      </c>
      <c r="BQ102" s="74" t="str">
        <f>IF(B102="","",SUBSTITUTE(MID($B102,AQ102+1,AR102-AQ102-1),"""",""))</f>
        <v>M55</v>
      </c>
      <c r="BR102" s="74" t="str">
        <f t="shared" si="136"/>
        <v>M55-Ž45</v>
      </c>
      <c r="BS102" s="138">
        <f t="shared" si="137"/>
        <v>1008</v>
      </c>
      <c r="BT102" s="75" t="str">
        <f>IF(B102="","",SUBSTITUTE(MID($B102,AR102+1,AS102-AR102-1),"""",""))</f>
        <v>3.2</v>
      </c>
      <c r="BU102" s="75" t="str">
        <f>IF(B102="","",SUBSTITUTE(MID($B102,AS102+1,AT102-AS102-1),"""",""))</f>
        <v>125</v>
      </c>
      <c r="BV102" s="76" t="str">
        <f>IF(B102="","",SUBSTITUTE(MID($B102,AT102+1,AU102-AT102-1),"""",""))</f>
        <v>11</v>
      </c>
      <c r="BW102" t="s">
        <v>1</v>
      </c>
      <c r="BX102" s="106" t="str">
        <f>IF(BA102="Vacant","",IF(BA102="","",BA102) &amp; IF(BB102="",""," – " &amp; BB102) &amp; IF(BN102="",""," – " &amp; BN102) &amp; IF(AY102="",""," – " &amp; AY102))</f>
        <v>Saša – Horvat – OK Maksimir – M55</v>
      </c>
      <c r="BY102" s="107">
        <f t="shared" si="138"/>
        <v>339</v>
      </c>
      <c r="BZ102" t="s">
        <v>1</v>
      </c>
      <c r="CA102" s="106" t="str">
        <f>IF(BA102="Vacant","",IF(BA102="","",BA102) &amp; IF(BB102="",""," – " &amp; BB102) &amp; IF(BN102="",""," – " &amp; BN102))</f>
        <v>Saša – Horvat – OK Maksimir</v>
      </c>
      <c r="CB102" s="107">
        <f t="shared" si="139"/>
        <v>339</v>
      </c>
      <c r="CC102" t="s">
        <v>1</v>
      </c>
      <c r="CD102" s="106" t="str">
        <f>IF(BA102="Vacant","",IF(BA102="","",BA102)&amp;IF(BB102="",""," – "&amp;BB102))</f>
        <v>Saša – Horvat</v>
      </c>
      <c r="CE102" s="107">
        <f t="shared" si="151"/>
        <v>339</v>
      </c>
      <c r="CF102" t="s">
        <v>1</v>
      </c>
      <c r="CG102" s="112">
        <f t="shared" si="152"/>
        <v>339</v>
      </c>
      <c r="CH102" s="107" cm="1">
        <f t="array" ref="CH102">IF(CG102="","",INDEX(imePrezime_id,CG102,0))</f>
        <v>1109</v>
      </c>
      <c r="CI102" t="s">
        <v>1</v>
      </c>
      <c r="CJ102" s="30" t="str">
        <f>IF(CE102&lt;&gt;"NEMA","","SELECT '"&amp;CD102&amp;"', ime, prezime FROM imeprezime WHERE ime LIKE '%"&amp;MID(BA102,2,LEN(BA102)-2)&amp;"%' Or prezime LIKE '%"&amp;MID(BB102,2,LEN(BB102)-2)&amp;"%' Or ime LIKE '%"&amp;MID(BB102,2,LEN(BB102)-2)&amp;"%' Or prezime LIKE '%"&amp;MID(BA102,2,LEN(BA102)-2)&amp;"%' ORDER BY ime, prezime;")</f>
        <v/>
      </c>
      <c r="CK102" t="s">
        <v>1</v>
      </c>
      <c r="CL102" s="91"/>
      <c r="CM102" t="s">
        <v>1</v>
      </c>
      <c r="CO102" t="s">
        <v>1</v>
      </c>
      <c r="CW102" s="116" t="str">
        <f>IF(CE102="NEMA",MAX(CW$10:CW101)+1,"")</f>
        <v/>
      </c>
      <c r="CX102" t="s">
        <v>1</v>
      </c>
      <c r="CY102" s="124" t="str">
        <f>LEFT(BQ102,1)</f>
        <v>M</v>
      </c>
      <c r="CZ102" t="s">
        <v>1</v>
      </c>
      <c r="DA102" s="106" t="str">
        <f>IF(CW102="","",IF(BO102&lt;&gt;"CRO","","INSERT INTO osoba (id,reg_broj,oib,spol_id,dat_rodjenja) VALUES ("&amp;CW102&amp;",(SELECT max(reg_broj)+1 FROM osoba),Null,'"&amp;CY102&amp;"',Null); INSERT INTO osoba_log (id,reg_broj,oib,spol_id,dat_rodjenja,dnevnik_id) SELECT id,reg_broj,oib,spol_id,dat_rodjenja,"&amp;CW$2&amp;" FROM osoba WHERE id = "&amp;CW102&amp;";"))</f>
        <v/>
      </c>
      <c r="DB102" s="129" t="str">
        <f>IF(CW102="","","INSERT INTO imeprezime (id,osoba_id,rbr,ime,prezime,klub_id,identitet_id,sintaksa_id,info,aktivno,dnevnik_id) VALUES ("&amp;CW102&amp;","&amp;IF(DA102="","Null",CW102)&amp;",1,'"&amp;BA102&amp;"','"&amp;BB102&amp;"',(SELECT id FROM klub WHERE naziv = '"&amp;BI102&amp;"'),Null,1,'',1,"&amp;CW$2&amp;");")</f>
        <v/>
      </c>
      <c r="DC102" t="s">
        <v>1</v>
      </c>
      <c r="DD102" s="30" t="str">
        <f t="shared" si="153"/>
        <v/>
      </c>
      <c r="DE102" t="s">
        <v>1</v>
      </c>
      <c r="DF102" s="106" t="str">
        <f>IF(OR(BP102="",BP102&lt;&gt;"NEMA"),"",BO102)</f>
        <v/>
      </c>
      <c r="DG102" s="129" t="str">
        <f>IF(DF102="","",MAX(DG$10:DG101)+1)</f>
        <v/>
      </c>
      <c r="DH102" t="s">
        <v>1</v>
      </c>
      <c r="DI102" s="91"/>
      <c r="DJ102" t="s">
        <v>1</v>
      </c>
      <c r="DK102" s="30" t="str">
        <f>IF(DF102="","","INSERT INTO drzava(id,naziv,oznaka) VALUES ("&amp;DG102&amp;",'"&amp;DI102&amp;"','"&amp;UPPER(LEFT(DF102,1))&amp;LOWER(RIGHT(DF102,2))&amp;"');")</f>
        <v/>
      </c>
      <c r="DL102" t="s">
        <v>1</v>
      </c>
      <c r="DM102" s="170" t="str">
        <f>IF(BJ102&lt;&gt;"NEMA","",IF(IFERROR(MATCH(BI102,BI$10:BI101,0),0)&lt;&gt;0,"",BI102))</f>
        <v/>
      </c>
      <c r="DN102" t="s">
        <v>1</v>
      </c>
      <c r="DO102" s="91"/>
      <c r="DP102" t="s">
        <v>1</v>
      </c>
      <c r="DQ102" s="106" t="str">
        <f t="shared" si="154"/>
        <v/>
      </c>
      <c r="DR102" s="74" t="str">
        <f>IF(DQ102="","",MAX(DR$10:DR101)+1)</f>
        <v/>
      </c>
      <c r="DS102" s="74" t="str">
        <f>IF(DQ102="","",IF(BP102="","",IF(BP102="NEMA",DG102,BP102)))</f>
        <v/>
      </c>
      <c r="DT102" s="74" t="str">
        <f t="shared" si="155"/>
        <v/>
      </c>
      <c r="DU102" s="74" t="str">
        <f>IF(DO102="","",MAX(DU$10:DU101)+1)</f>
        <v/>
      </c>
      <c r="DV102" s="181" t="str">
        <f>IF(DO102="","",INDEX(klub_id,MATCH(DO102,klub_naziv,0)))</f>
        <v/>
      </c>
      <c r="DW102" s="129" t="str">
        <f t="shared" si="156"/>
        <v/>
      </c>
      <c r="DX102" t="s">
        <v>1</v>
      </c>
      <c r="DY102" s="30" t="str">
        <f t="shared" si="157"/>
        <v/>
      </c>
      <c r="DZ102" t="s">
        <v>1</v>
      </c>
      <c r="EA102" s="170" t="str">
        <f>IF(BX102="","",IF(BY102&lt;&gt;"NEMA","ime-pre-klu"&amp;IF(BJ102="","","(ali)")&amp;"-kat",IF(CB102&lt;&gt;"NEMA","ime-pre-klu"&amp;IF(BJ102="","","(ali)"),IF(CE102&lt;&gt;"NEMA","ime-pre",IF(CW102&lt;&gt;"","novo",""))))&amp;IF(AND(BE102="0",BD102&gt;max_minuta*60),"-ot",""))</f>
        <v>ime-pre-klu-kat</v>
      </c>
      <c r="EB102" t="s">
        <v>1</v>
      </c>
      <c r="EC102" s="112"/>
      <c r="ED102" s="138"/>
      <c r="EE102" s="138"/>
      <c r="EF102" s="138"/>
      <c r="EG102" s="138"/>
      <c r="EH102" s="138"/>
      <c r="EI102" s="138"/>
      <c r="EJ102" s="138"/>
      <c r="EK102" s="138"/>
      <c r="EL102" s="138"/>
      <c r="EM102" s="107">
        <f t="shared" si="140"/>
        <v>1</v>
      </c>
      <c r="EN102" t="s">
        <v>1</v>
      </c>
    </row>
    <row r="103" spans="2:144" x14ac:dyDescent="0.25">
      <c r="B103" s="152" t="s">
        <v>1170</v>
      </c>
      <c r="C103" t="s">
        <v>1</v>
      </c>
      <c r="D103" s="163">
        <f t="shared" si="141"/>
        <v>0</v>
      </c>
      <c r="E103" s="164">
        <f t="shared" ref="E103:AW103" si="185">IF($B103="","",FIND(";",$B103,D103+1))</f>
        <v>1</v>
      </c>
      <c r="F103" s="164">
        <f t="shared" si="185"/>
        <v>9</v>
      </c>
      <c r="G103" s="164">
        <f t="shared" si="185"/>
        <v>15</v>
      </c>
      <c r="H103" s="164">
        <f t="shared" si="185"/>
        <v>26</v>
      </c>
      <c r="I103" s="164">
        <f t="shared" si="185"/>
        <v>34</v>
      </c>
      <c r="J103" s="164">
        <f t="shared" si="185"/>
        <v>35</v>
      </c>
      <c r="K103" s="164">
        <f t="shared" si="185"/>
        <v>37</v>
      </c>
      <c r="L103" s="164">
        <f t="shared" si="185"/>
        <v>38</v>
      </c>
      <c r="M103" s="164">
        <f t="shared" si="185"/>
        <v>40</v>
      </c>
      <c r="N103" s="164">
        <f t="shared" si="185"/>
        <v>46</v>
      </c>
      <c r="O103" s="164">
        <f t="shared" si="185"/>
        <v>52</v>
      </c>
      <c r="P103" s="164">
        <f t="shared" si="185"/>
        <v>58</v>
      </c>
      <c r="Q103" s="164">
        <f t="shared" si="185"/>
        <v>60</v>
      </c>
      <c r="R103" s="164">
        <f t="shared" si="185"/>
        <v>62</v>
      </c>
      <c r="S103" s="164">
        <f t="shared" si="185"/>
        <v>73</v>
      </c>
      <c r="T103" s="164">
        <f t="shared" si="185"/>
        <v>87</v>
      </c>
      <c r="U103" s="164">
        <f t="shared" si="185"/>
        <v>93</v>
      </c>
      <c r="V103" s="164">
        <f t="shared" si="185"/>
        <v>95</v>
      </c>
      <c r="W103" s="164">
        <f t="shared" si="185"/>
        <v>101</v>
      </c>
      <c r="X103" s="164">
        <f t="shared" si="185"/>
        <v>107</v>
      </c>
      <c r="Y103" s="164">
        <f t="shared" si="185"/>
        <v>108</v>
      </c>
      <c r="Z103" s="164">
        <f t="shared" si="185"/>
        <v>109</v>
      </c>
      <c r="AA103" s="164">
        <f t="shared" si="185"/>
        <v>110</v>
      </c>
      <c r="AB103" s="164">
        <f t="shared" si="185"/>
        <v>113</v>
      </c>
      <c r="AC103" s="164">
        <f t="shared" si="185"/>
        <v>116</v>
      </c>
      <c r="AD103" s="164">
        <f t="shared" si="185"/>
        <v>119</v>
      </c>
      <c r="AE103" s="164">
        <f t="shared" si="185"/>
        <v>122</v>
      </c>
      <c r="AF103" s="164">
        <f t="shared" si="185"/>
        <v>125</v>
      </c>
      <c r="AG103" s="164">
        <f t="shared" si="185"/>
        <v>128</v>
      </c>
      <c r="AH103" s="164">
        <f t="shared" si="185"/>
        <v>131</v>
      </c>
      <c r="AI103" s="164">
        <f t="shared" si="185"/>
        <v>134</v>
      </c>
      <c r="AJ103" s="164">
        <f t="shared" si="185"/>
        <v>137</v>
      </c>
      <c r="AK103" s="164">
        <f t="shared" si="185"/>
        <v>140</v>
      </c>
      <c r="AL103" s="164">
        <f t="shared" si="185"/>
        <v>143</v>
      </c>
      <c r="AM103" s="164">
        <f t="shared" si="185"/>
        <v>144</v>
      </c>
      <c r="AN103" s="164">
        <f t="shared" si="185"/>
        <v>146</v>
      </c>
      <c r="AO103" s="164">
        <f t="shared" si="185"/>
        <v>152</v>
      </c>
      <c r="AP103" s="164">
        <f t="shared" si="185"/>
        <v>154</v>
      </c>
      <c r="AQ103" s="164">
        <f t="shared" si="185"/>
        <v>157</v>
      </c>
      <c r="AR103" s="164">
        <f t="shared" si="185"/>
        <v>163</v>
      </c>
      <c r="AS103" s="164">
        <f t="shared" si="185"/>
        <v>169</v>
      </c>
      <c r="AT103" s="164">
        <f t="shared" si="185"/>
        <v>175</v>
      </c>
      <c r="AU103" s="164">
        <f t="shared" si="185"/>
        <v>178</v>
      </c>
      <c r="AV103" s="164">
        <f t="shared" si="185"/>
        <v>180</v>
      </c>
      <c r="AW103" s="165">
        <f t="shared" si="185"/>
        <v>181</v>
      </c>
      <c r="AX103" t="s">
        <v>1</v>
      </c>
      <c r="AY103" s="106" t="str">
        <f t="shared" si="143"/>
        <v>M55</v>
      </c>
      <c r="AZ103" s="138">
        <f t="shared" si="135"/>
        <v>105</v>
      </c>
      <c r="BA103" s="74" t="str">
        <f t="shared" si="144"/>
        <v>Petar</v>
      </c>
      <c r="BB103" s="74" t="str">
        <f t="shared" si="145"/>
        <v>Strmečki</v>
      </c>
      <c r="BC103" s="138" t="str">
        <f t="shared" si="146"/>
        <v>36:34</v>
      </c>
      <c r="BD103" s="138">
        <f t="shared" si="147"/>
        <v>2194</v>
      </c>
      <c r="BE103" s="138" t="str">
        <f t="shared" si="148"/>
        <v>0</v>
      </c>
      <c r="BF103" s="138" t="str">
        <f t="shared" si="169"/>
        <v>0</v>
      </c>
      <c r="BG103" s="138">
        <f>IF(CD103="","",IF(N(BD103)&gt;max_minuta*60,2,INDEX(statusRezultat_id,MATCH(VALUE(BE103),statusRezultat_oevent,0))))</f>
        <v>1</v>
      </c>
      <c r="BH103" s="74" t="str">
        <f>IF(B103="","",SUBSTITUTE(MID($B103,R103+1,S103-R103-1),"""",""))</f>
        <v>Maksimir</v>
      </c>
      <c r="BI103" s="74" t="str">
        <f>IF(B103="","",SUBSTITUTE(MID($B103,S103+1,T103-S103-1),"""",""))</f>
        <v>OK Maksimir</v>
      </c>
      <c r="BJ103" s="138" t="str">
        <f t="shared" si="149"/>
        <v/>
      </c>
      <c r="BK103" s="74" t="str" cm="1">
        <f t="array" ref="BK103">IF(BJ103="",""&amp;BI103,IF(BJ103="NEMA",BI103,INDEX(klubAlias_klub,BJ103)))</f>
        <v>OK Maksimir</v>
      </c>
      <c r="BL103" s="74" t="str" cm="1">
        <f t="array" ref="BL103">IFERROR(INDEX(registarNatjecatelji,CE103,4),"")</f>
        <v>OK Maksimir</v>
      </c>
      <c r="BM103" s="138"/>
      <c r="BN103" s="74" t="str">
        <f t="shared" si="150"/>
        <v>OK Maksimir</v>
      </c>
      <c r="BO103" s="74" t="str">
        <f>IF(B103="","",SUBSTITUTE(MID($B103,T103+1,U103-T103-1),"""",""))</f>
        <v>CRO</v>
      </c>
      <c r="BP103" s="138">
        <f>IF(BO103="","",IFERROR(INDEX(drzava_id,MATCH(BO103,drzava_oznaka,0)),"NEMA"))</f>
        <v>1</v>
      </c>
      <c r="BQ103" s="74" t="str">
        <f>IF(B103="","",SUBSTITUTE(MID($B103,AQ103+1,AR103-AQ103-1),"""",""))</f>
        <v>M55</v>
      </c>
      <c r="BR103" s="74" t="str">
        <f t="shared" si="136"/>
        <v>M55-Ž45</v>
      </c>
      <c r="BS103" s="138">
        <f t="shared" si="137"/>
        <v>1008</v>
      </c>
      <c r="BT103" s="75" t="str">
        <f>IF(B103="","",SUBSTITUTE(MID($B103,AR103+1,AS103-AR103-1),"""",""))</f>
        <v>3.2</v>
      </c>
      <c r="BU103" s="75" t="str">
        <f>IF(B103="","",SUBSTITUTE(MID($B103,AS103+1,AT103-AS103-1),"""",""))</f>
        <v>125</v>
      </c>
      <c r="BV103" s="76" t="str">
        <f>IF(B103="","",SUBSTITUTE(MID($B103,AT103+1,AU103-AT103-1),"""",""))</f>
        <v>11</v>
      </c>
      <c r="BW103" t="s">
        <v>1</v>
      </c>
      <c r="BX103" s="106" t="str">
        <f>IF(BA103="Vacant","",IF(BA103="","",BA103) &amp; IF(BB103="",""," – " &amp; BB103) &amp; IF(BN103="",""," – " &amp; BN103) &amp; IF(AY103="",""," – " &amp; AY103))</f>
        <v>Petar – Strmečki – OK Maksimir – M55</v>
      </c>
      <c r="BY103" s="107">
        <f t="shared" si="138"/>
        <v>371</v>
      </c>
      <c r="BZ103" t="s">
        <v>1</v>
      </c>
      <c r="CA103" s="106" t="str">
        <f>IF(BA103="Vacant","",IF(BA103="","",BA103) &amp; IF(BB103="",""," – " &amp; BB103) &amp; IF(BN103="",""," – " &amp; BN103))</f>
        <v>Petar – Strmečki – OK Maksimir</v>
      </c>
      <c r="CB103" s="107">
        <f t="shared" si="139"/>
        <v>371</v>
      </c>
      <c r="CC103" t="s">
        <v>1</v>
      </c>
      <c r="CD103" s="106" t="str">
        <f>IF(BA103="Vacant","",IF(BA103="","",BA103)&amp;IF(BB103="",""," – "&amp;BB103))</f>
        <v>Petar – Strmečki</v>
      </c>
      <c r="CE103" s="107">
        <f t="shared" si="151"/>
        <v>371</v>
      </c>
      <c r="CF103" t="s">
        <v>1</v>
      </c>
      <c r="CG103" s="112">
        <f t="shared" si="152"/>
        <v>371</v>
      </c>
      <c r="CH103" s="107" cm="1">
        <f t="array" ref="CH103">IF(CG103="","",INDEX(imePrezime_id,CG103,0))</f>
        <v>1257</v>
      </c>
      <c r="CI103" t="s">
        <v>1</v>
      </c>
      <c r="CJ103" s="30" t="str">
        <f>IF(CE103&lt;&gt;"NEMA","","SELECT '"&amp;CD103&amp;"', ime, prezime FROM imeprezime WHERE ime LIKE '%"&amp;MID(BA103,2,LEN(BA103)-2)&amp;"%' Or prezime LIKE '%"&amp;MID(BB103,2,LEN(BB103)-2)&amp;"%' Or ime LIKE '%"&amp;MID(BB103,2,LEN(BB103)-2)&amp;"%' Or prezime LIKE '%"&amp;MID(BA103,2,LEN(BA103)-2)&amp;"%' ORDER BY ime, prezime;")</f>
        <v/>
      </c>
      <c r="CK103" t="s">
        <v>1</v>
      </c>
      <c r="CL103" s="91"/>
      <c r="CM103" t="s">
        <v>1</v>
      </c>
      <c r="CO103" t="s">
        <v>1</v>
      </c>
      <c r="CW103" s="116" t="str">
        <f>IF(CE103="NEMA",MAX(CW$10:CW102)+1,"")</f>
        <v/>
      </c>
      <c r="CX103" t="s">
        <v>1</v>
      </c>
      <c r="CY103" s="124" t="str">
        <f>LEFT(BQ103,1)</f>
        <v>M</v>
      </c>
      <c r="CZ103" t="s">
        <v>1</v>
      </c>
      <c r="DA103" s="106" t="str">
        <f>IF(CW103="","",IF(BO103&lt;&gt;"CRO","","INSERT INTO osoba (id,reg_broj,oib,spol_id,dat_rodjenja) VALUES ("&amp;CW103&amp;",(SELECT max(reg_broj)+1 FROM osoba),Null,'"&amp;CY103&amp;"',Null); INSERT INTO osoba_log (id,reg_broj,oib,spol_id,dat_rodjenja,dnevnik_id) SELECT id,reg_broj,oib,spol_id,dat_rodjenja,"&amp;CW$2&amp;" FROM osoba WHERE id = "&amp;CW103&amp;";"))</f>
        <v/>
      </c>
      <c r="DB103" s="129" t="str">
        <f>IF(CW103="","","INSERT INTO imeprezime (id,osoba_id,rbr,ime,prezime,klub_id,identitet_id,sintaksa_id,info,aktivno,dnevnik_id) VALUES ("&amp;CW103&amp;","&amp;IF(DA103="","Null",CW103)&amp;",1,'"&amp;BA103&amp;"','"&amp;BB103&amp;"',(SELECT id FROM klub WHERE naziv = '"&amp;BI103&amp;"'),Null,1,'',1,"&amp;CW$2&amp;");")</f>
        <v/>
      </c>
      <c r="DC103" t="s">
        <v>1</v>
      </c>
      <c r="DD103" s="30" t="str">
        <f t="shared" si="153"/>
        <v/>
      </c>
      <c r="DE103" t="s">
        <v>1</v>
      </c>
      <c r="DF103" s="106" t="str">
        <f>IF(OR(BP103="",BP103&lt;&gt;"NEMA"),"",BO103)</f>
        <v/>
      </c>
      <c r="DG103" s="129" t="str">
        <f>IF(DF103="","",MAX(DG$10:DG102)+1)</f>
        <v/>
      </c>
      <c r="DH103" t="s">
        <v>1</v>
      </c>
      <c r="DI103" s="91"/>
      <c r="DJ103" t="s">
        <v>1</v>
      </c>
      <c r="DK103" s="30" t="str">
        <f>IF(DF103="","","INSERT INTO drzava(id,naziv,oznaka) VALUES ("&amp;DG103&amp;",'"&amp;DI103&amp;"','"&amp;UPPER(LEFT(DF103,1))&amp;LOWER(RIGHT(DF103,2))&amp;"');")</f>
        <v/>
      </c>
      <c r="DL103" t="s">
        <v>1</v>
      </c>
      <c r="DM103" s="170" t="str">
        <f>IF(BJ103&lt;&gt;"NEMA","",IF(IFERROR(MATCH(BI103,BI$10:BI102,0),0)&lt;&gt;0,"",BI103))</f>
        <v/>
      </c>
      <c r="DN103" t="s">
        <v>1</v>
      </c>
      <c r="DO103" s="91"/>
      <c r="DP103" t="s">
        <v>1</v>
      </c>
      <c r="DQ103" s="106" t="str">
        <f t="shared" si="154"/>
        <v/>
      </c>
      <c r="DR103" s="74" t="str">
        <f>IF(DQ103="","",MAX(DR$10:DR102)+1)</f>
        <v/>
      </c>
      <c r="DS103" s="74" t="str">
        <f>IF(DQ103="","",IF(BP103="","",IF(BP103="NEMA",DG103,BP103)))</f>
        <v/>
      </c>
      <c r="DT103" s="74" t="str">
        <f t="shared" si="155"/>
        <v/>
      </c>
      <c r="DU103" s="74" t="str">
        <f>IF(DO103="","",MAX(DU$10:DU102)+1)</f>
        <v/>
      </c>
      <c r="DV103" s="181" t="str">
        <f>IF(DO103="","",INDEX(klub_id,MATCH(DO103,klub_naziv,0)))</f>
        <v/>
      </c>
      <c r="DW103" s="129" t="str">
        <f t="shared" si="156"/>
        <v/>
      </c>
      <c r="DX103" t="s">
        <v>1</v>
      </c>
      <c r="DY103" s="30" t="str">
        <f t="shared" si="157"/>
        <v/>
      </c>
      <c r="DZ103" t="s">
        <v>1</v>
      </c>
      <c r="EA103" s="170" t="str">
        <f>IF(BX103="","",IF(BY103&lt;&gt;"NEMA","ime-pre-klu"&amp;IF(BJ103="","","(ali)")&amp;"-kat",IF(CB103&lt;&gt;"NEMA","ime-pre-klu"&amp;IF(BJ103="","","(ali)"),IF(CE103&lt;&gt;"NEMA","ime-pre",IF(CW103&lt;&gt;"","novo",""))))&amp;IF(AND(BE103="0",BD103&gt;max_minuta*60),"-ot",""))</f>
        <v>ime-pre-klu-kat</v>
      </c>
      <c r="EB103" t="s">
        <v>1</v>
      </c>
      <c r="EC103" s="112"/>
      <c r="ED103" s="138"/>
      <c r="EE103" s="138"/>
      <c r="EF103" s="138"/>
      <c r="EG103" s="138"/>
      <c r="EH103" s="138"/>
      <c r="EI103" s="138"/>
      <c r="EJ103" s="138"/>
      <c r="EK103" s="138"/>
      <c r="EL103" s="138"/>
      <c r="EM103" s="107">
        <f t="shared" si="140"/>
        <v>1</v>
      </c>
      <c r="EN103" t="s">
        <v>1</v>
      </c>
    </row>
    <row r="104" spans="2:144" x14ac:dyDescent="0.25">
      <c r="B104" s="152" t="s">
        <v>1171</v>
      </c>
      <c r="C104" t="s">
        <v>1</v>
      </c>
      <c r="D104" s="163">
        <f t="shared" si="141"/>
        <v>0</v>
      </c>
      <c r="E104" s="164">
        <f t="shared" ref="E104:AW104" si="186">IF($B104="","",FIND(";",$B104,D104+1))</f>
        <v>1</v>
      </c>
      <c r="F104" s="164">
        <f t="shared" si="186"/>
        <v>9</v>
      </c>
      <c r="G104" s="164">
        <f t="shared" si="186"/>
        <v>15</v>
      </c>
      <c r="H104" s="164">
        <f t="shared" si="186"/>
        <v>25</v>
      </c>
      <c r="I104" s="164">
        <f t="shared" si="186"/>
        <v>33</v>
      </c>
      <c r="J104" s="164">
        <f t="shared" si="186"/>
        <v>34</v>
      </c>
      <c r="K104" s="164">
        <f t="shared" si="186"/>
        <v>36</v>
      </c>
      <c r="L104" s="164">
        <f t="shared" si="186"/>
        <v>37</v>
      </c>
      <c r="M104" s="164">
        <f t="shared" si="186"/>
        <v>39</v>
      </c>
      <c r="N104" s="164">
        <f t="shared" si="186"/>
        <v>45</v>
      </c>
      <c r="O104" s="164">
        <f t="shared" si="186"/>
        <v>51</v>
      </c>
      <c r="P104" s="164">
        <f t="shared" si="186"/>
        <v>57</v>
      </c>
      <c r="Q104" s="164">
        <f t="shared" si="186"/>
        <v>59</v>
      </c>
      <c r="R104" s="164">
        <f t="shared" si="186"/>
        <v>61</v>
      </c>
      <c r="S104" s="164">
        <f t="shared" si="186"/>
        <v>75</v>
      </c>
      <c r="T104" s="164">
        <f t="shared" si="186"/>
        <v>90</v>
      </c>
      <c r="U104" s="164">
        <f t="shared" si="186"/>
        <v>96</v>
      </c>
      <c r="V104" s="164">
        <f t="shared" si="186"/>
        <v>98</v>
      </c>
      <c r="W104" s="164">
        <f t="shared" si="186"/>
        <v>104</v>
      </c>
      <c r="X104" s="164">
        <f t="shared" si="186"/>
        <v>110</v>
      </c>
      <c r="Y104" s="164">
        <f t="shared" si="186"/>
        <v>111</v>
      </c>
      <c r="Z104" s="164">
        <f t="shared" si="186"/>
        <v>112</v>
      </c>
      <c r="AA104" s="164">
        <f t="shared" si="186"/>
        <v>113</v>
      </c>
      <c r="AB104" s="164">
        <f t="shared" si="186"/>
        <v>116</v>
      </c>
      <c r="AC104" s="164">
        <f t="shared" si="186"/>
        <v>119</v>
      </c>
      <c r="AD104" s="164">
        <f t="shared" si="186"/>
        <v>122</v>
      </c>
      <c r="AE104" s="164">
        <f t="shared" si="186"/>
        <v>125</v>
      </c>
      <c r="AF104" s="164">
        <f t="shared" si="186"/>
        <v>128</v>
      </c>
      <c r="AG104" s="164">
        <f t="shared" si="186"/>
        <v>131</v>
      </c>
      <c r="AH104" s="164">
        <f t="shared" si="186"/>
        <v>134</v>
      </c>
      <c r="AI104" s="164">
        <f t="shared" si="186"/>
        <v>137</v>
      </c>
      <c r="AJ104" s="164">
        <f t="shared" si="186"/>
        <v>140</v>
      </c>
      <c r="AK104" s="164">
        <f t="shared" si="186"/>
        <v>143</v>
      </c>
      <c r="AL104" s="164">
        <f t="shared" si="186"/>
        <v>146</v>
      </c>
      <c r="AM104" s="164">
        <f t="shared" si="186"/>
        <v>147</v>
      </c>
      <c r="AN104" s="164">
        <f t="shared" si="186"/>
        <v>149</v>
      </c>
      <c r="AO104" s="164">
        <f t="shared" si="186"/>
        <v>155</v>
      </c>
      <c r="AP104" s="164">
        <f t="shared" si="186"/>
        <v>157</v>
      </c>
      <c r="AQ104" s="164">
        <f t="shared" si="186"/>
        <v>160</v>
      </c>
      <c r="AR104" s="164">
        <f t="shared" si="186"/>
        <v>166</v>
      </c>
      <c r="AS104" s="164">
        <f t="shared" si="186"/>
        <v>172</v>
      </c>
      <c r="AT104" s="164">
        <f t="shared" si="186"/>
        <v>178</v>
      </c>
      <c r="AU104" s="164">
        <f t="shared" si="186"/>
        <v>181</v>
      </c>
      <c r="AV104" s="164">
        <f t="shared" si="186"/>
        <v>183</v>
      </c>
      <c r="AW104" s="165">
        <f t="shared" si="186"/>
        <v>184</v>
      </c>
      <c r="AX104" t="s">
        <v>1</v>
      </c>
      <c r="AY104" s="106" t="str">
        <f t="shared" si="143"/>
        <v>M55</v>
      </c>
      <c r="AZ104" s="138">
        <f t="shared" si="135"/>
        <v>105</v>
      </c>
      <c r="BA104" s="74" t="str">
        <f t="shared" si="144"/>
        <v>Dario</v>
      </c>
      <c r="BB104" s="74" t="str">
        <f t="shared" si="145"/>
        <v>Štambuk</v>
      </c>
      <c r="BC104" s="138" t="str">
        <f t="shared" si="146"/>
        <v>41:46</v>
      </c>
      <c r="BD104" s="138">
        <f t="shared" si="147"/>
        <v>2506</v>
      </c>
      <c r="BE104" s="138" t="str">
        <f t="shared" si="148"/>
        <v>0</v>
      </c>
      <c r="BF104" s="138" t="str">
        <f t="shared" si="169"/>
        <v>0</v>
      </c>
      <c r="BG104" s="138">
        <f>IF(CD104="","",IF(N(BD104)&gt;max_minuta*60,2,INDEX(statusRezultat_id,MATCH(VALUE(BE104),statusRezultat_oevent,0))))</f>
        <v>1</v>
      </c>
      <c r="BH104" s="74" t="str">
        <f>IF(B104="","",SUBSTITUTE(MID($B104,R104+1,S104-R104-1),"""",""))</f>
        <v>OK MERZ CRO</v>
      </c>
      <c r="BI104" s="74" t="str">
        <f>IF(B104="","",SUBSTITUTE(MID($B104,S104+1,T104-S104-1),"""",""))</f>
        <v>OK Ivan Merz</v>
      </c>
      <c r="BJ104" s="138" t="str">
        <f t="shared" si="149"/>
        <v/>
      </c>
      <c r="BK104" s="74" t="str" cm="1">
        <f t="array" ref="BK104">IF(BJ104="",""&amp;BI104,IF(BJ104="NEMA",BI104,INDEX(klubAlias_klub,BJ104)))</f>
        <v>OK Ivan Merz</v>
      </c>
      <c r="BL104" s="74" t="str" cm="1">
        <f t="array" ref="BL104">IFERROR(INDEX(registarNatjecatelji,CE104,4),"")</f>
        <v>OK Ivan Merz</v>
      </c>
      <c r="BM104" s="138"/>
      <c r="BN104" s="74" t="str">
        <f t="shared" si="150"/>
        <v>OK Ivan Merz</v>
      </c>
      <c r="BO104" s="74" t="str">
        <f>IF(B104="","",SUBSTITUTE(MID($B104,T104+1,U104-T104-1),"""",""))</f>
        <v>CRO</v>
      </c>
      <c r="BP104" s="138">
        <f>IF(BO104="","",IFERROR(INDEX(drzava_id,MATCH(BO104,drzava_oznaka,0)),"NEMA"))</f>
        <v>1</v>
      </c>
      <c r="BQ104" s="74" t="str">
        <f>IF(B104="","",SUBSTITUTE(MID($B104,AQ104+1,AR104-AQ104-1),"""",""))</f>
        <v>M55</v>
      </c>
      <c r="BR104" s="74" t="str">
        <f t="shared" si="136"/>
        <v>M55-Ž45</v>
      </c>
      <c r="BS104" s="138">
        <f t="shared" si="137"/>
        <v>1008</v>
      </c>
      <c r="BT104" s="75" t="str">
        <f>IF(B104="","",SUBSTITUTE(MID($B104,AR104+1,AS104-AR104-1),"""",""))</f>
        <v>3.2</v>
      </c>
      <c r="BU104" s="75" t="str">
        <f>IF(B104="","",SUBSTITUTE(MID($B104,AS104+1,AT104-AS104-1),"""",""))</f>
        <v>125</v>
      </c>
      <c r="BV104" s="76" t="str">
        <f>IF(B104="","",SUBSTITUTE(MID($B104,AT104+1,AU104-AT104-1),"""",""))</f>
        <v>11</v>
      </c>
      <c r="BW104" t="s">
        <v>1</v>
      </c>
      <c r="BX104" s="106" t="str">
        <f>IF(BA104="Vacant","",IF(BA104="","",BA104) &amp; IF(BB104="",""," – " &amp; BB104) &amp; IF(BN104="",""," – " &amp; BN104) &amp; IF(AY104="",""," – " &amp; AY104))</f>
        <v>Dario – Štambuk – OK Ivan Merz – M55</v>
      </c>
      <c r="BY104" s="107">
        <f t="shared" si="138"/>
        <v>64</v>
      </c>
      <c r="BZ104" t="s">
        <v>1</v>
      </c>
      <c r="CA104" s="106" t="str">
        <f>IF(BA104="Vacant","",IF(BA104="","",BA104) &amp; IF(BB104="",""," – " &amp; BB104) &amp; IF(BN104="",""," – " &amp; BN104))</f>
        <v>Dario – Štambuk – OK Ivan Merz</v>
      </c>
      <c r="CB104" s="107">
        <f t="shared" si="139"/>
        <v>64</v>
      </c>
      <c r="CC104" t="s">
        <v>1</v>
      </c>
      <c r="CD104" s="106" t="str">
        <f>IF(BA104="Vacant","",IF(BA104="","",BA104)&amp;IF(BB104="",""," – "&amp;BB104))</f>
        <v>Dario – Štambuk</v>
      </c>
      <c r="CE104" s="107">
        <f t="shared" si="151"/>
        <v>64</v>
      </c>
      <c r="CF104" t="s">
        <v>1</v>
      </c>
      <c r="CG104" s="112">
        <f t="shared" si="152"/>
        <v>64</v>
      </c>
      <c r="CH104" s="107" cm="1">
        <f t="array" ref="CH104">IF(CG104="","",INDEX(imePrezime_id,CG104,0))</f>
        <v>1563</v>
      </c>
      <c r="CI104" t="s">
        <v>1</v>
      </c>
      <c r="CJ104" s="30" t="str">
        <f>IF(CE104&lt;&gt;"NEMA","","SELECT '"&amp;CD104&amp;"', ime, prezime FROM imeprezime WHERE ime LIKE '%"&amp;MID(BA104,2,LEN(BA104)-2)&amp;"%' Or prezime LIKE '%"&amp;MID(BB104,2,LEN(BB104)-2)&amp;"%' Or ime LIKE '%"&amp;MID(BB104,2,LEN(BB104)-2)&amp;"%' Or prezime LIKE '%"&amp;MID(BA104,2,LEN(BA104)-2)&amp;"%' ORDER BY ime, prezime;")</f>
        <v/>
      </c>
      <c r="CK104" t="s">
        <v>1</v>
      </c>
      <c r="CL104" s="91"/>
      <c r="CM104" t="s">
        <v>1</v>
      </c>
      <c r="CO104" t="s">
        <v>1</v>
      </c>
      <c r="CW104" s="116" t="str">
        <f>IF(CE104="NEMA",MAX(CW$10:CW103)+1,"")</f>
        <v/>
      </c>
      <c r="CX104" t="s">
        <v>1</v>
      </c>
      <c r="CY104" s="124" t="str">
        <f>LEFT(BQ104,1)</f>
        <v>M</v>
      </c>
      <c r="CZ104" t="s">
        <v>1</v>
      </c>
      <c r="DA104" s="106" t="str">
        <f>IF(CW104="","",IF(BO104&lt;&gt;"CRO","","INSERT INTO osoba (id,reg_broj,oib,spol_id,dat_rodjenja) VALUES ("&amp;CW104&amp;",(SELECT max(reg_broj)+1 FROM osoba),Null,'"&amp;CY104&amp;"',Null); INSERT INTO osoba_log (id,reg_broj,oib,spol_id,dat_rodjenja,dnevnik_id) SELECT id,reg_broj,oib,spol_id,dat_rodjenja,"&amp;CW$2&amp;" FROM osoba WHERE id = "&amp;CW104&amp;";"))</f>
        <v/>
      </c>
      <c r="DB104" s="129" t="str">
        <f>IF(CW104="","","INSERT INTO imeprezime (id,osoba_id,rbr,ime,prezime,klub_id,identitet_id,sintaksa_id,info,aktivno,dnevnik_id) VALUES ("&amp;CW104&amp;","&amp;IF(DA104="","Null",CW104)&amp;",1,'"&amp;BA104&amp;"','"&amp;BB104&amp;"',(SELECT id FROM klub WHERE naziv = '"&amp;BI104&amp;"'),Null,1,'',1,"&amp;CW$2&amp;");")</f>
        <v/>
      </c>
      <c r="DC104" t="s">
        <v>1</v>
      </c>
      <c r="DD104" s="30" t="str">
        <f t="shared" si="153"/>
        <v/>
      </c>
      <c r="DE104" t="s">
        <v>1</v>
      </c>
      <c r="DF104" s="106" t="str">
        <f>IF(OR(BP104="",BP104&lt;&gt;"NEMA"),"",BO104)</f>
        <v/>
      </c>
      <c r="DG104" s="129" t="str">
        <f>IF(DF104="","",MAX(DG$10:DG103)+1)</f>
        <v/>
      </c>
      <c r="DH104" t="s">
        <v>1</v>
      </c>
      <c r="DI104" s="91"/>
      <c r="DJ104" t="s">
        <v>1</v>
      </c>
      <c r="DK104" s="30" t="str">
        <f>IF(DF104="","","INSERT INTO drzava(id,naziv,oznaka) VALUES ("&amp;DG104&amp;",'"&amp;DI104&amp;"','"&amp;UPPER(LEFT(DF104,1))&amp;LOWER(RIGHT(DF104,2))&amp;"');")</f>
        <v/>
      </c>
      <c r="DL104" t="s">
        <v>1</v>
      </c>
      <c r="DM104" s="170" t="str">
        <f>IF(BJ104&lt;&gt;"NEMA","",IF(IFERROR(MATCH(BI104,BI$10:BI103,0),0)&lt;&gt;0,"",BI104))</f>
        <v/>
      </c>
      <c r="DN104" t="s">
        <v>1</v>
      </c>
      <c r="DO104" s="91"/>
      <c r="DP104" t="s">
        <v>1</v>
      </c>
      <c r="DQ104" s="106" t="str">
        <f t="shared" si="154"/>
        <v/>
      </c>
      <c r="DR104" s="74" t="str">
        <f>IF(DQ104="","",MAX(DR$10:DR103)+1)</f>
        <v/>
      </c>
      <c r="DS104" s="74" t="str">
        <f>IF(DQ104="","",IF(BP104="","",IF(BP104="NEMA",DG104,BP104)))</f>
        <v/>
      </c>
      <c r="DT104" s="74" t="str">
        <f t="shared" si="155"/>
        <v/>
      </c>
      <c r="DU104" s="74" t="str">
        <f>IF(DO104="","",MAX(DU$10:DU103)+1)</f>
        <v/>
      </c>
      <c r="DV104" s="181" t="str">
        <f>IF(DO104="","",INDEX(klub_id,MATCH(DO104,klub_naziv,0)))</f>
        <v/>
      </c>
      <c r="DW104" s="129" t="str">
        <f t="shared" si="156"/>
        <v/>
      </c>
      <c r="DX104" t="s">
        <v>1</v>
      </c>
      <c r="DY104" s="30" t="str">
        <f t="shared" si="157"/>
        <v/>
      </c>
      <c r="DZ104" t="s">
        <v>1</v>
      </c>
      <c r="EA104" s="170" t="str">
        <f>IF(BX104="","",IF(BY104&lt;&gt;"NEMA","ime-pre-klu"&amp;IF(BJ104="","","(ali)")&amp;"-kat",IF(CB104&lt;&gt;"NEMA","ime-pre-klu"&amp;IF(BJ104="","","(ali)"),IF(CE104&lt;&gt;"NEMA","ime-pre",IF(CW104&lt;&gt;"","novo",""))))&amp;IF(AND(BE104="0",BD104&gt;max_minuta*60),"-ot",""))</f>
        <v>ime-pre-klu-kat</v>
      </c>
      <c r="EB104" t="s">
        <v>1</v>
      </c>
      <c r="EC104" s="112"/>
      <c r="ED104" s="138"/>
      <c r="EE104" s="138"/>
      <c r="EF104" s="138"/>
      <c r="EG104" s="138"/>
      <c r="EH104" s="138"/>
      <c r="EI104" s="138"/>
      <c r="EJ104" s="138"/>
      <c r="EK104" s="138"/>
      <c r="EL104" s="138"/>
      <c r="EM104" s="107">
        <f t="shared" si="140"/>
        <v>1</v>
      </c>
      <c r="EN104" t="s">
        <v>1</v>
      </c>
    </row>
    <row r="105" spans="2:144" x14ac:dyDescent="0.25">
      <c r="B105" s="152" t="s">
        <v>1172</v>
      </c>
      <c r="C105" t="s">
        <v>1</v>
      </c>
      <c r="D105" s="163">
        <f t="shared" si="141"/>
        <v>0</v>
      </c>
      <c r="E105" s="164">
        <f t="shared" ref="E105:AW105" si="187">IF($B105="","",FIND(";",$B105,D105+1))</f>
        <v>1</v>
      </c>
      <c r="F105" s="164">
        <f t="shared" si="187"/>
        <v>9</v>
      </c>
      <c r="G105" s="164">
        <f t="shared" si="187"/>
        <v>15</v>
      </c>
      <c r="H105" s="164">
        <f t="shared" si="187"/>
        <v>26</v>
      </c>
      <c r="I105" s="164">
        <f t="shared" si="187"/>
        <v>33</v>
      </c>
      <c r="J105" s="164">
        <f t="shared" si="187"/>
        <v>34</v>
      </c>
      <c r="K105" s="164">
        <f t="shared" si="187"/>
        <v>36</v>
      </c>
      <c r="L105" s="164">
        <f t="shared" si="187"/>
        <v>37</v>
      </c>
      <c r="M105" s="164">
        <f t="shared" si="187"/>
        <v>39</v>
      </c>
      <c r="N105" s="164">
        <f t="shared" si="187"/>
        <v>45</v>
      </c>
      <c r="O105" s="164">
        <f t="shared" si="187"/>
        <v>52</v>
      </c>
      <c r="P105" s="164">
        <f t="shared" si="187"/>
        <v>58</v>
      </c>
      <c r="Q105" s="164">
        <f t="shared" si="187"/>
        <v>60</v>
      </c>
      <c r="R105" s="164">
        <f t="shared" si="187"/>
        <v>62</v>
      </c>
      <c r="S105" s="164">
        <f t="shared" si="187"/>
        <v>68</v>
      </c>
      <c r="T105" s="164">
        <f t="shared" si="187"/>
        <v>80</v>
      </c>
      <c r="U105" s="164">
        <f t="shared" si="187"/>
        <v>86</v>
      </c>
      <c r="V105" s="164">
        <f t="shared" si="187"/>
        <v>88</v>
      </c>
      <c r="W105" s="164">
        <f t="shared" si="187"/>
        <v>94</v>
      </c>
      <c r="X105" s="164">
        <f t="shared" si="187"/>
        <v>100</v>
      </c>
      <c r="Y105" s="164">
        <f t="shared" si="187"/>
        <v>101</v>
      </c>
      <c r="Z105" s="164">
        <f t="shared" si="187"/>
        <v>102</v>
      </c>
      <c r="AA105" s="164">
        <f t="shared" si="187"/>
        <v>103</v>
      </c>
      <c r="AB105" s="164">
        <f t="shared" si="187"/>
        <v>106</v>
      </c>
      <c r="AC105" s="164">
        <f t="shared" si="187"/>
        <v>109</v>
      </c>
      <c r="AD105" s="164">
        <f t="shared" si="187"/>
        <v>112</v>
      </c>
      <c r="AE105" s="164">
        <f t="shared" si="187"/>
        <v>115</v>
      </c>
      <c r="AF105" s="164">
        <f t="shared" si="187"/>
        <v>118</v>
      </c>
      <c r="AG105" s="164">
        <f t="shared" si="187"/>
        <v>121</v>
      </c>
      <c r="AH105" s="164">
        <f t="shared" si="187"/>
        <v>124</v>
      </c>
      <c r="AI105" s="164">
        <f t="shared" si="187"/>
        <v>127</v>
      </c>
      <c r="AJ105" s="164">
        <f t="shared" si="187"/>
        <v>130</v>
      </c>
      <c r="AK105" s="164">
        <f t="shared" si="187"/>
        <v>133</v>
      </c>
      <c r="AL105" s="164">
        <f t="shared" si="187"/>
        <v>136</v>
      </c>
      <c r="AM105" s="164">
        <f t="shared" si="187"/>
        <v>137</v>
      </c>
      <c r="AN105" s="164">
        <f t="shared" si="187"/>
        <v>139</v>
      </c>
      <c r="AO105" s="164">
        <f t="shared" si="187"/>
        <v>145</v>
      </c>
      <c r="AP105" s="164">
        <f t="shared" si="187"/>
        <v>147</v>
      </c>
      <c r="AQ105" s="164">
        <f t="shared" si="187"/>
        <v>150</v>
      </c>
      <c r="AR105" s="164">
        <f t="shared" si="187"/>
        <v>156</v>
      </c>
      <c r="AS105" s="164">
        <f t="shared" si="187"/>
        <v>162</v>
      </c>
      <c r="AT105" s="164">
        <f t="shared" si="187"/>
        <v>168</v>
      </c>
      <c r="AU105" s="164">
        <f t="shared" si="187"/>
        <v>171</v>
      </c>
      <c r="AV105" s="164">
        <f t="shared" si="187"/>
        <v>173</v>
      </c>
      <c r="AW105" s="165">
        <f t="shared" si="187"/>
        <v>174</v>
      </c>
      <c r="AX105" t="s">
        <v>1</v>
      </c>
      <c r="AY105" s="106" t="str">
        <f t="shared" si="143"/>
        <v>M55</v>
      </c>
      <c r="AZ105" s="138">
        <f t="shared" si="135"/>
        <v>105</v>
      </c>
      <c r="BA105" s="74" t="str">
        <f t="shared" si="144"/>
        <v>Mile</v>
      </c>
      <c r="BB105" s="74" t="str">
        <f t="shared" si="145"/>
        <v>Mioković</v>
      </c>
      <c r="BC105" s="138" t="str">
        <f t="shared" si="146"/>
        <v>44:11</v>
      </c>
      <c r="BD105" s="138">
        <f t="shared" si="147"/>
        <v>2651</v>
      </c>
      <c r="BE105" s="138" t="str">
        <f t="shared" si="148"/>
        <v>0</v>
      </c>
      <c r="BF105" s="138" t="str">
        <f t="shared" si="169"/>
        <v>0</v>
      </c>
      <c r="BG105" s="138">
        <f>IF(CD105="","",IF(N(BD105)&gt;max_minuta*60,2,INDEX(statusRezultat_id,MATCH(VALUE(BE105),statusRezultat_oevent,0))))</f>
        <v>1</v>
      </c>
      <c r="BH105" s="74" t="str">
        <f>IF(B105="","",SUBSTITUTE(MID($B105,R105+1,S105-R105-1),"""",""))</f>
        <v>KAP</v>
      </c>
      <c r="BI105" s="74" t="str">
        <f>IF(B105="","",SUBSTITUTE(MID($B105,S105+1,T105-S105-1),"""",""))</f>
        <v>OK Kapela</v>
      </c>
      <c r="BJ105" s="138" t="str">
        <f t="shared" si="149"/>
        <v/>
      </c>
      <c r="BK105" s="74" t="str" cm="1">
        <f t="array" ref="BK105">IF(BJ105="",""&amp;BI105,IF(BJ105="NEMA",BI105,INDEX(klubAlias_klub,BJ105)))</f>
        <v>OK Kapela</v>
      </c>
      <c r="BL105" s="74" t="str" cm="1">
        <f t="array" ref="BL105">IFERROR(INDEX(registarNatjecatelji,CE105,4),"")</f>
        <v>OK Kapela</v>
      </c>
      <c r="BM105" s="138"/>
      <c r="BN105" s="74" t="str">
        <f t="shared" si="150"/>
        <v>OK Kapela</v>
      </c>
      <c r="BO105" s="74" t="str">
        <f>IF(B105="","",SUBSTITUTE(MID($B105,T105+1,U105-T105-1),"""",""))</f>
        <v>CRO</v>
      </c>
      <c r="BP105" s="138">
        <f>IF(BO105="","",IFERROR(INDEX(drzava_id,MATCH(BO105,drzava_oznaka,0)),"NEMA"))</f>
        <v>1</v>
      </c>
      <c r="BQ105" s="74" t="str">
        <f>IF(B105="","",SUBSTITUTE(MID($B105,AQ105+1,AR105-AQ105-1),"""",""))</f>
        <v>M55</v>
      </c>
      <c r="BR105" s="74" t="str">
        <f t="shared" si="136"/>
        <v>M55-Ž45</v>
      </c>
      <c r="BS105" s="138">
        <f t="shared" si="137"/>
        <v>1008</v>
      </c>
      <c r="BT105" s="75" t="str">
        <f>IF(B105="","",SUBSTITUTE(MID($B105,AR105+1,AS105-AR105-1),"""",""))</f>
        <v>3.2</v>
      </c>
      <c r="BU105" s="75" t="str">
        <f>IF(B105="","",SUBSTITUTE(MID($B105,AS105+1,AT105-AS105-1),"""",""))</f>
        <v>125</v>
      </c>
      <c r="BV105" s="76" t="str">
        <f>IF(B105="","",SUBSTITUTE(MID($B105,AT105+1,AU105-AT105-1),"""",""))</f>
        <v>11</v>
      </c>
      <c r="BW105" t="s">
        <v>1</v>
      </c>
      <c r="BX105" s="106" t="str">
        <f>IF(BA105="Vacant","",IF(BA105="","",BA105) &amp; IF(BB105="",""," – " &amp; BB105) &amp; IF(BN105="",""," – " &amp; BN105) &amp; IF(AY105="",""," – " &amp; AY105))</f>
        <v>Mile – Mioković – OK Kapela – M55</v>
      </c>
      <c r="BY105" s="107">
        <f t="shared" si="138"/>
        <v>277</v>
      </c>
      <c r="BZ105" t="s">
        <v>1</v>
      </c>
      <c r="CA105" s="106" t="str">
        <f>IF(BA105="Vacant","",IF(BA105="","",BA105) &amp; IF(BB105="",""," – " &amp; BB105) &amp; IF(BN105="",""," – " &amp; BN105))</f>
        <v>Mile – Mioković – OK Kapela</v>
      </c>
      <c r="CB105" s="107">
        <f t="shared" si="139"/>
        <v>277</v>
      </c>
      <c r="CC105" t="s">
        <v>1</v>
      </c>
      <c r="CD105" s="106" t="str">
        <f>IF(BA105="Vacant","",IF(BA105="","",BA105)&amp;IF(BB105="",""," – "&amp;BB105))</f>
        <v>Mile – Mioković</v>
      </c>
      <c r="CE105" s="107">
        <f t="shared" si="151"/>
        <v>277</v>
      </c>
      <c r="CF105" t="s">
        <v>1</v>
      </c>
      <c r="CG105" s="112">
        <f t="shared" si="152"/>
        <v>277</v>
      </c>
      <c r="CH105" s="107" cm="1">
        <f t="array" ref="CH105">IF(CG105="","",INDEX(imePrezime_id,CG105,0))</f>
        <v>1430</v>
      </c>
      <c r="CI105" t="s">
        <v>1</v>
      </c>
      <c r="CJ105" s="30" t="str">
        <f>IF(CE105&lt;&gt;"NEMA","","SELECT '"&amp;CD105&amp;"', ime, prezime FROM imeprezime WHERE ime LIKE '%"&amp;MID(BA105,2,LEN(BA105)-2)&amp;"%' Or prezime LIKE '%"&amp;MID(BB105,2,LEN(BB105)-2)&amp;"%' Or ime LIKE '%"&amp;MID(BB105,2,LEN(BB105)-2)&amp;"%' Or prezime LIKE '%"&amp;MID(BA105,2,LEN(BA105)-2)&amp;"%' ORDER BY ime, prezime;")</f>
        <v/>
      </c>
      <c r="CK105" t="s">
        <v>1</v>
      </c>
      <c r="CL105" s="91"/>
      <c r="CM105" t="s">
        <v>1</v>
      </c>
      <c r="CO105" t="s">
        <v>1</v>
      </c>
      <c r="CW105" s="116" t="str">
        <f>IF(CE105="NEMA",MAX(CW$10:CW104)+1,"")</f>
        <v/>
      </c>
      <c r="CX105" t="s">
        <v>1</v>
      </c>
      <c r="CY105" s="124" t="str">
        <f>LEFT(BQ105,1)</f>
        <v>M</v>
      </c>
      <c r="CZ105" t="s">
        <v>1</v>
      </c>
      <c r="DA105" s="106" t="str">
        <f>IF(CW105="","",IF(BO105&lt;&gt;"CRO","","INSERT INTO osoba (id,reg_broj,oib,spol_id,dat_rodjenja) VALUES ("&amp;CW105&amp;",(SELECT max(reg_broj)+1 FROM osoba),Null,'"&amp;CY105&amp;"',Null); INSERT INTO osoba_log (id,reg_broj,oib,spol_id,dat_rodjenja,dnevnik_id) SELECT id,reg_broj,oib,spol_id,dat_rodjenja,"&amp;CW$2&amp;" FROM osoba WHERE id = "&amp;CW105&amp;";"))</f>
        <v/>
      </c>
      <c r="DB105" s="129" t="str">
        <f>IF(CW105="","","INSERT INTO imeprezime (id,osoba_id,rbr,ime,prezime,klub_id,identitet_id,sintaksa_id,info,aktivno,dnevnik_id) VALUES ("&amp;CW105&amp;","&amp;IF(DA105="","Null",CW105)&amp;",1,'"&amp;BA105&amp;"','"&amp;BB105&amp;"',(SELECT id FROM klub WHERE naziv = '"&amp;BI105&amp;"'),Null,1,'',1,"&amp;CW$2&amp;");")</f>
        <v/>
      </c>
      <c r="DC105" t="s">
        <v>1</v>
      </c>
      <c r="DD105" s="30" t="str">
        <f t="shared" si="153"/>
        <v/>
      </c>
      <c r="DE105" t="s">
        <v>1</v>
      </c>
      <c r="DF105" s="106" t="str">
        <f>IF(OR(BP105="",BP105&lt;&gt;"NEMA"),"",BO105)</f>
        <v/>
      </c>
      <c r="DG105" s="129" t="str">
        <f>IF(DF105="","",MAX(DG$10:DG104)+1)</f>
        <v/>
      </c>
      <c r="DH105" t="s">
        <v>1</v>
      </c>
      <c r="DI105" s="91"/>
      <c r="DJ105" t="s">
        <v>1</v>
      </c>
      <c r="DK105" s="30" t="str">
        <f>IF(DF105="","","INSERT INTO drzava(id,naziv,oznaka) VALUES ("&amp;DG105&amp;",'"&amp;DI105&amp;"','"&amp;UPPER(LEFT(DF105,1))&amp;LOWER(RIGHT(DF105,2))&amp;"');")</f>
        <v/>
      </c>
      <c r="DL105" t="s">
        <v>1</v>
      </c>
      <c r="DM105" s="170" t="str">
        <f>IF(BJ105&lt;&gt;"NEMA","",IF(IFERROR(MATCH(BI105,BI$10:BI104,0),0)&lt;&gt;0,"",BI105))</f>
        <v/>
      </c>
      <c r="DN105" t="s">
        <v>1</v>
      </c>
      <c r="DO105" s="91"/>
      <c r="DP105" t="s">
        <v>1</v>
      </c>
      <c r="DQ105" s="106" t="str">
        <f t="shared" si="154"/>
        <v/>
      </c>
      <c r="DR105" s="74" t="str">
        <f>IF(DQ105="","",MAX(DR$10:DR104)+1)</f>
        <v/>
      </c>
      <c r="DS105" s="74" t="str">
        <f>IF(DQ105="","",IF(BP105="","",IF(BP105="NEMA",DG105,BP105)))</f>
        <v/>
      </c>
      <c r="DT105" s="74" t="str">
        <f t="shared" si="155"/>
        <v/>
      </c>
      <c r="DU105" s="74" t="str">
        <f>IF(DO105="","",MAX(DU$10:DU104)+1)</f>
        <v/>
      </c>
      <c r="DV105" s="181" t="str">
        <f>IF(DO105="","",INDEX(klub_id,MATCH(DO105,klub_naziv,0)))</f>
        <v/>
      </c>
      <c r="DW105" s="129" t="str">
        <f t="shared" si="156"/>
        <v/>
      </c>
      <c r="DX105" t="s">
        <v>1</v>
      </c>
      <c r="DY105" s="30" t="str">
        <f t="shared" si="157"/>
        <v/>
      </c>
      <c r="DZ105" t="s">
        <v>1</v>
      </c>
      <c r="EA105" s="170" t="str">
        <f>IF(BX105="","",IF(BY105&lt;&gt;"NEMA","ime-pre-klu"&amp;IF(BJ105="","","(ali)")&amp;"-kat",IF(CB105&lt;&gt;"NEMA","ime-pre-klu"&amp;IF(BJ105="","","(ali)"),IF(CE105&lt;&gt;"NEMA","ime-pre",IF(CW105&lt;&gt;"","novo",""))))&amp;IF(AND(BE105="0",BD105&gt;max_minuta*60),"-ot",""))</f>
        <v>ime-pre-klu-kat</v>
      </c>
      <c r="EB105" t="s">
        <v>1</v>
      </c>
      <c r="EC105" s="112"/>
      <c r="ED105" s="138"/>
      <c r="EE105" s="138"/>
      <c r="EF105" s="138"/>
      <c r="EG105" s="138"/>
      <c r="EH105" s="138"/>
      <c r="EI105" s="138"/>
      <c r="EJ105" s="138"/>
      <c r="EK105" s="138"/>
      <c r="EL105" s="138"/>
      <c r="EM105" s="107">
        <f t="shared" si="140"/>
        <v>1</v>
      </c>
      <c r="EN105" t="s">
        <v>1</v>
      </c>
    </row>
    <row r="106" spans="2:144" x14ac:dyDescent="0.25">
      <c r="B106" s="152" t="s">
        <v>1173</v>
      </c>
      <c r="C106" t="s">
        <v>1</v>
      </c>
      <c r="D106" s="163">
        <f t="shared" si="141"/>
        <v>0</v>
      </c>
      <c r="E106" s="164">
        <f t="shared" ref="E106:AW106" si="188">IF($B106="","",FIND(";",$B106,D106+1))</f>
        <v>1</v>
      </c>
      <c r="F106" s="164">
        <f t="shared" si="188"/>
        <v>9</v>
      </c>
      <c r="G106" s="164">
        <f t="shared" si="188"/>
        <v>15</v>
      </c>
      <c r="H106" s="164">
        <f t="shared" si="188"/>
        <v>23</v>
      </c>
      <c r="I106" s="164">
        <f t="shared" si="188"/>
        <v>31</v>
      </c>
      <c r="J106" s="164">
        <f t="shared" si="188"/>
        <v>32</v>
      </c>
      <c r="K106" s="164">
        <f t="shared" si="188"/>
        <v>34</v>
      </c>
      <c r="L106" s="164">
        <f t="shared" si="188"/>
        <v>35</v>
      </c>
      <c r="M106" s="164">
        <f t="shared" si="188"/>
        <v>37</v>
      </c>
      <c r="N106" s="164">
        <f t="shared" si="188"/>
        <v>43</v>
      </c>
      <c r="O106" s="164">
        <f t="shared" si="188"/>
        <v>49</v>
      </c>
      <c r="P106" s="164">
        <f t="shared" si="188"/>
        <v>55</v>
      </c>
      <c r="Q106" s="164">
        <f t="shared" si="188"/>
        <v>57</v>
      </c>
      <c r="R106" s="164">
        <f t="shared" si="188"/>
        <v>59</v>
      </c>
      <c r="S106" s="164">
        <f t="shared" si="188"/>
        <v>67</v>
      </c>
      <c r="T106" s="164">
        <f t="shared" si="188"/>
        <v>78</v>
      </c>
      <c r="U106" s="164">
        <f t="shared" si="188"/>
        <v>84</v>
      </c>
      <c r="V106" s="164">
        <f t="shared" si="188"/>
        <v>86</v>
      </c>
      <c r="W106" s="164">
        <f t="shared" si="188"/>
        <v>92</v>
      </c>
      <c r="X106" s="164">
        <f t="shared" si="188"/>
        <v>98</v>
      </c>
      <c r="Y106" s="164">
        <f t="shared" si="188"/>
        <v>99</v>
      </c>
      <c r="Z106" s="164">
        <f t="shared" si="188"/>
        <v>100</v>
      </c>
      <c r="AA106" s="164">
        <f t="shared" si="188"/>
        <v>101</v>
      </c>
      <c r="AB106" s="164">
        <f t="shared" si="188"/>
        <v>104</v>
      </c>
      <c r="AC106" s="164">
        <f t="shared" si="188"/>
        <v>107</v>
      </c>
      <c r="AD106" s="164">
        <f t="shared" si="188"/>
        <v>110</v>
      </c>
      <c r="AE106" s="164">
        <f t="shared" si="188"/>
        <v>113</v>
      </c>
      <c r="AF106" s="164">
        <f t="shared" si="188"/>
        <v>116</v>
      </c>
      <c r="AG106" s="164">
        <f t="shared" si="188"/>
        <v>119</v>
      </c>
      <c r="AH106" s="164">
        <f t="shared" si="188"/>
        <v>122</v>
      </c>
      <c r="AI106" s="164">
        <f t="shared" si="188"/>
        <v>125</v>
      </c>
      <c r="AJ106" s="164">
        <f t="shared" si="188"/>
        <v>128</v>
      </c>
      <c r="AK106" s="164">
        <f t="shared" si="188"/>
        <v>131</v>
      </c>
      <c r="AL106" s="164">
        <f t="shared" si="188"/>
        <v>134</v>
      </c>
      <c r="AM106" s="164">
        <f t="shared" si="188"/>
        <v>135</v>
      </c>
      <c r="AN106" s="164">
        <f t="shared" si="188"/>
        <v>137</v>
      </c>
      <c r="AO106" s="164">
        <f t="shared" si="188"/>
        <v>143</v>
      </c>
      <c r="AP106" s="164">
        <f t="shared" si="188"/>
        <v>145</v>
      </c>
      <c r="AQ106" s="164">
        <f t="shared" si="188"/>
        <v>148</v>
      </c>
      <c r="AR106" s="164">
        <f t="shared" si="188"/>
        <v>154</v>
      </c>
      <c r="AS106" s="164">
        <f t="shared" si="188"/>
        <v>160</v>
      </c>
      <c r="AT106" s="164">
        <f t="shared" si="188"/>
        <v>166</v>
      </c>
      <c r="AU106" s="164">
        <f t="shared" si="188"/>
        <v>169</v>
      </c>
      <c r="AV106" s="164">
        <f t="shared" si="188"/>
        <v>171</v>
      </c>
      <c r="AW106" s="165">
        <f t="shared" si="188"/>
        <v>172</v>
      </c>
      <c r="AX106" t="s">
        <v>1</v>
      </c>
      <c r="AY106" s="106" t="str">
        <f t="shared" si="143"/>
        <v>M55</v>
      </c>
      <c r="AZ106" s="138">
        <f t="shared" si="135"/>
        <v>105</v>
      </c>
      <c r="BA106" s="74" t="str">
        <f t="shared" si="144"/>
        <v>Karlo</v>
      </c>
      <c r="BB106" s="74" t="str">
        <f t="shared" si="145"/>
        <v>Gobec</v>
      </c>
      <c r="BC106" s="138" t="str">
        <f t="shared" si="146"/>
        <v>44:20</v>
      </c>
      <c r="BD106" s="138">
        <f t="shared" si="147"/>
        <v>2660</v>
      </c>
      <c r="BE106" s="138" t="str">
        <f t="shared" si="148"/>
        <v>0</v>
      </c>
      <c r="BF106" s="138" t="str">
        <f t="shared" si="169"/>
        <v>0</v>
      </c>
      <c r="BG106" s="138">
        <f>IF(CD106="","",IF(N(BD106)&gt;max_minuta*60,2,INDEX(statusRezultat_id,MATCH(VALUE(BE106),statusRezultat_oevent,0))))</f>
        <v>1</v>
      </c>
      <c r="BH106" s="74" t="str">
        <f>IF(B106="","",SUBSTITUTE(MID($B106,R106+1,S106-R106-1),"""",""))</f>
        <v>Vihor</v>
      </c>
      <c r="BI106" s="74" t="str">
        <f>IF(B106="","",SUBSTITUTE(MID($B106,S106+1,T106-S106-1),"""",""))</f>
        <v>OK Vihor</v>
      </c>
      <c r="BJ106" s="138" t="str">
        <f t="shared" si="149"/>
        <v/>
      </c>
      <c r="BK106" s="74" t="str" cm="1">
        <f t="array" ref="BK106">IF(BJ106="",""&amp;BI106,IF(BJ106="NEMA",BI106,INDEX(klubAlias_klub,BJ106)))</f>
        <v>OK Vihor</v>
      </c>
      <c r="BL106" s="74" t="str" cm="1">
        <f t="array" ref="BL106">IFERROR(INDEX(registarNatjecatelji,CE106,4),"")</f>
        <v>OK Vihor</v>
      </c>
      <c r="BM106" s="138"/>
      <c r="BN106" s="74" t="str">
        <f t="shared" si="150"/>
        <v>OK Vihor</v>
      </c>
      <c r="BO106" s="74" t="str">
        <f>IF(B106="","",SUBSTITUTE(MID($B106,T106+1,U106-T106-1),"""",""))</f>
        <v>CRO</v>
      </c>
      <c r="BP106" s="138">
        <f>IF(BO106="","",IFERROR(INDEX(drzava_id,MATCH(BO106,drzava_oznaka,0)),"NEMA"))</f>
        <v>1</v>
      </c>
      <c r="BQ106" s="74" t="str">
        <f>IF(B106="","",SUBSTITUTE(MID($B106,AQ106+1,AR106-AQ106-1),"""",""))</f>
        <v>M55</v>
      </c>
      <c r="BR106" s="74" t="str">
        <f t="shared" si="136"/>
        <v>M55-Ž45</v>
      </c>
      <c r="BS106" s="138">
        <f t="shared" si="137"/>
        <v>1008</v>
      </c>
      <c r="BT106" s="75" t="str">
        <f>IF(B106="","",SUBSTITUTE(MID($B106,AR106+1,AS106-AR106-1),"""",""))</f>
        <v>3.2</v>
      </c>
      <c r="BU106" s="75" t="str">
        <f>IF(B106="","",SUBSTITUTE(MID($B106,AS106+1,AT106-AS106-1),"""",""))</f>
        <v>125</v>
      </c>
      <c r="BV106" s="76" t="str">
        <f>IF(B106="","",SUBSTITUTE(MID($B106,AT106+1,AU106-AT106-1),"""",""))</f>
        <v>11</v>
      </c>
      <c r="BW106" t="s">
        <v>1</v>
      </c>
      <c r="BX106" s="106" t="str">
        <f>IF(BA106="Vacant","",IF(BA106="","",BA106) &amp; IF(BB106="",""," – " &amp; BB106) &amp; IF(BN106="",""," – " &amp; BN106) &amp; IF(AY106="",""," – " &amp; AY106))</f>
        <v>Karlo – Gobec – OK Vihor – M55</v>
      </c>
      <c r="BY106" s="107">
        <f t="shared" si="138"/>
        <v>662</v>
      </c>
      <c r="BZ106" t="s">
        <v>1</v>
      </c>
      <c r="CA106" s="106" t="str">
        <f>IF(BA106="Vacant","",IF(BA106="","",BA106) &amp; IF(BB106="",""," – " &amp; BB106) &amp; IF(BN106="",""," – " &amp; BN106))</f>
        <v>Karlo – Gobec – OK Vihor</v>
      </c>
      <c r="CB106" s="107">
        <f t="shared" si="139"/>
        <v>662</v>
      </c>
      <c r="CC106" t="s">
        <v>1</v>
      </c>
      <c r="CD106" s="106" t="str">
        <f>IF(BA106="Vacant","",IF(BA106="","",BA106)&amp;IF(BB106="",""," – "&amp;BB106))</f>
        <v>Karlo – Gobec</v>
      </c>
      <c r="CE106" s="107">
        <f t="shared" si="151"/>
        <v>662</v>
      </c>
      <c r="CF106" t="s">
        <v>1</v>
      </c>
      <c r="CG106" s="112">
        <f t="shared" si="152"/>
        <v>662</v>
      </c>
      <c r="CH106" s="107" cm="1">
        <f t="array" ref="CH106">IF(CG106="","",INDEX(imePrezime_id,CG106,0))</f>
        <v>1494</v>
      </c>
      <c r="CI106" t="s">
        <v>1</v>
      </c>
      <c r="CJ106" s="30" t="str">
        <f>IF(CE106&lt;&gt;"NEMA","","SELECT '"&amp;CD106&amp;"', ime, prezime FROM imeprezime WHERE ime LIKE '%"&amp;MID(BA106,2,LEN(BA106)-2)&amp;"%' Or prezime LIKE '%"&amp;MID(BB106,2,LEN(BB106)-2)&amp;"%' Or ime LIKE '%"&amp;MID(BB106,2,LEN(BB106)-2)&amp;"%' Or prezime LIKE '%"&amp;MID(BA106,2,LEN(BA106)-2)&amp;"%' ORDER BY ime, prezime;")</f>
        <v/>
      </c>
      <c r="CK106" t="s">
        <v>1</v>
      </c>
      <c r="CL106" s="91"/>
      <c r="CM106" t="s">
        <v>1</v>
      </c>
      <c r="CO106" t="s">
        <v>1</v>
      </c>
      <c r="CW106" s="116" t="str">
        <f>IF(CE106="NEMA",MAX(CW$10:CW105)+1,"")</f>
        <v/>
      </c>
      <c r="CX106" t="s">
        <v>1</v>
      </c>
      <c r="CY106" s="124" t="str">
        <f>LEFT(BQ106,1)</f>
        <v>M</v>
      </c>
      <c r="CZ106" t="s">
        <v>1</v>
      </c>
      <c r="DA106" s="106" t="str">
        <f>IF(CW106="","",IF(BO106&lt;&gt;"CRO","","INSERT INTO osoba (id,reg_broj,oib,spol_id,dat_rodjenja) VALUES ("&amp;CW106&amp;",(SELECT max(reg_broj)+1 FROM osoba),Null,'"&amp;CY106&amp;"',Null); INSERT INTO osoba_log (id,reg_broj,oib,spol_id,dat_rodjenja,dnevnik_id) SELECT id,reg_broj,oib,spol_id,dat_rodjenja,"&amp;CW$2&amp;" FROM osoba WHERE id = "&amp;CW106&amp;";"))</f>
        <v/>
      </c>
      <c r="DB106" s="129" t="str">
        <f>IF(CW106="","","INSERT INTO imeprezime (id,osoba_id,rbr,ime,prezime,klub_id,identitet_id,sintaksa_id,info,aktivno,dnevnik_id) VALUES ("&amp;CW106&amp;","&amp;IF(DA106="","Null",CW106)&amp;",1,'"&amp;BA106&amp;"','"&amp;BB106&amp;"',(SELECT id FROM klub WHERE naziv = '"&amp;BI106&amp;"'),Null,1,'',1,"&amp;CW$2&amp;");")</f>
        <v/>
      </c>
      <c r="DC106" t="s">
        <v>1</v>
      </c>
      <c r="DD106" s="30" t="str">
        <f t="shared" si="153"/>
        <v/>
      </c>
      <c r="DE106" t="s">
        <v>1</v>
      </c>
      <c r="DF106" s="106" t="str">
        <f>IF(OR(BP106="",BP106&lt;&gt;"NEMA"),"",BO106)</f>
        <v/>
      </c>
      <c r="DG106" s="129" t="str">
        <f>IF(DF106="","",MAX(DG$10:DG105)+1)</f>
        <v/>
      </c>
      <c r="DH106" t="s">
        <v>1</v>
      </c>
      <c r="DI106" s="91"/>
      <c r="DJ106" t="s">
        <v>1</v>
      </c>
      <c r="DK106" s="30" t="str">
        <f>IF(DF106="","","INSERT INTO drzava(id,naziv,oznaka) VALUES ("&amp;DG106&amp;",'"&amp;DI106&amp;"','"&amp;UPPER(LEFT(DF106,1))&amp;LOWER(RIGHT(DF106,2))&amp;"');")</f>
        <v/>
      </c>
      <c r="DL106" t="s">
        <v>1</v>
      </c>
      <c r="DM106" s="170" t="str">
        <f>IF(BJ106&lt;&gt;"NEMA","",IF(IFERROR(MATCH(BI106,BI$10:BI105,0),0)&lt;&gt;0,"",BI106))</f>
        <v/>
      </c>
      <c r="DN106" t="s">
        <v>1</v>
      </c>
      <c r="DO106" s="91"/>
      <c r="DP106" t="s">
        <v>1</v>
      </c>
      <c r="DQ106" s="106" t="str">
        <f t="shared" si="154"/>
        <v/>
      </c>
      <c r="DR106" s="74" t="str">
        <f>IF(DQ106="","",MAX(DR$10:DR105)+1)</f>
        <v/>
      </c>
      <c r="DS106" s="74" t="str">
        <f>IF(DQ106="","",IF(BP106="","",IF(BP106="NEMA",DG106,BP106)))</f>
        <v/>
      </c>
      <c r="DT106" s="74" t="str">
        <f t="shared" si="155"/>
        <v/>
      </c>
      <c r="DU106" s="74" t="str">
        <f>IF(DO106="","",MAX(DU$10:DU105)+1)</f>
        <v/>
      </c>
      <c r="DV106" s="181" t="str">
        <f>IF(DO106="","",INDEX(klub_id,MATCH(DO106,klub_naziv,0)))</f>
        <v/>
      </c>
      <c r="DW106" s="129" t="str">
        <f t="shared" si="156"/>
        <v/>
      </c>
      <c r="DX106" t="s">
        <v>1</v>
      </c>
      <c r="DY106" s="30" t="str">
        <f t="shared" si="157"/>
        <v/>
      </c>
      <c r="DZ106" t="s">
        <v>1</v>
      </c>
      <c r="EA106" s="170" t="str">
        <f>IF(BX106="","",IF(BY106&lt;&gt;"NEMA","ime-pre-klu"&amp;IF(BJ106="","","(ali)")&amp;"-kat",IF(CB106&lt;&gt;"NEMA","ime-pre-klu"&amp;IF(BJ106="","","(ali)"),IF(CE106&lt;&gt;"NEMA","ime-pre",IF(CW106&lt;&gt;"","novo",""))))&amp;IF(AND(BE106="0",BD106&gt;max_minuta*60),"-ot",""))</f>
        <v>ime-pre-klu-kat</v>
      </c>
      <c r="EB106" t="s">
        <v>1</v>
      </c>
      <c r="EC106" s="112"/>
      <c r="ED106" s="138"/>
      <c r="EE106" s="138"/>
      <c r="EF106" s="138"/>
      <c r="EG106" s="138"/>
      <c r="EH106" s="138"/>
      <c r="EI106" s="138"/>
      <c r="EJ106" s="138"/>
      <c r="EK106" s="138"/>
      <c r="EL106" s="138"/>
      <c r="EM106" s="107">
        <f t="shared" si="140"/>
        <v>1</v>
      </c>
      <c r="EN106" t="s">
        <v>1</v>
      </c>
    </row>
    <row r="107" spans="2:144" x14ac:dyDescent="0.25">
      <c r="B107" s="152" t="s">
        <v>1174</v>
      </c>
      <c r="C107" t="s">
        <v>1</v>
      </c>
      <c r="D107" s="163">
        <f t="shared" si="141"/>
        <v>0</v>
      </c>
      <c r="E107" s="164">
        <f t="shared" ref="E107:AW107" si="189">IF($B107="","",FIND(";",$B107,D107+1))</f>
        <v>1</v>
      </c>
      <c r="F107" s="164">
        <f t="shared" si="189"/>
        <v>8</v>
      </c>
      <c r="G107" s="164">
        <f t="shared" si="189"/>
        <v>14</v>
      </c>
      <c r="H107" s="164">
        <f t="shared" si="189"/>
        <v>22</v>
      </c>
      <c r="I107" s="164">
        <f t="shared" si="189"/>
        <v>31</v>
      </c>
      <c r="J107" s="164">
        <f t="shared" si="189"/>
        <v>32</v>
      </c>
      <c r="K107" s="164">
        <f t="shared" si="189"/>
        <v>34</v>
      </c>
      <c r="L107" s="164">
        <f t="shared" si="189"/>
        <v>35</v>
      </c>
      <c r="M107" s="164">
        <f t="shared" si="189"/>
        <v>37</v>
      </c>
      <c r="N107" s="164">
        <f t="shared" si="189"/>
        <v>43</v>
      </c>
      <c r="O107" s="164">
        <f t="shared" si="189"/>
        <v>50</v>
      </c>
      <c r="P107" s="164">
        <f t="shared" si="189"/>
        <v>56</v>
      </c>
      <c r="Q107" s="164">
        <f t="shared" si="189"/>
        <v>58</v>
      </c>
      <c r="R107" s="164">
        <f t="shared" si="189"/>
        <v>60</v>
      </c>
      <c r="S107" s="164">
        <f t="shared" si="189"/>
        <v>66</v>
      </c>
      <c r="T107" s="164">
        <f t="shared" si="189"/>
        <v>78</v>
      </c>
      <c r="U107" s="164">
        <f t="shared" si="189"/>
        <v>84</v>
      </c>
      <c r="V107" s="164">
        <f t="shared" si="189"/>
        <v>86</v>
      </c>
      <c r="W107" s="164">
        <f t="shared" si="189"/>
        <v>92</v>
      </c>
      <c r="X107" s="164">
        <f t="shared" si="189"/>
        <v>98</v>
      </c>
      <c r="Y107" s="164">
        <f t="shared" si="189"/>
        <v>99</v>
      </c>
      <c r="Z107" s="164">
        <f t="shared" si="189"/>
        <v>100</v>
      </c>
      <c r="AA107" s="164">
        <f t="shared" si="189"/>
        <v>101</v>
      </c>
      <c r="AB107" s="164">
        <f t="shared" si="189"/>
        <v>104</v>
      </c>
      <c r="AC107" s="164">
        <f t="shared" si="189"/>
        <v>107</v>
      </c>
      <c r="AD107" s="164">
        <f t="shared" si="189"/>
        <v>110</v>
      </c>
      <c r="AE107" s="164">
        <f t="shared" si="189"/>
        <v>113</v>
      </c>
      <c r="AF107" s="164">
        <f t="shared" si="189"/>
        <v>116</v>
      </c>
      <c r="AG107" s="164">
        <f t="shared" si="189"/>
        <v>119</v>
      </c>
      <c r="AH107" s="164">
        <f t="shared" si="189"/>
        <v>122</v>
      </c>
      <c r="AI107" s="164">
        <f t="shared" si="189"/>
        <v>125</v>
      </c>
      <c r="AJ107" s="164">
        <f t="shared" si="189"/>
        <v>128</v>
      </c>
      <c r="AK107" s="164">
        <f t="shared" si="189"/>
        <v>131</v>
      </c>
      <c r="AL107" s="164">
        <f t="shared" si="189"/>
        <v>134</v>
      </c>
      <c r="AM107" s="164">
        <f t="shared" si="189"/>
        <v>135</v>
      </c>
      <c r="AN107" s="164">
        <f t="shared" si="189"/>
        <v>137</v>
      </c>
      <c r="AO107" s="164">
        <f t="shared" si="189"/>
        <v>143</v>
      </c>
      <c r="AP107" s="164">
        <f t="shared" si="189"/>
        <v>145</v>
      </c>
      <c r="AQ107" s="164">
        <f t="shared" si="189"/>
        <v>148</v>
      </c>
      <c r="AR107" s="164">
        <f t="shared" si="189"/>
        <v>154</v>
      </c>
      <c r="AS107" s="164">
        <f t="shared" si="189"/>
        <v>160</v>
      </c>
      <c r="AT107" s="164">
        <f t="shared" si="189"/>
        <v>166</v>
      </c>
      <c r="AU107" s="164">
        <f t="shared" si="189"/>
        <v>169</v>
      </c>
      <c r="AV107" s="164">
        <f t="shared" si="189"/>
        <v>171</v>
      </c>
      <c r="AW107" s="165">
        <f t="shared" si="189"/>
        <v>172</v>
      </c>
      <c r="AX107" t="s">
        <v>1</v>
      </c>
      <c r="AY107" s="106" t="str">
        <f t="shared" si="143"/>
        <v>M55</v>
      </c>
      <c r="AZ107" s="138">
        <f t="shared" si="135"/>
        <v>105</v>
      </c>
      <c r="BA107" s="74" t="str">
        <f t="shared" si="144"/>
        <v>Mladen</v>
      </c>
      <c r="BB107" s="74" t="str">
        <f t="shared" si="145"/>
        <v>Jelić</v>
      </c>
      <c r="BC107" s="138" t="str">
        <f t="shared" si="146"/>
        <v>47:38</v>
      </c>
      <c r="BD107" s="138">
        <f t="shared" si="147"/>
        <v>2858</v>
      </c>
      <c r="BE107" s="138" t="str">
        <f t="shared" si="148"/>
        <v>0</v>
      </c>
      <c r="BF107" s="138" t="str">
        <f t="shared" si="169"/>
        <v>0</v>
      </c>
      <c r="BG107" s="138">
        <f>IF(CD107="","",IF(N(BD107)&gt;max_minuta*60,2,INDEX(statusRezultat_id,MATCH(VALUE(BE107),statusRezultat_oevent,0))))</f>
        <v>1</v>
      </c>
      <c r="BH107" s="74" t="str">
        <f>IF(B107="","",SUBSTITUTE(MID($B107,R107+1,S107-R107-1),"""",""))</f>
        <v>KAP</v>
      </c>
      <c r="BI107" s="74" t="str">
        <f>IF(B107="","",SUBSTITUTE(MID($B107,S107+1,T107-S107-1),"""",""))</f>
        <v>OK Kapela</v>
      </c>
      <c r="BJ107" s="138" t="str">
        <f t="shared" si="149"/>
        <v/>
      </c>
      <c r="BK107" s="74" t="str" cm="1">
        <f t="array" ref="BK107">IF(BJ107="",""&amp;BI107,IF(BJ107="NEMA",BI107,INDEX(klubAlias_klub,BJ107)))</f>
        <v>OK Kapela</v>
      </c>
      <c r="BL107" s="74" t="str" cm="1">
        <f t="array" ref="BL107">IFERROR(INDEX(registarNatjecatelji,CE107,4),"")</f>
        <v>OK Kapela</v>
      </c>
      <c r="BM107" s="138"/>
      <c r="BN107" s="74" t="str">
        <f t="shared" si="150"/>
        <v>OK Kapela</v>
      </c>
      <c r="BO107" s="74" t="str">
        <f>IF(B107="","",SUBSTITUTE(MID($B107,T107+1,U107-T107-1),"""",""))</f>
        <v>CRO</v>
      </c>
      <c r="BP107" s="138">
        <f>IF(BO107="","",IFERROR(INDEX(drzava_id,MATCH(BO107,drzava_oznaka,0)),"NEMA"))</f>
        <v>1</v>
      </c>
      <c r="BQ107" s="74" t="str">
        <f>IF(B107="","",SUBSTITUTE(MID($B107,AQ107+1,AR107-AQ107-1),"""",""))</f>
        <v>M55</v>
      </c>
      <c r="BR107" s="74" t="str">
        <f t="shared" si="136"/>
        <v>M55-Ž45</v>
      </c>
      <c r="BS107" s="138">
        <f t="shared" si="137"/>
        <v>1008</v>
      </c>
      <c r="BT107" s="75" t="str">
        <f>IF(B107="","",SUBSTITUTE(MID($B107,AR107+1,AS107-AR107-1),"""",""))</f>
        <v>3.2</v>
      </c>
      <c r="BU107" s="75" t="str">
        <f>IF(B107="","",SUBSTITUTE(MID($B107,AS107+1,AT107-AS107-1),"""",""))</f>
        <v>125</v>
      </c>
      <c r="BV107" s="76" t="str">
        <f>IF(B107="","",SUBSTITUTE(MID($B107,AT107+1,AU107-AT107-1),"""",""))</f>
        <v>11</v>
      </c>
      <c r="BW107" t="s">
        <v>1</v>
      </c>
      <c r="BX107" s="106" t="str">
        <f>IF(BA107="Vacant","",IF(BA107="","",BA107) &amp; IF(BB107="",""," – " &amp; BB107) &amp; IF(BN107="",""," – " &amp; BN107) &amp; IF(AY107="",""," – " &amp; AY107))</f>
        <v>Mladen – Jelić – OK Kapela – M55</v>
      </c>
      <c r="BY107" s="107">
        <f t="shared" si="138"/>
        <v>254</v>
      </c>
      <c r="BZ107" t="s">
        <v>1</v>
      </c>
      <c r="CA107" s="106" t="str">
        <f>IF(BA107="Vacant","",IF(BA107="","",BA107) &amp; IF(BB107="",""," – " &amp; BB107) &amp; IF(BN107="",""," – " &amp; BN107))</f>
        <v>Mladen – Jelić – OK Kapela</v>
      </c>
      <c r="CB107" s="107">
        <f t="shared" si="139"/>
        <v>254</v>
      </c>
      <c r="CC107" t="s">
        <v>1</v>
      </c>
      <c r="CD107" s="106" t="str">
        <f>IF(BA107="Vacant","",IF(BA107="","",BA107)&amp;IF(BB107="",""," – "&amp;BB107))</f>
        <v>Mladen – Jelić</v>
      </c>
      <c r="CE107" s="107">
        <f t="shared" si="151"/>
        <v>254</v>
      </c>
      <c r="CF107" t="s">
        <v>1</v>
      </c>
      <c r="CG107" s="112">
        <f t="shared" si="152"/>
        <v>254</v>
      </c>
      <c r="CH107" s="107" cm="1">
        <f t="array" ref="CH107">IF(CG107="","",INDEX(imePrezime_id,CG107,0))</f>
        <v>1188</v>
      </c>
      <c r="CI107" t="s">
        <v>1</v>
      </c>
      <c r="CJ107" s="30" t="str">
        <f>IF(CE107&lt;&gt;"NEMA","","SELECT '"&amp;CD107&amp;"', ime, prezime FROM imeprezime WHERE ime LIKE '%"&amp;MID(BA107,2,LEN(BA107)-2)&amp;"%' Or prezime LIKE '%"&amp;MID(BB107,2,LEN(BB107)-2)&amp;"%' Or ime LIKE '%"&amp;MID(BB107,2,LEN(BB107)-2)&amp;"%' Or prezime LIKE '%"&amp;MID(BA107,2,LEN(BA107)-2)&amp;"%' ORDER BY ime, prezime;")</f>
        <v/>
      </c>
      <c r="CK107" t="s">
        <v>1</v>
      </c>
      <c r="CL107" s="91"/>
      <c r="CM107" t="s">
        <v>1</v>
      </c>
      <c r="CO107" t="s">
        <v>1</v>
      </c>
      <c r="CW107" s="116" t="str">
        <f>IF(CE107="NEMA",MAX(CW$10:CW106)+1,"")</f>
        <v/>
      </c>
      <c r="CX107" t="s">
        <v>1</v>
      </c>
      <c r="CY107" s="124" t="str">
        <f>LEFT(BQ107,1)</f>
        <v>M</v>
      </c>
      <c r="CZ107" t="s">
        <v>1</v>
      </c>
      <c r="DA107" s="106" t="str">
        <f>IF(CW107="","",IF(BO107&lt;&gt;"CRO","","INSERT INTO osoba (id,reg_broj,oib,spol_id,dat_rodjenja) VALUES ("&amp;CW107&amp;",(SELECT max(reg_broj)+1 FROM osoba),Null,'"&amp;CY107&amp;"',Null); INSERT INTO osoba_log (id,reg_broj,oib,spol_id,dat_rodjenja,dnevnik_id) SELECT id,reg_broj,oib,spol_id,dat_rodjenja,"&amp;CW$2&amp;" FROM osoba WHERE id = "&amp;CW107&amp;";"))</f>
        <v/>
      </c>
      <c r="DB107" s="129" t="str">
        <f>IF(CW107="","","INSERT INTO imeprezime (id,osoba_id,rbr,ime,prezime,klub_id,identitet_id,sintaksa_id,info,aktivno,dnevnik_id) VALUES ("&amp;CW107&amp;","&amp;IF(DA107="","Null",CW107)&amp;",1,'"&amp;BA107&amp;"','"&amp;BB107&amp;"',(SELECT id FROM klub WHERE naziv = '"&amp;BI107&amp;"'),Null,1,'',1,"&amp;CW$2&amp;");")</f>
        <v/>
      </c>
      <c r="DC107" t="s">
        <v>1</v>
      </c>
      <c r="DD107" s="30" t="str">
        <f t="shared" si="153"/>
        <v/>
      </c>
      <c r="DE107" t="s">
        <v>1</v>
      </c>
      <c r="DF107" s="106" t="str">
        <f>IF(OR(BP107="",BP107&lt;&gt;"NEMA"),"",BO107)</f>
        <v/>
      </c>
      <c r="DG107" s="129" t="str">
        <f>IF(DF107="","",MAX(DG$10:DG106)+1)</f>
        <v/>
      </c>
      <c r="DH107" t="s">
        <v>1</v>
      </c>
      <c r="DI107" s="91"/>
      <c r="DJ107" t="s">
        <v>1</v>
      </c>
      <c r="DK107" s="30" t="str">
        <f>IF(DF107="","","INSERT INTO drzava(id,naziv,oznaka) VALUES ("&amp;DG107&amp;",'"&amp;DI107&amp;"','"&amp;UPPER(LEFT(DF107,1))&amp;LOWER(RIGHT(DF107,2))&amp;"');")</f>
        <v/>
      </c>
      <c r="DL107" t="s">
        <v>1</v>
      </c>
      <c r="DM107" s="170" t="str">
        <f>IF(BJ107&lt;&gt;"NEMA","",IF(IFERROR(MATCH(BI107,BI$10:BI106,0),0)&lt;&gt;0,"",BI107))</f>
        <v/>
      </c>
      <c r="DN107" t="s">
        <v>1</v>
      </c>
      <c r="DO107" s="91"/>
      <c r="DP107" t="s">
        <v>1</v>
      </c>
      <c r="DQ107" s="106" t="str">
        <f t="shared" si="154"/>
        <v/>
      </c>
      <c r="DR107" s="74" t="str">
        <f>IF(DQ107="","",MAX(DR$10:DR106)+1)</f>
        <v/>
      </c>
      <c r="DS107" s="74" t="str">
        <f>IF(DQ107="","",IF(BP107="","",IF(BP107="NEMA",DG107,BP107)))</f>
        <v/>
      </c>
      <c r="DT107" s="74" t="str">
        <f t="shared" si="155"/>
        <v/>
      </c>
      <c r="DU107" s="74" t="str">
        <f>IF(DO107="","",MAX(DU$10:DU106)+1)</f>
        <v/>
      </c>
      <c r="DV107" s="181" t="str">
        <f>IF(DO107="","",INDEX(klub_id,MATCH(DO107,klub_naziv,0)))</f>
        <v/>
      </c>
      <c r="DW107" s="129" t="str">
        <f t="shared" si="156"/>
        <v/>
      </c>
      <c r="DX107" t="s">
        <v>1</v>
      </c>
      <c r="DY107" s="30" t="str">
        <f t="shared" si="157"/>
        <v/>
      </c>
      <c r="DZ107" t="s">
        <v>1</v>
      </c>
      <c r="EA107" s="170" t="str">
        <f>IF(BX107="","",IF(BY107&lt;&gt;"NEMA","ime-pre-klu"&amp;IF(BJ107="","","(ali)")&amp;"-kat",IF(CB107&lt;&gt;"NEMA","ime-pre-klu"&amp;IF(BJ107="","","(ali)"),IF(CE107&lt;&gt;"NEMA","ime-pre",IF(CW107&lt;&gt;"","novo",""))))&amp;IF(AND(BE107="0",BD107&gt;max_minuta*60),"-ot",""))</f>
        <v>ime-pre-klu-kat</v>
      </c>
      <c r="EB107" t="s">
        <v>1</v>
      </c>
      <c r="EC107" s="112"/>
      <c r="ED107" s="138"/>
      <c r="EE107" s="138"/>
      <c r="EF107" s="138"/>
      <c r="EG107" s="138"/>
      <c r="EH107" s="138"/>
      <c r="EI107" s="138"/>
      <c r="EJ107" s="138"/>
      <c r="EK107" s="138"/>
      <c r="EL107" s="138"/>
      <c r="EM107" s="107">
        <f t="shared" si="140"/>
        <v>1</v>
      </c>
      <c r="EN107" t="s">
        <v>1</v>
      </c>
    </row>
    <row r="108" spans="2:144" x14ac:dyDescent="0.25">
      <c r="B108" s="152" t="s">
        <v>1175</v>
      </c>
      <c r="C108" t="s">
        <v>1</v>
      </c>
      <c r="D108" s="163">
        <f t="shared" si="141"/>
        <v>0</v>
      </c>
      <c r="E108" s="164">
        <f t="shared" ref="E108:AW108" si="190">IF($B108="","",FIND(";",$B108,D108+1))</f>
        <v>1</v>
      </c>
      <c r="F108" s="164">
        <f t="shared" si="190"/>
        <v>8</v>
      </c>
      <c r="G108" s="164">
        <f t="shared" si="190"/>
        <v>14</v>
      </c>
      <c r="H108" s="164">
        <f t="shared" si="190"/>
        <v>26</v>
      </c>
      <c r="I108" s="164">
        <f t="shared" si="190"/>
        <v>34</v>
      </c>
      <c r="J108" s="164">
        <f t="shared" si="190"/>
        <v>35</v>
      </c>
      <c r="K108" s="164">
        <f t="shared" si="190"/>
        <v>37</v>
      </c>
      <c r="L108" s="164">
        <f t="shared" si="190"/>
        <v>38</v>
      </c>
      <c r="M108" s="164">
        <f t="shared" si="190"/>
        <v>40</v>
      </c>
      <c r="N108" s="164">
        <f t="shared" si="190"/>
        <v>46</v>
      </c>
      <c r="O108" s="164">
        <f t="shared" si="190"/>
        <v>53</v>
      </c>
      <c r="P108" s="164">
        <f t="shared" si="190"/>
        <v>59</v>
      </c>
      <c r="Q108" s="164">
        <f t="shared" si="190"/>
        <v>61</v>
      </c>
      <c r="R108" s="164">
        <f t="shared" si="190"/>
        <v>63</v>
      </c>
      <c r="S108" s="164">
        <f t="shared" si="190"/>
        <v>71</v>
      </c>
      <c r="T108" s="164">
        <f t="shared" si="190"/>
        <v>82</v>
      </c>
      <c r="U108" s="164">
        <f t="shared" si="190"/>
        <v>88</v>
      </c>
      <c r="V108" s="164">
        <f t="shared" si="190"/>
        <v>90</v>
      </c>
      <c r="W108" s="164">
        <f t="shared" si="190"/>
        <v>96</v>
      </c>
      <c r="X108" s="164">
        <f t="shared" si="190"/>
        <v>102</v>
      </c>
      <c r="Y108" s="164">
        <f t="shared" si="190"/>
        <v>103</v>
      </c>
      <c r="Z108" s="164">
        <f t="shared" si="190"/>
        <v>104</v>
      </c>
      <c r="AA108" s="164">
        <f t="shared" si="190"/>
        <v>105</v>
      </c>
      <c r="AB108" s="164">
        <f t="shared" si="190"/>
        <v>108</v>
      </c>
      <c r="AC108" s="164">
        <f t="shared" si="190"/>
        <v>111</v>
      </c>
      <c r="AD108" s="164">
        <f t="shared" si="190"/>
        <v>114</v>
      </c>
      <c r="AE108" s="164">
        <f t="shared" si="190"/>
        <v>117</v>
      </c>
      <c r="AF108" s="164">
        <f t="shared" si="190"/>
        <v>120</v>
      </c>
      <c r="AG108" s="164">
        <f t="shared" si="190"/>
        <v>123</v>
      </c>
      <c r="AH108" s="164">
        <f t="shared" si="190"/>
        <v>126</v>
      </c>
      <c r="AI108" s="164">
        <f t="shared" si="190"/>
        <v>129</v>
      </c>
      <c r="AJ108" s="164">
        <f t="shared" si="190"/>
        <v>132</v>
      </c>
      <c r="AK108" s="164">
        <f t="shared" si="190"/>
        <v>135</v>
      </c>
      <c r="AL108" s="164">
        <f t="shared" si="190"/>
        <v>138</v>
      </c>
      <c r="AM108" s="164">
        <f t="shared" si="190"/>
        <v>139</v>
      </c>
      <c r="AN108" s="164">
        <f t="shared" si="190"/>
        <v>141</v>
      </c>
      <c r="AO108" s="164">
        <f t="shared" si="190"/>
        <v>147</v>
      </c>
      <c r="AP108" s="164">
        <f t="shared" si="190"/>
        <v>149</v>
      </c>
      <c r="AQ108" s="164">
        <f t="shared" si="190"/>
        <v>152</v>
      </c>
      <c r="AR108" s="164">
        <f t="shared" si="190"/>
        <v>158</v>
      </c>
      <c r="AS108" s="164">
        <f t="shared" si="190"/>
        <v>164</v>
      </c>
      <c r="AT108" s="164">
        <f t="shared" si="190"/>
        <v>170</v>
      </c>
      <c r="AU108" s="164">
        <f t="shared" si="190"/>
        <v>173</v>
      </c>
      <c r="AV108" s="164">
        <f t="shared" si="190"/>
        <v>175</v>
      </c>
      <c r="AW108" s="165">
        <f t="shared" si="190"/>
        <v>176</v>
      </c>
      <c r="AX108" t="s">
        <v>1</v>
      </c>
      <c r="AY108" s="106" t="str">
        <f t="shared" si="143"/>
        <v>M55</v>
      </c>
      <c r="AZ108" s="138">
        <f t="shared" si="135"/>
        <v>105</v>
      </c>
      <c r="BA108" s="74" t="str">
        <f t="shared" si="144"/>
        <v>Josip</v>
      </c>
      <c r="BB108" s="74" t="str">
        <f t="shared" si="145"/>
        <v>Matijašić</v>
      </c>
      <c r="BC108" s="138" t="str">
        <f t="shared" si="146"/>
        <v>55:19</v>
      </c>
      <c r="BD108" s="138">
        <f t="shared" si="147"/>
        <v>3319</v>
      </c>
      <c r="BE108" s="138" t="str">
        <f t="shared" si="148"/>
        <v>0</v>
      </c>
      <c r="BF108" s="138" t="str">
        <f t="shared" si="169"/>
        <v>0</v>
      </c>
      <c r="BG108" s="138">
        <f>IF(CD108="","",IF(N(BD108)&gt;max_minuta*60,2,INDEX(statusRezultat_id,MATCH(VALUE(BE108),statusRezultat_oevent,0))))</f>
        <v>1</v>
      </c>
      <c r="BH108" s="74" t="str">
        <f>IF(B108="","",SUBSTITUTE(MID($B108,R108+1,S108-R108-1),"""",""))</f>
        <v>Vihor</v>
      </c>
      <c r="BI108" s="74" t="str">
        <f>IF(B108="","",SUBSTITUTE(MID($B108,S108+1,T108-S108-1),"""",""))</f>
        <v>OK Vihor</v>
      </c>
      <c r="BJ108" s="138" t="str">
        <f t="shared" si="149"/>
        <v/>
      </c>
      <c r="BK108" s="74" t="str" cm="1">
        <f t="array" ref="BK108">IF(BJ108="",""&amp;BI108,IF(BJ108="NEMA",BI108,INDEX(klubAlias_klub,BJ108)))</f>
        <v>OK Vihor</v>
      </c>
      <c r="BL108" s="74" t="str" cm="1">
        <f t="array" ref="BL108">IFERROR(INDEX(registarNatjecatelji,CE108,4),"")</f>
        <v>OK Vihor</v>
      </c>
      <c r="BM108" s="138"/>
      <c r="BN108" s="74" t="str">
        <f t="shared" si="150"/>
        <v>OK Vihor</v>
      </c>
      <c r="BO108" s="74" t="str">
        <f>IF(B108="","",SUBSTITUTE(MID($B108,T108+1,U108-T108-1),"""",""))</f>
        <v>CRO</v>
      </c>
      <c r="BP108" s="138">
        <f>IF(BO108="","",IFERROR(INDEX(drzava_id,MATCH(BO108,drzava_oznaka,0)),"NEMA"))</f>
        <v>1</v>
      </c>
      <c r="BQ108" s="74" t="str">
        <f>IF(B108="","",SUBSTITUTE(MID($B108,AQ108+1,AR108-AQ108-1),"""",""))</f>
        <v>M55</v>
      </c>
      <c r="BR108" s="74" t="str">
        <f t="shared" si="136"/>
        <v>M55-Ž45</v>
      </c>
      <c r="BS108" s="138">
        <f t="shared" si="137"/>
        <v>1008</v>
      </c>
      <c r="BT108" s="75" t="str">
        <f>IF(B108="","",SUBSTITUTE(MID($B108,AR108+1,AS108-AR108-1),"""",""))</f>
        <v>3.2</v>
      </c>
      <c r="BU108" s="75" t="str">
        <f>IF(B108="","",SUBSTITUTE(MID($B108,AS108+1,AT108-AS108-1),"""",""))</f>
        <v>125</v>
      </c>
      <c r="BV108" s="76" t="str">
        <f>IF(B108="","",SUBSTITUTE(MID($B108,AT108+1,AU108-AT108-1),"""",""))</f>
        <v>11</v>
      </c>
      <c r="BW108" t="s">
        <v>1</v>
      </c>
      <c r="BX108" s="106" t="str">
        <f>IF(BA108="Vacant","",IF(BA108="","",BA108) &amp; IF(BB108="",""," – " &amp; BB108) &amp; IF(BN108="",""," – " &amp; BN108) &amp; IF(AY108="",""," – " &amp; AY108))</f>
        <v>Josip – Matijašić – OK Vihor – M55</v>
      </c>
      <c r="BY108" s="107">
        <f t="shared" si="138"/>
        <v>784</v>
      </c>
      <c r="BZ108" t="s">
        <v>1</v>
      </c>
      <c r="CA108" s="106" t="str">
        <f>IF(BA108="Vacant","",IF(BA108="","",BA108) &amp; IF(BB108="",""," – " &amp; BB108) &amp; IF(BN108="",""," – " &amp; BN108))</f>
        <v>Josip – Matijašić – OK Vihor</v>
      </c>
      <c r="CB108" s="107">
        <f t="shared" si="139"/>
        <v>784</v>
      </c>
      <c r="CC108" t="s">
        <v>1</v>
      </c>
      <c r="CD108" s="106" t="str">
        <f>IF(BA108="Vacant","",IF(BA108="","",BA108)&amp;IF(BB108="",""," – "&amp;BB108))</f>
        <v>Josip – Matijašić</v>
      </c>
      <c r="CE108" s="107">
        <f t="shared" si="151"/>
        <v>784</v>
      </c>
      <c r="CF108" t="s">
        <v>1</v>
      </c>
      <c r="CG108" s="112">
        <f t="shared" si="152"/>
        <v>784</v>
      </c>
      <c r="CH108" s="107" cm="1">
        <f t="array" ref="CH108">IF(CG108="","",INDEX(imePrezime_id,CG108,0))</f>
        <v>1271</v>
      </c>
      <c r="CI108" t="s">
        <v>1</v>
      </c>
      <c r="CJ108" s="30" t="str">
        <f>IF(CE108&lt;&gt;"NEMA","","SELECT '"&amp;CD108&amp;"', ime, prezime FROM imeprezime WHERE ime LIKE '%"&amp;MID(BA108,2,LEN(BA108)-2)&amp;"%' Or prezime LIKE '%"&amp;MID(BB108,2,LEN(BB108)-2)&amp;"%' Or ime LIKE '%"&amp;MID(BB108,2,LEN(BB108)-2)&amp;"%' Or prezime LIKE '%"&amp;MID(BA108,2,LEN(BA108)-2)&amp;"%' ORDER BY ime, prezime;")</f>
        <v/>
      </c>
      <c r="CK108" t="s">
        <v>1</v>
      </c>
      <c r="CL108" s="91"/>
      <c r="CM108" t="s">
        <v>1</v>
      </c>
      <c r="CO108" t="s">
        <v>1</v>
      </c>
      <c r="CW108" s="116" t="str">
        <f>IF(CE108="NEMA",MAX(CW$10:CW107)+1,"")</f>
        <v/>
      </c>
      <c r="CX108" t="s">
        <v>1</v>
      </c>
      <c r="CY108" s="124" t="str">
        <f>LEFT(BQ108,1)</f>
        <v>M</v>
      </c>
      <c r="CZ108" t="s">
        <v>1</v>
      </c>
      <c r="DA108" s="106" t="str">
        <f>IF(CW108="","",IF(BO108&lt;&gt;"CRO","","INSERT INTO osoba (id,reg_broj,oib,spol_id,dat_rodjenja) VALUES ("&amp;CW108&amp;",(SELECT max(reg_broj)+1 FROM osoba),Null,'"&amp;CY108&amp;"',Null); INSERT INTO osoba_log (id,reg_broj,oib,spol_id,dat_rodjenja,dnevnik_id) SELECT id,reg_broj,oib,spol_id,dat_rodjenja,"&amp;CW$2&amp;" FROM osoba WHERE id = "&amp;CW108&amp;";"))</f>
        <v/>
      </c>
      <c r="DB108" s="129" t="str">
        <f>IF(CW108="","","INSERT INTO imeprezime (id,osoba_id,rbr,ime,prezime,klub_id,identitet_id,sintaksa_id,info,aktivno,dnevnik_id) VALUES ("&amp;CW108&amp;","&amp;IF(DA108="","Null",CW108)&amp;",1,'"&amp;BA108&amp;"','"&amp;BB108&amp;"',(SELECT id FROM klub WHERE naziv = '"&amp;BI108&amp;"'),Null,1,'',1,"&amp;CW$2&amp;");")</f>
        <v/>
      </c>
      <c r="DC108" t="s">
        <v>1</v>
      </c>
      <c r="DD108" s="30" t="str">
        <f t="shared" si="153"/>
        <v/>
      </c>
      <c r="DE108" t="s">
        <v>1</v>
      </c>
      <c r="DF108" s="106" t="str">
        <f>IF(OR(BP108="",BP108&lt;&gt;"NEMA"),"",BO108)</f>
        <v/>
      </c>
      <c r="DG108" s="129" t="str">
        <f>IF(DF108="","",MAX(DG$10:DG107)+1)</f>
        <v/>
      </c>
      <c r="DH108" t="s">
        <v>1</v>
      </c>
      <c r="DI108" s="91"/>
      <c r="DJ108" t="s">
        <v>1</v>
      </c>
      <c r="DK108" s="30" t="str">
        <f>IF(DF108="","","INSERT INTO drzava(id,naziv,oznaka) VALUES ("&amp;DG108&amp;",'"&amp;DI108&amp;"','"&amp;UPPER(LEFT(DF108,1))&amp;LOWER(RIGHT(DF108,2))&amp;"');")</f>
        <v/>
      </c>
      <c r="DL108" t="s">
        <v>1</v>
      </c>
      <c r="DM108" s="170" t="str">
        <f>IF(BJ108&lt;&gt;"NEMA","",IF(IFERROR(MATCH(BI108,BI$10:BI107,0),0)&lt;&gt;0,"",BI108))</f>
        <v/>
      </c>
      <c r="DN108" t="s">
        <v>1</v>
      </c>
      <c r="DO108" s="91"/>
      <c r="DP108" t="s">
        <v>1</v>
      </c>
      <c r="DQ108" s="106" t="str">
        <f t="shared" si="154"/>
        <v/>
      </c>
      <c r="DR108" s="74" t="str">
        <f>IF(DQ108="","",MAX(DR$10:DR107)+1)</f>
        <v/>
      </c>
      <c r="DS108" s="74" t="str">
        <f>IF(DQ108="","",IF(BP108="","",IF(BP108="NEMA",DG108,BP108)))</f>
        <v/>
      </c>
      <c r="DT108" s="74" t="str">
        <f t="shared" si="155"/>
        <v/>
      </c>
      <c r="DU108" s="74" t="str">
        <f>IF(DO108="","",MAX(DU$10:DU107)+1)</f>
        <v/>
      </c>
      <c r="DV108" s="181" t="str">
        <f>IF(DO108="","",INDEX(klub_id,MATCH(DO108,klub_naziv,0)))</f>
        <v/>
      </c>
      <c r="DW108" s="129" t="str">
        <f t="shared" si="156"/>
        <v/>
      </c>
      <c r="DX108" t="s">
        <v>1</v>
      </c>
      <c r="DY108" s="30" t="str">
        <f t="shared" si="157"/>
        <v/>
      </c>
      <c r="DZ108" t="s">
        <v>1</v>
      </c>
      <c r="EA108" s="170" t="str">
        <f>IF(BX108="","",IF(BY108&lt;&gt;"NEMA","ime-pre-klu"&amp;IF(BJ108="","","(ali)")&amp;"-kat",IF(CB108&lt;&gt;"NEMA","ime-pre-klu"&amp;IF(BJ108="","","(ali)"),IF(CE108&lt;&gt;"NEMA","ime-pre",IF(CW108&lt;&gt;"","novo",""))))&amp;IF(AND(BE108="0",BD108&gt;max_minuta*60),"-ot",""))</f>
        <v>ime-pre-klu-kat</v>
      </c>
      <c r="EB108" t="s">
        <v>1</v>
      </c>
      <c r="EC108" s="112"/>
      <c r="ED108" s="138"/>
      <c r="EE108" s="138"/>
      <c r="EF108" s="138"/>
      <c r="EG108" s="138"/>
      <c r="EH108" s="138"/>
      <c r="EI108" s="138"/>
      <c r="EJ108" s="138"/>
      <c r="EK108" s="138"/>
      <c r="EL108" s="138"/>
      <c r="EM108" s="107">
        <f t="shared" si="140"/>
        <v>1</v>
      </c>
      <c r="EN108" t="s">
        <v>1</v>
      </c>
    </row>
    <row r="109" spans="2:144" x14ac:dyDescent="0.25">
      <c r="B109" s="152" t="s">
        <v>1176</v>
      </c>
      <c r="C109" t="s">
        <v>1</v>
      </c>
      <c r="D109" s="163">
        <f t="shared" si="141"/>
        <v>0</v>
      </c>
      <c r="E109" s="164">
        <f t="shared" ref="E109:AW109" si="191">IF($B109="","",FIND(";",$B109,D109+1))</f>
        <v>1</v>
      </c>
      <c r="F109" s="164">
        <f t="shared" si="191"/>
        <v>9</v>
      </c>
      <c r="G109" s="164">
        <f t="shared" si="191"/>
        <v>15</v>
      </c>
      <c r="H109" s="164">
        <f t="shared" si="191"/>
        <v>25</v>
      </c>
      <c r="I109" s="164">
        <f t="shared" si="191"/>
        <v>33</v>
      </c>
      <c r="J109" s="164">
        <f t="shared" si="191"/>
        <v>34</v>
      </c>
      <c r="K109" s="164">
        <f t="shared" si="191"/>
        <v>36</v>
      </c>
      <c r="L109" s="164">
        <f t="shared" si="191"/>
        <v>37</v>
      </c>
      <c r="M109" s="164">
        <f t="shared" si="191"/>
        <v>39</v>
      </c>
      <c r="N109" s="164">
        <f t="shared" si="191"/>
        <v>45</v>
      </c>
      <c r="O109" s="164">
        <f t="shared" si="191"/>
        <v>52</v>
      </c>
      <c r="P109" s="164">
        <f t="shared" si="191"/>
        <v>58</v>
      </c>
      <c r="Q109" s="164">
        <f t="shared" si="191"/>
        <v>60</v>
      </c>
      <c r="R109" s="164">
        <f t="shared" si="191"/>
        <v>62</v>
      </c>
      <c r="S109" s="164">
        <f t="shared" si="191"/>
        <v>68</v>
      </c>
      <c r="T109" s="164">
        <f t="shared" si="191"/>
        <v>80</v>
      </c>
      <c r="U109" s="164">
        <f t="shared" si="191"/>
        <v>86</v>
      </c>
      <c r="V109" s="164">
        <f t="shared" si="191"/>
        <v>88</v>
      </c>
      <c r="W109" s="164">
        <f t="shared" si="191"/>
        <v>94</v>
      </c>
      <c r="X109" s="164">
        <f t="shared" si="191"/>
        <v>100</v>
      </c>
      <c r="Y109" s="164">
        <f t="shared" si="191"/>
        <v>101</v>
      </c>
      <c r="Z109" s="164">
        <f t="shared" si="191"/>
        <v>102</v>
      </c>
      <c r="AA109" s="164">
        <f t="shared" si="191"/>
        <v>103</v>
      </c>
      <c r="AB109" s="164">
        <f t="shared" si="191"/>
        <v>106</v>
      </c>
      <c r="AC109" s="164">
        <f t="shared" si="191"/>
        <v>109</v>
      </c>
      <c r="AD109" s="164">
        <f t="shared" si="191"/>
        <v>112</v>
      </c>
      <c r="AE109" s="164">
        <f t="shared" si="191"/>
        <v>115</v>
      </c>
      <c r="AF109" s="164">
        <f t="shared" si="191"/>
        <v>118</v>
      </c>
      <c r="AG109" s="164">
        <f t="shared" si="191"/>
        <v>121</v>
      </c>
      <c r="AH109" s="164">
        <f t="shared" si="191"/>
        <v>124</v>
      </c>
      <c r="AI109" s="164">
        <f t="shared" si="191"/>
        <v>127</v>
      </c>
      <c r="AJ109" s="164">
        <f t="shared" si="191"/>
        <v>130</v>
      </c>
      <c r="AK109" s="164">
        <f t="shared" si="191"/>
        <v>133</v>
      </c>
      <c r="AL109" s="164">
        <f t="shared" si="191"/>
        <v>136</v>
      </c>
      <c r="AM109" s="164">
        <f t="shared" si="191"/>
        <v>137</v>
      </c>
      <c r="AN109" s="164">
        <f t="shared" si="191"/>
        <v>139</v>
      </c>
      <c r="AO109" s="164">
        <f t="shared" si="191"/>
        <v>145</v>
      </c>
      <c r="AP109" s="164">
        <f t="shared" si="191"/>
        <v>147</v>
      </c>
      <c r="AQ109" s="164">
        <f t="shared" si="191"/>
        <v>150</v>
      </c>
      <c r="AR109" s="164">
        <f t="shared" si="191"/>
        <v>156</v>
      </c>
      <c r="AS109" s="164">
        <f t="shared" si="191"/>
        <v>162</v>
      </c>
      <c r="AT109" s="164">
        <f t="shared" si="191"/>
        <v>168</v>
      </c>
      <c r="AU109" s="164">
        <f t="shared" si="191"/>
        <v>171</v>
      </c>
      <c r="AV109" s="164">
        <f t="shared" si="191"/>
        <v>173</v>
      </c>
      <c r="AW109" s="165">
        <f t="shared" si="191"/>
        <v>174</v>
      </c>
      <c r="AX109" t="s">
        <v>1</v>
      </c>
      <c r="AY109" s="106" t="str">
        <f t="shared" si="143"/>
        <v>M55</v>
      </c>
      <c r="AZ109" s="138">
        <f t="shared" si="135"/>
        <v>105</v>
      </c>
      <c r="BA109" s="74" t="str">
        <f t="shared" si="144"/>
        <v>Krešo</v>
      </c>
      <c r="BB109" s="74" t="str">
        <f t="shared" si="145"/>
        <v>Špoljar</v>
      </c>
      <c r="BC109" s="138" t="str">
        <f t="shared" si="146"/>
        <v>61:04</v>
      </c>
      <c r="BD109" s="138">
        <f t="shared" si="147"/>
        <v>3664</v>
      </c>
      <c r="BE109" s="138" t="str">
        <f t="shared" si="148"/>
        <v>0</v>
      </c>
      <c r="BF109" s="138" t="str">
        <f t="shared" si="169"/>
        <v>0</v>
      </c>
      <c r="BG109" s="138">
        <f>IF(CD109="","",IF(N(BD109)&gt;max_minuta*60,2,INDEX(statusRezultat_id,MATCH(VALUE(BE109),statusRezultat_oevent,0))))</f>
        <v>1</v>
      </c>
      <c r="BH109" s="74" t="str">
        <f>IF(B109="","",SUBSTITUTE(MID($B109,R109+1,S109-R109-1),"""",""))</f>
        <v>KAP</v>
      </c>
      <c r="BI109" s="74" t="str">
        <f>IF(B109="","",SUBSTITUTE(MID($B109,S109+1,T109-S109-1),"""",""))</f>
        <v>OK Kapela</v>
      </c>
      <c r="BJ109" s="138" t="str">
        <f t="shared" si="149"/>
        <v/>
      </c>
      <c r="BK109" s="74" t="str" cm="1">
        <f t="array" ref="BK109">IF(BJ109="",""&amp;BI109,IF(BJ109="NEMA",BI109,INDEX(klubAlias_klub,BJ109)))</f>
        <v>OK Kapela</v>
      </c>
      <c r="BL109" s="74" t="str" cm="1">
        <f t="array" ref="BL109">IFERROR(INDEX(registarNatjecatelji,CE109,4),"")</f>
        <v>OK Kapela</v>
      </c>
      <c r="BM109" s="138"/>
      <c r="BN109" s="74" t="str">
        <f t="shared" si="150"/>
        <v>OK Kapela</v>
      </c>
      <c r="BO109" s="74" t="str">
        <f>IF(B109="","",SUBSTITUTE(MID($B109,T109+1,U109-T109-1),"""",""))</f>
        <v>CRO</v>
      </c>
      <c r="BP109" s="138">
        <f>IF(BO109="","",IFERROR(INDEX(drzava_id,MATCH(BO109,drzava_oznaka,0)),"NEMA"))</f>
        <v>1</v>
      </c>
      <c r="BQ109" s="74" t="str">
        <f>IF(B109="","",SUBSTITUTE(MID($B109,AQ109+1,AR109-AQ109-1),"""",""))</f>
        <v>M55</v>
      </c>
      <c r="BR109" s="74" t="str">
        <f t="shared" si="136"/>
        <v>M55-Ž45</v>
      </c>
      <c r="BS109" s="138">
        <f t="shared" si="137"/>
        <v>1008</v>
      </c>
      <c r="BT109" s="75" t="str">
        <f>IF(B109="","",SUBSTITUTE(MID($B109,AR109+1,AS109-AR109-1),"""",""))</f>
        <v>3.2</v>
      </c>
      <c r="BU109" s="75" t="str">
        <f>IF(B109="","",SUBSTITUTE(MID($B109,AS109+1,AT109-AS109-1),"""",""))</f>
        <v>125</v>
      </c>
      <c r="BV109" s="76" t="str">
        <f>IF(B109="","",SUBSTITUTE(MID($B109,AT109+1,AU109-AT109-1),"""",""))</f>
        <v>11</v>
      </c>
      <c r="BW109" t="s">
        <v>1</v>
      </c>
      <c r="BX109" s="106" t="str">
        <f>IF(BA109="Vacant","",IF(BA109="","",BA109) &amp; IF(BB109="",""," – " &amp; BB109) &amp; IF(BN109="",""," – " &amp; BN109) &amp; IF(AY109="",""," – " &amp; AY109))</f>
        <v>Krešo – Špoljar – OK Kapela – M55</v>
      </c>
      <c r="BY109" s="107">
        <f t="shared" si="138"/>
        <v>303</v>
      </c>
      <c r="BZ109" t="s">
        <v>1</v>
      </c>
      <c r="CA109" s="106" t="str">
        <f>IF(BA109="Vacant","",IF(BA109="","",BA109) &amp; IF(BB109="",""," – " &amp; BB109) &amp; IF(BN109="",""," – " &amp; BN109))</f>
        <v>Krešo – Špoljar – OK Kapela</v>
      </c>
      <c r="CB109" s="107">
        <f t="shared" si="139"/>
        <v>303</v>
      </c>
      <c r="CC109" t="s">
        <v>1</v>
      </c>
      <c r="CD109" s="106" t="str">
        <f>IF(BA109="Vacant","",IF(BA109="","",BA109)&amp;IF(BB109="",""," – "&amp;BB109))</f>
        <v>Krešo – Špoljar</v>
      </c>
      <c r="CE109" s="107">
        <f t="shared" si="151"/>
        <v>303</v>
      </c>
      <c r="CF109" t="s">
        <v>1</v>
      </c>
      <c r="CG109" s="112">
        <f t="shared" si="152"/>
        <v>303</v>
      </c>
      <c r="CH109" s="107" cm="1">
        <f t="array" ref="CH109">IF(CG109="","",INDEX(imePrezime_id,CG109,0))</f>
        <v>1358</v>
      </c>
      <c r="CI109" t="s">
        <v>1</v>
      </c>
      <c r="CJ109" s="30" t="str">
        <f>IF(CE109&lt;&gt;"NEMA","","SELECT '"&amp;CD109&amp;"', ime, prezime FROM imeprezime WHERE ime LIKE '%"&amp;MID(BA109,2,LEN(BA109)-2)&amp;"%' Or prezime LIKE '%"&amp;MID(BB109,2,LEN(BB109)-2)&amp;"%' Or ime LIKE '%"&amp;MID(BB109,2,LEN(BB109)-2)&amp;"%' Or prezime LIKE '%"&amp;MID(BA109,2,LEN(BA109)-2)&amp;"%' ORDER BY ime, prezime;")</f>
        <v/>
      </c>
      <c r="CK109" t="s">
        <v>1</v>
      </c>
      <c r="CL109" s="91"/>
      <c r="CM109" t="s">
        <v>1</v>
      </c>
      <c r="CO109" t="s">
        <v>1</v>
      </c>
      <c r="CW109" s="116" t="str">
        <f>IF(CE109="NEMA",MAX(CW$10:CW108)+1,"")</f>
        <v/>
      </c>
      <c r="CX109" t="s">
        <v>1</v>
      </c>
      <c r="CY109" s="124" t="str">
        <f>LEFT(BQ109,1)</f>
        <v>M</v>
      </c>
      <c r="CZ109" t="s">
        <v>1</v>
      </c>
      <c r="DA109" s="106" t="str">
        <f>IF(CW109="","",IF(BO109&lt;&gt;"CRO","","INSERT INTO osoba (id,reg_broj,oib,spol_id,dat_rodjenja) VALUES ("&amp;CW109&amp;",(SELECT max(reg_broj)+1 FROM osoba),Null,'"&amp;CY109&amp;"',Null); INSERT INTO osoba_log (id,reg_broj,oib,spol_id,dat_rodjenja,dnevnik_id) SELECT id,reg_broj,oib,spol_id,dat_rodjenja,"&amp;CW$2&amp;" FROM osoba WHERE id = "&amp;CW109&amp;";"))</f>
        <v/>
      </c>
      <c r="DB109" s="129" t="str">
        <f>IF(CW109="","","INSERT INTO imeprezime (id,osoba_id,rbr,ime,prezime,klub_id,identitet_id,sintaksa_id,info,aktivno,dnevnik_id) VALUES ("&amp;CW109&amp;","&amp;IF(DA109="","Null",CW109)&amp;",1,'"&amp;BA109&amp;"','"&amp;BB109&amp;"',(SELECT id FROM klub WHERE naziv = '"&amp;BI109&amp;"'),Null,1,'',1,"&amp;CW$2&amp;");")</f>
        <v/>
      </c>
      <c r="DC109" t="s">
        <v>1</v>
      </c>
      <c r="DD109" s="30" t="str">
        <f t="shared" si="153"/>
        <v/>
      </c>
      <c r="DE109" t="s">
        <v>1</v>
      </c>
      <c r="DF109" s="106" t="str">
        <f>IF(OR(BP109="",BP109&lt;&gt;"NEMA"),"",BO109)</f>
        <v/>
      </c>
      <c r="DG109" s="129" t="str">
        <f>IF(DF109="","",MAX(DG$10:DG108)+1)</f>
        <v/>
      </c>
      <c r="DH109" t="s">
        <v>1</v>
      </c>
      <c r="DI109" s="91"/>
      <c r="DJ109" t="s">
        <v>1</v>
      </c>
      <c r="DK109" s="30" t="str">
        <f>IF(DF109="","","INSERT INTO drzava(id,naziv,oznaka) VALUES ("&amp;DG109&amp;",'"&amp;DI109&amp;"','"&amp;UPPER(LEFT(DF109,1))&amp;LOWER(RIGHT(DF109,2))&amp;"');")</f>
        <v/>
      </c>
      <c r="DL109" t="s">
        <v>1</v>
      </c>
      <c r="DM109" s="170" t="str">
        <f>IF(BJ109&lt;&gt;"NEMA","",IF(IFERROR(MATCH(BI109,BI$10:BI108,0),0)&lt;&gt;0,"",BI109))</f>
        <v/>
      </c>
      <c r="DN109" t="s">
        <v>1</v>
      </c>
      <c r="DO109" s="91"/>
      <c r="DP109" t="s">
        <v>1</v>
      </c>
      <c r="DQ109" s="106" t="str">
        <f t="shared" si="154"/>
        <v/>
      </c>
      <c r="DR109" s="74" t="str">
        <f>IF(DQ109="","",MAX(DR$10:DR108)+1)</f>
        <v/>
      </c>
      <c r="DS109" s="74" t="str">
        <f>IF(DQ109="","",IF(BP109="","",IF(BP109="NEMA",DG109,BP109)))</f>
        <v/>
      </c>
      <c r="DT109" s="74" t="str">
        <f t="shared" si="155"/>
        <v/>
      </c>
      <c r="DU109" s="74" t="str">
        <f>IF(DO109="","",MAX(DU$10:DU108)+1)</f>
        <v/>
      </c>
      <c r="DV109" s="181" t="str">
        <f>IF(DO109="","",INDEX(klub_id,MATCH(DO109,klub_naziv,0)))</f>
        <v/>
      </c>
      <c r="DW109" s="129" t="str">
        <f t="shared" si="156"/>
        <v/>
      </c>
      <c r="DX109" t="s">
        <v>1</v>
      </c>
      <c r="DY109" s="30" t="str">
        <f t="shared" si="157"/>
        <v/>
      </c>
      <c r="DZ109" t="s">
        <v>1</v>
      </c>
      <c r="EA109" s="170" t="str">
        <f>IF(BX109="","",IF(BY109&lt;&gt;"NEMA","ime-pre-klu"&amp;IF(BJ109="","","(ali)")&amp;"-kat",IF(CB109&lt;&gt;"NEMA","ime-pre-klu"&amp;IF(BJ109="","","(ali)"),IF(CE109&lt;&gt;"NEMA","ime-pre",IF(CW109&lt;&gt;"","novo",""))))&amp;IF(AND(BE109="0",BD109&gt;max_minuta*60),"-ot",""))</f>
        <v>ime-pre-klu-kat</v>
      </c>
      <c r="EB109" t="s">
        <v>1</v>
      </c>
      <c r="EC109" s="112"/>
      <c r="ED109" s="138"/>
      <c r="EE109" s="138"/>
      <c r="EF109" s="138"/>
      <c r="EG109" s="138"/>
      <c r="EH109" s="138"/>
      <c r="EI109" s="138"/>
      <c r="EJ109" s="138"/>
      <c r="EK109" s="138"/>
      <c r="EL109" s="138"/>
      <c r="EM109" s="107">
        <f t="shared" si="140"/>
        <v>1</v>
      </c>
      <c r="EN109" t="s">
        <v>1</v>
      </c>
    </row>
    <row r="110" spans="2:144" x14ac:dyDescent="0.25">
      <c r="B110" s="152" t="s">
        <v>1177</v>
      </c>
      <c r="C110" t="s">
        <v>1</v>
      </c>
      <c r="D110" s="163">
        <f t="shared" si="141"/>
        <v>0</v>
      </c>
      <c r="E110" s="164">
        <f t="shared" ref="E110:AW110" si="192">IF($B110="","",FIND(";",$B110,D110+1))</f>
        <v>1</v>
      </c>
      <c r="F110" s="164">
        <f t="shared" si="192"/>
        <v>8</v>
      </c>
      <c r="G110" s="164">
        <f t="shared" si="192"/>
        <v>14</v>
      </c>
      <c r="H110" s="164">
        <f t="shared" si="192"/>
        <v>20</v>
      </c>
      <c r="I110" s="164">
        <f t="shared" si="192"/>
        <v>29</v>
      </c>
      <c r="J110" s="164">
        <f t="shared" si="192"/>
        <v>30</v>
      </c>
      <c r="K110" s="164">
        <f t="shared" si="192"/>
        <v>32</v>
      </c>
      <c r="L110" s="164">
        <f t="shared" si="192"/>
        <v>33</v>
      </c>
      <c r="M110" s="164">
        <f t="shared" si="192"/>
        <v>35</v>
      </c>
      <c r="N110" s="164">
        <f t="shared" si="192"/>
        <v>41</v>
      </c>
      <c r="O110" s="164">
        <f t="shared" si="192"/>
        <v>48</v>
      </c>
      <c r="P110" s="164">
        <f t="shared" si="192"/>
        <v>54</v>
      </c>
      <c r="Q110" s="164">
        <f t="shared" si="192"/>
        <v>56</v>
      </c>
      <c r="R110" s="164">
        <f t="shared" si="192"/>
        <v>58</v>
      </c>
      <c r="S110" s="164">
        <f t="shared" si="192"/>
        <v>64</v>
      </c>
      <c r="T110" s="164">
        <f t="shared" si="192"/>
        <v>76</v>
      </c>
      <c r="U110" s="164">
        <f t="shared" si="192"/>
        <v>82</v>
      </c>
      <c r="V110" s="164">
        <f t="shared" si="192"/>
        <v>84</v>
      </c>
      <c r="W110" s="164">
        <f t="shared" si="192"/>
        <v>90</v>
      </c>
      <c r="X110" s="164">
        <f t="shared" si="192"/>
        <v>96</v>
      </c>
      <c r="Y110" s="164">
        <f t="shared" si="192"/>
        <v>97</v>
      </c>
      <c r="Z110" s="164">
        <f t="shared" si="192"/>
        <v>98</v>
      </c>
      <c r="AA110" s="164">
        <f t="shared" si="192"/>
        <v>99</v>
      </c>
      <c r="AB110" s="164">
        <f t="shared" si="192"/>
        <v>102</v>
      </c>
      <c r="AC110" s="164">
        <f t="shared" si="192"/>
        <v>105</v>
      </c>
      <c r="AD110" s="164">
        <f t="shared" si="192"/>
        <v>108</v>
      </c>
      <c r="AE110" s="164">
        <f t="shared" si="192"/>
        <v>111</v>
      </c>
      <c r="AF110" s="164">
        <f t="shared" si="192"/>
        <v>114</v>
      </c>
      <c r="AG110" s="164">
        <f t="shared" si="192"/>
        <v>117</v>
      </c>
      <c r="AH110" s="164">
        <f t="shared" si="192"/>
        <v>120</v>
      </c>
      <c r="AI110" s="164">
        <f t="shared" si="192"/>
        <v>123</v>
      </c>
      <c r="AJ110" s="164">
        <f t="shared" si="192"/>
        <v>126</v>
      </c>
      <c r="AK110" s="164">
        <f t="shared" si="192"/>
        <v>129</v>
      </c>
      <c r="AL110" s="164">
        <f t="shared" si="192"/>
        <v>132</v>
      </c>
      <c r="AM110" s="164">
        <f t="shared" si="192"/>
        <v>133</v>
      </c>
      <c r="AN110" s="164">
        <f t="shared" si="192"/>
        <v>135</v>
      </c>
      <c r="AO110" s="164">
        <f t="shared" si="192"/>
        <v>141</v>
      </c>
      <c r="AP110" s="164">
        <f t="shared" si="192"/>
        <v>143</v>
      </c>
      <c r="AQ110" s="164">
        <f t="shared" si="192"/>
        <v>146</v>
      </c>
      <c r="AR110" s="164">
        <f t="shared" si="192"/>
        <v>152</v>
      </c>
      <c r="AS110" s="164">
        <f t="shared" si="192"/>
        <v>158</v>
      </c>
      <c r="AT110" s="164">
        <f t="shared" si="192"/>
        <v>164</v>
      </c>
      <c r="AU110" s="164">
        <f t="shared" si="192"/>
        <v>167</v>
      </c>
      <c r="AV110" s="164">
        <f t="shared" si="192"/>
        <v>170</v>
      </c>
      <c r="AW110" s="165">
        <f t="shared" si="192"/>
        <v>171</v>
      </c>
      <c r="AX110" t="s">
        <v>1</v>
      </c>
      <c r="AY110" s="106" t="str">
        <f t="shared" si="143"/>
        <v>M55</v>
      </c>
      <c r="AZ110" s="138">
        <f t="shared" si="135"/>
        <v>105</v>
      </c>
      <c r="BA110" s="74" t="str">
        <f t="shared" si="144"/>
        <v>Robert</v>
      </c>
      <c r="BB110" s="74" t="str">
        <f t="shared" si="145"/>
        <v>Vuk</v>
      </c>
      <c r="BC110" s="138" t="str">
        <f t="shared" si="146"/>
        <v>64:47</v>
      </c>
      <c r="BD110" s="138">
        <f t="shared" si="147"/>
        <v>3887</v>
      </c>
      <c r="BE110" s="138" t="str">
        <f t="shared" si="148"/>
        <v>0</v>
      </c>
      <c r="BF110" s="138" t="str">
        <f t="shared" si="169"/>
        <v>0</v>
      </c>
      <c r="BG110" s="138">
        <f>IF(CD110="","",IF(N(BD110)&gt;max_minuta*60,2,INDEX(statusRezultat_id,MATCH(VALUE(BE110),statusRezultat_oevent,0))))</f>
        <v>1</v>
      </c>
      <c r="BH110" s="74" t="str">
        <f>IF(B110="","",SUBSTITUTE(MID($B110,R110+1,S110-R110-1),"""",""))</f>
        <v>KAP</v>
      </c>
      <c r="BI110" s="74" t="str">
        <f>IF(B110="","",SUBSTITUTE(MID($B110,S110+1,T110-S110-1),"""",""))</f>
        <v>OK Kapela</v>
      </c>
      <c r="BJ110" s="138" t="str">
        <f t="shared" si="149"/>
        <v/>
      </c>
      <c r="BK110" s="74" t="str" cm="1">
        <f t="array" ref="BK110">IF(BJ110="",""&amp;BI110,IF(BJ110="NEMA",BI110,INDEX(klubAlias_klub,BJ110)))</f>
        <v>OK Kapela</v>
      </c>
      <c r="BL110" s="74" t="str" cm="1">
        <f t="array" ref="BL110">IFERROR(INDEX(registarNatjecatelji,CE110,4),"")</f>
        <v>OK Kapela</v>
      </c>
      <c r="BM110" s="138"/>
      <c r="BN110" s="74" t="str">
        <f t="shared" si="150"/>
        <v>OK Kapela</v>
      </c>
      <c r="BO110" s="74" t="str">
        <f>IF(B110="","",SUBSTITUTE(MID($B110,T110+1,U110-T110-1),"""",""))</f>
        <v>CRO</v>
      </c>
      <c r="BP110" s="138">
        <f>IF(BO110="","",IFERROR(INDEX(drzava_id,MATCH(BO110,drzava_oznaka,0)),"NEMA"))</f>
        <v>1</v>
      </c>
      <c r="BQ110" s="74" t="str">
        <f>IF(B110="","",SUBSTITUTE(MID($B110,AQ110+1,AR110-AQ110-1),"""",""))</f>
        <v>M55</v>
      </c>
      <c r="BR110" s="74" t="str">
        <f t="shared" si="136"/>
        <v>M55-Ž45</v>
      </c>
      <c r="BS110" s="138">
        <f t="shared" si="137"/>
        <v>1008</v>
      </c>
      <c r="BT110" s="75" t="str">
        <f>IF(B110="","",SUBSTITUTE(MID($B110,AR110+1,AS110-AR110-1),"""",""))</f>
        <v>3.2</v>
      </c>
      <c r="BU110" s="75" t="str">
        <f>IF(B110="","",SUBSTITUTE(MID($B110,AS110+1,AT110-AS110-1),"""",""))</f>
        <v>125</v>
      </c>
      <c r="BV110" s="76" t="str">
        <f>IF(B110="","",SUBSTITUTE(MID($B110,AT110+1,AU110-AT110-1),"""",""))</f>
        <v>11</v>
      </c>
      <c r="BW110" t="s">
        <v>1</v>
      </c>
      <c r="BX110" s="106" t="str">
        <f>IF(BA110="Vacant","",IF(BA110="","",BA110) &amp; IF(BB110="",""," – " &amp; BB110) &amp; IF(BN110="",""," – " &amp; BN110) &amp; IF(AY110="",""," – " &amp; AY110))</f>
        <v>Robert – Vuk – OK Kapela – M55</v>
      </c>
      <c r="BY110" s="107">
        <f t="shared" si="138"/>
        <v>318</v>
      </c>
      <c r="BZ110" t="s">
        <v>1</v>
      </c>
      <c r="CA110" s="106" t="str">
        <f>IF(BA110="Vacant","",IF(BA110="","",BA110) &amp; IF(BB110="",""," – " &amp; BB110) &amp; IF(BN110="",""," – " &amp; BN110))</f>
        <v>Robert – Vuk – OK Kapela</v>
      </c>
      <c r="CB110" s="107">
        <f t="shared" si="139"/>
        <v>318</v>
      </c>
      <c r="CC110" t="s">
        <v>1</v>
      </c>
      <c r="CD110" s="106" t="str">
        <f>IF(BA110="Vacant","",IF(BA110="","",BA110)&amp;IF(BB110="",""," – "&amp;BB110))</f>
        <v>Robert – Vuk</v>
      </c>
      <c r="CE110" s="107">
        <f t="shared" si="151"/>
        <v>318</v>
      </c>
      <c r="CF110" t="s">
        <v>1</v>
      </c>
      <c r="CG110" s="112">
        <f t="shared" si="152"/>
        <v>318</v>
      </c>
      <c r="CH110" s="107" cm="1">
        <f t="array" ref="CH110">IF(CG110="","",INDEX(imePrezime_id,CG110,0))</f>
        <v>1388</v>
      </c>
      <c r="CI110" t="s">
        <v>1</v>
      </c>
      <c r="CJ110" s="30" t="str">
        <f>IF(CE110&lt;&gt;"NEMA","","SELECT '"&amp;CD110&amp;"', ime, prezime FROM imeprezime WHERE ime LIKE '%"&amp;MID(BA110,2,LEN(BA110)-2)&amp;"%' Or prezime LIKE '%"&amp;MID(BB110,2,LEN(BB110)-2)&amp;"%' Or ime LIKE '%"&amp;MID(BB110,2,LEN(BB110)-2)&amp;"%' Or prezime LIKE '%"&amp;MID(BA110,2,LEN(BA110)-2)&amp;"%' ORDER BY ime, prezime;")</f>
        <v/>
      </c>
      <c r="CK110" t="s">
        <v>1</v>
      </c>
      <c r="CL110" s="91"/>
      <c r="CM110" t="s">
        <v>1</v>
      </c>
      <c r="CO110" t="s">
        <v>1</v>
      </c>
      <c r="CW110" s="116" t="str">
        <f>IF(CE110="NEMA",MAX(CW$10:CW109)+1,"")</f>
        <v/>
      </c>
      <c r="CX110" t="s">
        <v>1</v>
      </c>
      <c r="CY110" s="124" t="str">
        <f>LEFT(BQ110,1)</f>
        <v>M</v>
      </c>
      <c r="CZ110" t="s">
        <v>1</v>
      </c>
      <c r="DA110" s="106" t="str">
        <f>IF(CW110="","",IF(BO110&lt;&gt;"CRO","","INSERT INTO osoba (id,reg_broj,oib,spol_id,dat_rodjenja) VALUES ("&amp;CW110&amp;",(SELECT max(reg_broj)+1 FROM osoba),Null,'"&amp;CY110&amp;"',Null); INSERT INTO osoba_log (id,reg_broj,oib,spol_id,dat_rodjenja,dnevnik_id) SELECT id,reg_broj,oib,spol_id,dat_rodjenja,"&amp;CW$2&amp;" FROM osoba WHERE id = "&amp;CW110&amp;";"))</f>
        <v/>
      </c>
      <c r="DB110" s="129" t="str">
        <f>IF(CW110="","","INSERT INTO imeprezime (id,osoba_id,rbr,ime,prezime,klub_id,identitet_id,sintaksa_id,info,aktivno,dnevnik_id) VALUES ("&amp;CW110&amp;","&amp;IF(DA110="","Null",CW110)&amp;",1,'"&amp;BA110&amp;"','"&amp;BB110&amp;"',(SELECT id FROM klub WHERE naziv = '"&amp;BI110&amp;"'),Null,1,'',1,"&amp;CW$2&amp;");")</f>
        <v/>
      </c>
      <c r="DC110" t="s">
        <v>1</v>
      </c>
      <c r="DD110" s="30" t="str">
        <f t="shared" si="153"/>
        <v/>
      </c>
      <c r="DE110" t="s">
        <v>1</v>
      </c>
      <c r="DF110" s="106" t="str">
        <f>IF(OR(BP110="",BP110&lt;&gt;"NEMA"),"",BO110)</f>
        <v/>
      </c>
      <c r="DG110" s="129" t="str">
        <f>IF(DF110="","",MAX(DG$10:DG109)+1)</f>
        <v/>
      </c>
      <c r="DH110" t="s">
        <v>1</v>
      </c>
      <c r="DI110" s="91"/>
      <c r="DJ110" t="s">
        <v>1</v>
      </c>
      <c r="DK110" s="30" t="str">
        <f>IF(DF110="","","INSERT INTO drzava(id,naziv,oznaka) VALUES ("&amp;DG110&amp;",'"&amp;DI110&amp;"','"&amp;UPPER(LEFT(DF110,1))&amp;LOWER(RIGHT(DF110,2))&amp;"');")</f>
        <v/>
      </c>
      <c r="DL110" t="s">
        <v>1</v>
      </c>
      <c r="DM110" s="170" t="str">
        <f>IF(BJ110&lt;&gt;"NEMA","",IF(IFERROR(MATCH(BI110,BI$10:BI109,0),0)&lt;&gt;0,"",BI110))</f>
        <v/>
      </c>
      <c r="DN110" t="s">
        <v>1</v>
      </c>
      <c r="DO110" s="91"/>
      <c r="DP110" t="s">
        <v>1</v>
      </c>
      <c r="DQ110" s="106" t="str">
        <f t="shared" si="154"/>
        <v/>
      </c>
      <c r="DR110" s="74" t="str">
        <f>IF(DQ110="","",MAX(DR$10:DR109)+1)</f>
        <v/>
      </c>
      <c r="DS110" s="74" t="str">
        <f>IF(DQ110="","",IF(BP110="","",IF(BP110="NEMA",DG110,BP110)))</f>
        <v/>
      </c>
      <c r="DT110" s="74" t="str">
        <f t="shared" si="155"/>
        <v/>
      </c>
      <c r="DU110" s="74" t="str">
        <f>IF(DO110="","",MAX(DU$10:DU109)+1)</f>
        <v/>
      </c>
      <c r="DV110" s="181" t="str">
        <f>IF(DO110="","",INDEX(klub_id,MATCH(DO110,klub_naziv,0)))</f>
        <v/>
      </c>
      <c r="DW110" s="129" t="str">
        <f t="shared" si="156"/>
        <v/>
      </c>
      <c r="DX110" t="s">
        <v>1</v>
      </c>
      <c r="DY110" s="30" t="str">
        <f t="shared" si="157"/>
        <v/>
      </c>
      <c r="DZ110" t="s">
        <v>1</v>
      </c>
      <c r="EA110" s="170" t="str">
        <f>IF(BX110="","",IF(BY110&lt;&gt;"NEMA","ime-pre-klu"&amp;IF(BJ110="","","(ali)")&amp;"-kat",IF(CB110&lt;&gt;"NEMA","ime-pre-klu"&amp;IF(BJ110="","","(ali)"),IF(CE110&lt;&gt;"NEMA","ime-pre",IF(CW110&lt;&gt;"","novo",""))))&amp;IF(AND(BE110="0",BD110&gt;max_minuta*60),"-ot",""))</f>
        <v>ime-pre-klu-kat</v>
      </c>
      <c r="EB110" t="s">
        <v>1</v>
      </c>
      <c r="EC110" s="112"/>
      <c r="ED110" s="138"/>
      <c r="EE110" s="138"/>
      <c r="EF110" s="138"/>
      <c r="EG110" s="138"/>
      <c r="EH110" s="138"/>
      <c r="EI110" s="138"/>
      <c r="EJ110" s="138"/>
      <c r="EK110" s="138"/>
      <c r="EL110" s="138"/>
      <c r="EM110" s="107">
        <f t="shared" si="140"/>
        <v>1</v>
      </c>
      <c r="EN110" t="s">
        <v>1</v>
      </c>
    </row>
    <row r="111" spans="2:144" x14ac:dyDescent="0.25">
      <c r="B111" s="152" t="s">
        <v>1178</v>
      </c>
      <c r="C111" t="s">
        <v>1</v>
      </c>
      <c r="D111" s="163">
        <f t="shared" si="141"/>
        <v>0</v>
      </c>
      <c r="E111" s="164">
        <f t="shared" ref="E111:AW111" si="193">IF($B111="","",FIND(";",$B111,D111+1))</f>
        <v>1</v>
      </c>
      <c r="F111" s="164">
        <f t="shared" si="193"/>
        <v>8</v>
      </c>
      <c r="G111" s="164">
        <f t="shared" si="193"/>
        <v>13</v>
      </c>
      <c r="H111" s="164">
        <f t="shared" si="193"/>
        <v>21</v>
      </c>
      <c r="I111" s="164">
        <f t="shared" si="193"/>
        <v>29</v>
      </c>
      <c r="J111" s="164">
        <f t="shared" si="193"/>
        <v>30</v>
      </c>
      <c r="K111" s="164">
        <f t="shared" si="193"/>
        <v>32</v>
      </c>
      <c r="L111" s="164">
        <f t="shared" si="193"/>
        <v>33</v>
      </c>
      <c r="M111" s="164">
        <f t="shared" si="193"/>
        <v>35</v>
      </c>
      <c r="N111" s="164">
        <f t="shared" si="193"/>
        <v>41</v>
      </c>
      <c r="O111" s="164">
        <f t="shared" si="193"/>
        <v>48</v>
      </c>
      <c r="P111" s="164">
        <f t="shared" si="193"/>
        <v>54</v>
      </c>
      <c r="Q111" s="164">
        <f t="shared" si="193"/>
        <v>56</v>
      </c>
      <c r="R111" s="164">
        <f t="shared" si="193"/>
        <v>58</v>
      </c>
      <c r="S111" s="164">
        <f t="shared" si="193"/>
        <v>64</v>
      </c>
      <c r="T111" s="164">
        <f t="shared" si="193"/>
        <v>76</v>
      </c>
      <c r="U111" s="164">
        <f t="shared" si="193"/>
        <v>82</v>
      </c>
      <c r="V111" s="164">
        <f t="shared" si="193"/>
        <v>84</v>
      </c>
      <c r="W111" s="164">
        <f t="shared" si="193"/>
        <v>90</v>
      </c>
      <c r="X111" s="164">
        <f t="shared" si="193"/>
        <v>96</v>
      </c>
      <c r="Y111" s="164">
        <f t="shared" si="193"/>
        <v>97</v>
      </c>
      <c r="Z111" s="164">
        <f t="shared" si="193"/>
        <v>98</v>
      </c>
      <c r="AA111" s="164">
        <f t="shared" si="193"/>
        <v>99</v>
      </c>
      <c r="AB111" s="164">
        <f t="shared" si="193"/>
        <v>102</v>
      </c>
      <c r="AC111" s="164">
        <f t="shared" si="193"/>
        <v>105</v>
      </c>
      <c r="AD111" s="164">
        <f t="shared" si="193"/>
        <v>108</v>
      </c>
      <c r="AE111" s="164">
        <f t="shared" si="193"/>
        <v>111</v>
      </c>
      <c r="AF111" s="164">
        <f t="shared" si="193"/>
        <v>114</v>
      </c>
      <c r="AG111" s="164">
        <f t="shared" si="193"/>
        <v>117</v>
      </c>
      <c r="AH111" s="164">
        <f t="shared" si="193"/>
        <v>120</v>
      </c>
      <c r="AI111" s="164">
        <f t="shared" si="193"/>
        <v>123</v>
      </c>
      <c r="AJ111" s="164">
        <f t="shared" si="193"/>
        <v>126</v>
      </c>
      <c r="AK111" s="164">
        <f t="shared" si="193"/>
        <v>129</v>
      </c>
      <c r="AL111" s="164">
        <f t="shared" si="193"/>
        <v>132</v>
      </c>
      <c r="AM111" s="164">
        <f t="shared" si="193"/>
        <v>133</v>
      </c>
      <c r="AN111" s="164">
        <f t="shared" si="193"/>
        <v>135</v>
      </c>
      <c r="AO111" s="164">
        <f t="shared" si="193"/>
        <v>141</v>
      </c>
      <c r="AP111" s="164">
        <f t="shared" si="193"/>
        <v>143</v>
      </c>
      <c r="AQ111" s="164">
        <f t="shared" si="193"/>
        <v>146</v>
      </c>
      <c r="AR111" s="164">
        <f t="shared" si="193"/>
        <v>152</v>
      </c>
      <c r="AS111" s="164">
        <f t="shared" si="193"/>
        <v>158</v>
      </c>
      <c r="AT111" s="164">
        <f t="shared" si="193"/>
        <v>164</v>
      </c>
      <c r="AU111" s="164">
        <f t="shared" si="193"/>
        <v>167</v>
      </c>
      <c r="AV111" s="164">
        <f t="shared" si="193"/>
        <v>170</v>
      </c>
      <c r="AW111" s="165">
        <f t="shared" si="193"/>
        <v>171</v>
      </c>
      <c r="AX111" t="s">
        <v>1</v>
      </c>
      <c r="AY111" s="106" t="str">
        <f t="shared" si="143"/>
        <v>M55</v>
      </c>
      <c r="AZ111" s="138">
        <f t="shared" si="135"/>
        <v>105</v>
      </c>
      <c r="BA111" s="74" t="str">
        <f t="shared" si="144"/>
        <v>Damir</v>
      </c>
      <c r="BB111" s="74" t="str">
        <f t="shared" si="145"/>
        <v>Ćurić</v>
      </c>
      <c r="BC111" s="138" t="str">
        <f t="shared" si="146"/>
        <v>87:37</v>
      </c>
      <c r="BD111" s="138">
        <f t="shared" si="147"/>
        <v>5257</v>
      </c>
      <c r="BE111" s="138" t="str">
        <f t="shared" si="148"/>
        <v>0</v>
      </c>
      <c r="BF111" s="138" t="str">
        <f t="shared" si="169"/>
        <v>0</v>
      </c>
      <c r="BG111" s="138">
        <f>IF(CD111="","",IF(N(BD111)&gt;max_minuta*60,2,INDEX(statusRezultat_id,MATCH(VALUE(BE111),statusRezultat_oevent,0))))</f>
        <v>1</v>
      </c>
      <c r="BH111" s="74" t="str">
        <f>IF(B111="","",SUBSTITUTE(MID($B111,R111+1,S111-R111-1),"""",""))</f>
        <v>KAP</v>
      </c>
      <c r="BI111" s="74" t="str">
        <f>IF(B111="","",SUBSTITUTE(MID($B111,S111+1,T111-S111-1),"""",""))</f>
        <v>OK Kapela</v>
      </c>
      <c r="BJ111" s="138" t="str">
        <f t="shared" si="149"/>
        <v/>
      </c>
      <c r="BK111" s="74" t="str" cm="1">
        <f t="array" ref="BK111">IF(BJ111="",""&amp;BI111,IF(BJ111="NEMA",BI111,INDEX(klubAlias_klub,BJ111)))</f>
        <v>OK Kapela</v>
      </c>
      <c r="BL111" s="74" t="str" cm="1">
        <f t="array" ref="BL111">IFERROR(INDEX(registarNatjecatelji,CE111,4),"")</f>
        <v>OK Kapela</v>
      </c>
      <c r="BM111" s="138"/>
      <c r="BN111" s="74" t="str">
        <f t="shared" si="150"/>
        <v>OK Kapela</v>
      </c>
      <c r="BO111" s="74" t="str">
        <f>IF(B111="","",SUBSTITUTE(MID($B111,T111+1,U111-T111-1),"""",""))</f>
        <v>CRO</v>
      </c>
      <c r="BP111" s="138">
        <f>IF(BO111="","",IFERROR(INDEX(drzava_id,MATCH(BO111,drzava_oznaka,0)),"NEMA"))</f>
        <v>1</v>
      </c>
      <c r="BQ111" s="74" t="str">
        <f>IF(B111="","",SUBSTITUTE(MID($B111,AQ111+1,AR111-AQ111-1),"""",""))</f>
        <v>M55</v>
      </c>
      <c r="BR111" s="74" t="str">
        <f t="shared" si="136"/>
        <v>M55-Ž45</v>
      </c>
      <c r="BS111" s="138">
        <f t="shared" si="137"/>
        <v>1008</v>
      </c>
      <c r="BT111" s="75" t="str">
        <f>IF(B111="","",SUBSTITUTE(MID($B111,AR111+1,AS111-AR111-1),"""",""))</f>
        <v>3.2</v>
      </c>
      <c r="BU111" s="75" t="str">
        <f>IF(B111="","",SUBSTITUTE(MID($B111,AS111+1,AT111-AS111-1),"""",""))</f>
        <v>125</v>
      </c>
      <c r="BV111" s="76" t="str">
        <f>IF(B111="","",SUBSTITUTE(MID($B111,AT111+1,AU111-AT111-1),"""",""))</f>
        <v>11</v>
      </c>
      <c r="BW111" t="s">
        <v>1</v>
      </c>
      <c r="BX111" s="106" t="str">
        <f>IF(BA111="Vacant","",IF(BA111="","",BA111) &amp; IF(BB111="",""," – " &amp; BB111) &amp; IF(BN111="",""," – " &amp; BN111) &amp; IF(AY111="",""," – " &amp; AY111))</f>
        <v>Damir – Ćurić – OK Kapela – M55</v>
      </c>
      <c r="BY111" s="107">
        <f t="shared" si="138"/>
        <v>219</v>
      </c>
      <c r="BZ111" t="s">
        <v>1</v>
      </c>
      <c r="CA111" s="106" t="str">
        <f>IF(BA111="Vacant","",IF(BA111="","",BA111) &amp; IF(BB111="",""," – " &amp; BB111) &amp; IF(BN111="",""," – " &amp; BN111))</f>
        <v>Damir – Ćurić – OK Kapela</v>
      </c>
      <c r="CB111" s="107">
        <f t="shared" si="139"/>
        <v>219</v>
      </c>
      <c r="CC111" t="s">
        <v>1</v>
      </c>
      <c r="CD111" s="106" t="str">
        <f>IF(BA111="Vacant","",IF(BA111="","",BA111)&amp;IF(BB111="",""," – "&amp;BB111))</f>
        <v>Damir – Ćurić</v>
      </c>
      <c r="CE111" s="107">
        <f t="shared" si="151"/>
        <v>219</v>
      </c>
      <c r="CF111" t="s">
        <v>1</v>
      </c>
      <c r="CG111" s="112">
        <f t="shared" si="152"/>
        <v>219</v>
      </c>
      <c r="CH111" s="107" cm="1">
        <f t="array" ref="CH111">IF(CG111="","",INDEX(imePrezime_id,CG111,0))</f>
        <v>1868</v>
      </c>
      <c r="CI111" t="s">
        <v>1</v>
      </c>
      <c r="CJ111" s="30" t="str">
        <f>IF(CE111&lt;&gt;"NEMA","","SELECT '"&amp;CD111&amp;"', ime, prezime FROM imeprezime WHERE ime LIKE '%"&amp;MID(BA111,2,LEN(BA111)-2)&amp;"%' Or prezime LIKE '%"&amp;MID(BB111,2,LEN(BB111)-2)&amp;"%' Or ime LIKE '%"&amp;MID(BB111,2,LEN(BB111)-2)&amp;"%' Or prezime LIKE '%"&amp;MID(BA111,2,LEN(BA111)-2)&amp;"%' ORDER BY ime, prezime;")</f>
        <v/>
      </c>
      <c r="CK111" t="s">
        <v>1</v>
      </c>
      <c r="CL111" s="91"/>
      <c r="CM111" t="s">
        <v>1</v>
      </c>
      <c r="CO111" t="s">
        <v>1</v>
      </c>
      <c r="CW111" s="116" t="str">
        <f>IF(CE111="NEMA",MAX(CW$10:CW110)+1,"")</f>
        <v/>
      </c>
      <c r="CX111" t="s">
        <v>1</v>
      </c>
      <c r="CY111" s="124" t="str">
        <f>LEFT(BQ111,1)</f>
        <v>M</v>
      </c>
      <c r="CZ111" t="s">
        <v>1</v>
      </c>
      <c r="DA111" s="106" t="str">
        <f>IF(CW111="","",IF(BO111&lt;&gt;"CRO","","INSERT INTO osoba (id,reg_broj,oib,spol_id,dat_rodjenja) VALUES ("&amp;CW111&amp;",(SELECT max(reg_broj)+1 FROM osoba),Null,'"&amp;CY111&amp;"',Null); INSERT INTO osoba_log (id,reg_broj,oib,spol_id,dat_rodjenja,dnevnik_id) SELECT id,reg_broj,oib,spol_id,dat_rodjenja,"&amp;CW$2&amp;" FROM osoba WHERE id = "&amp;CW111&amp;";"))</f>
        <v/>
      </c>
      <c r="DB111" s="129" t="str">
        <f>IF(CW111="","","INSERT INTO imeprezime (id,osoba_id,rbr,ime,prezime,klub_id,identitet_id,sintaksa_id,info,aktivno,dnevnik_id) VALUES ("&amp;CW111&amp;","&amp;IF(DA111="","Null",CW111)&amp;",1,'"&amp;BA111&amp;"','"&amp;BB111&amp;"',(SELECT id FROM klub WHERE naziv = '"&amp;BI111&amp;"'),Null,1,'',1,"&amp;CW$2&amp;");")</f>
        <v/>
      </c>
      <c r="DC111" t="s">
        <v>1</v>
      </c>
      <c r="DD111" s="30" t="str">
        <f t="shared" si="153"/>
        <v/>
      </c>
      <c r="DE111" t="s">
        <v>1</v>
      </c>
      <c r="DF111" s="106" t="str">
        <f>IF(OR(BP111="",BP111&lt;&gt;"NEMA"),"",BO111)</f>
        <v/>
      </c>
      <c r="DG111" s="129" t="str">
        <f>IF(DF111="","",MAX(DG$10:DG110)+1)</f>
        <v/>
      </c>
      <c r="DH111" t="s">
        <v>1</v>
      </c>
      <c r="DI111" s="91"/>
      <c r="DJ111" t="s">
        <v>1</v>
      </c>
      <c r="DK111" s="30" t="str">
        <f>IF(DF111="","","INSERT INTO drzava(id,naziv,oznaka) VALUES ("&amp;DG111&amp;",'"&amp;DI111&amp;"','"&amp;UPPER(LEFT(DF111,1))&amp;LOWER(RIGHT(DF111,2))&amp;"');")</f>
        <v/>
      </c>
      <c r="DL111" t="s">
        <v>1</v>
      </c>
      <c r="DM111" s="170" t="str">
        <f>IF(BJ111&lt;&gt;"NEMA","",IF(IFERROR(MATCH(BI111,BI$10:BI110,0),0)&lt;&gt;0,"",BI111))</f>
        <v/>
      </c>
      <c r="DN111" t="s">
        <v>1</v>
      </c>
      <c r="DO111" s="91"/>
      <c r="DP111" t="s">
        <v>1</v>
      </c>
      <c r="DQ111" s="106" t="str">
        <f t="shared" si="154"/>
        <v/>
      </c>
      <c r="DR111" s="74" t="str">
        <f>IF(DQ111="","",MAX(DR$10:DR110)+1)</f>
        <v/>
      </c>
      <c r="DS111" s="74" t="str">
        <f>IF(DQ111="","",IF(BP111="","",IF(BP111="NEMA",DG111,BP111)))</f>
        <v/>
      </c>
      <c r="DT111" s="74" t="str">
        <f t="shared" si="155"/>
        <v/>
      </c>
      <c r="DU111" s="74" t="str">
        <f>IF(DO111="","",MAX(DU$10:DU110)+1)</f>
        <v/>
      </c>
      <c r="DV111" s="181" t="str">
        <f>IF(DO111="","",INDEX(klub_id,MATCH(DO111,klub_naziv,0)))</f>
        <v/>
      </c>
      <c r="DW111" s="129" t="str">
        <f t="shared" si="156"/>
        <v/>
      </c>
      <c r="DX111" t="s">
        <v>1</v>
      </c>
      <c r="DY111" s="30" t="str">
        <f t="shared" si="157"/>
        <v/>
      </c>
      <c r="DZ111" t="s">
        <v>1</v>
      </c>
      <c r="EA111" s="170" t="str">
        <f>IF(BX111="","",IF(BY111&lt;&gt;"NEMA","ime-pre-klu"&amp;IF(BJ111="","","(ali)")&amp;"-kat",IF(CB111&lt;&gt;"NEMA","ime-pre-klu"&amp;IF(BJ111="","","(ali)"),IF(CE111&lt;&gt;"NEMA","ime-pre",IF(CW111&lt;&gt;"","novo",""))))&amp;IF(AND(BE111="0",BD111&gt;max_minuta*60),"-ot",""))</f>
        <v>ime-pre-klu-kat</v>
      </c>
      <c r="EB111" t="s">
        <v>1</v>
      </c>
      <c r="EC111" s="112"/>
      <c r="ED111" s="138"/>
      <c r="EE111" s="138"/>
      <c r="EF111" s="138"/>
      <c r="EG111" s="138"/>
      <c r="EH111" s="138"/>
      <c r="EI111" s="138"/>
      <c r="EJ111" s="138"/>
      <c r="EK111" s="138"/>
      <c r="EL111" s="138"/>
      <c r="EM111" s="107">
        <f t="shared" si="140"/>
        <v>1</v>
      </c>
      <c r="EN111" t="s">
        <v>1</v>
      </c>
    </row>
    <row r="112" spans="2:144" x14ac:dyDescent="0.25">
      <c r="B112" s="152" t="s">
        <v>1179</v>
      </c>
      <c r="C112" t="s">
        <v>1</v>
      </c>
      <c r="D112" s="163">
        <f t="shared" si="141"/>
        <v>0</v>
      </c>
      <c r="E112" s="164">
        <f t="shared" ref="E112:AW112" si="194">IF($B112="","",FIND(";",$B112,D112+1))</f>
        <v>1</v>
      </c>
      <c r="F112" s="164">
        <f t="shared" si="194"/>
        <v>8</v>
      </c>
      <c r="G112" s="164">
        <f t="shared" si="194"/>
        <v>13</v>
      </c>
      <c r="H112" s="164">
        <f t="shared" si="194"/>
        <v>22</v>
      </c>
      <c r="I112" s="164">
        <f t="shared" si="194"/>
        <v>31</v>
      </c>
      <c r="J112" s="164">
        <f t="shared" si="194"/>
        <v>32</v>
      </c>
      <c r="K112" s="164">
        <f t="shared" si="194"/>
        <v>34</v>
      </c>
      <c r="L112" s="164">
        <f t="shared" si="194"/>
        <v>35</v>
      </c>
      <c r="M112" s="164">
        <f t="shared" si="194"/>
        <v>37</v>
      </c>
      <c r="N112" s="164">
        <f t="shared" si="194"/>
        <v>43</v>
      </c>
      <c r="O112" s="164">
        <f t="shared" si="194"/>
        <v>44</v>
      </c>
      <c r="P112" s="164">
        <f t="shared" si="194"/>
        <v>45</v>
      </c>
      <c r="Q112" s="164">
        <f t="shared" si="194"/>
        <v>47</v>
      </c>
      <c r="R112" s="164">
        <f t="shared" si="194"/>
        <v>48</v>
      </c>
      <c r="S112" s="164">
        <f t="shared" si="194"/>
        <v>51</v>
      </c>
      <c r="T112" s="164">
        <f t="shared" si="194"/>
        <v>54</v>
      </c>
      <c r="U112" s="164">
        <f t="shared" si="194"/>
        <v>57</v>
      </c>
      <c r="V112" s="164">
        <f t="shared" si="194"/>
        <v>59</v>
      </c>
      <c r="W112" s="164">
        <f t="shared" si="194"/>
        <v>65</v>
      </c>
      <c r="X112" s="164">
        <f t="shared" si="194"/>
        <v>71</v>
      </c>
      <c r="Y112" s="164">
        <f t="shared" si="194"/>
        <v>72</v>
      </c>
      <c r="Z112" s="164">
        <f t="shared" si="194"/>
        <v>73</v>
      </c>
      <c r="AA112" s="164">
        <f t="shared" si="194"/>
        <v>74</v>
      </c>
      <c r="AB112" s="164">
        <f t="shared" si="194"/>
        <v>77</v>
      </c>
      <c r="AC112" s="164">
        <f t="shared" si="194"/>
        <v>80</v>
      </c>
      <c r="AD112" s="164">
        <f t="shared" si="194"/>
        <v>83</v>
      </c>
      <c r="AE112" s="164">
        <f t="shared" si="194"/>
        <v>86</v>
      </c>
      <c r="AF112" s="164">
        <f t="shared" si="194"/>
        <v>89</v>
      </c>
      <c r="AG112" s="164">
        <f t="shared" si="194"/>
        <v>92</v>
      </c>
      <c r="AH112" s="164">
        <f t="shared" si="194"/>
        <v>95</v>
      </c>
      <c r="AI112" s="164">
        <f t="shared" si="194"/>
        <v>98</v>
      </c>
      <c r="AJ112" s="164">
        <f t="shared" si="194"/>
        <v>101</v>
      </c>
      <c r="AK112" s="164">
        <f t="shared" si="194"/>
        <v>104</v>
      </c>
      <c r="AL112" s="164">
        <f t="shared" si="194"/>
        <v>107</v>
      </c>
      <c r="AM112" s="164">
        <f t="shared" si="194"/>
        <v>108</v>
      </c>
      <c r="AN112" s="164">
        <f t="shared" si="194"/>
        <v>110</v>
      </c>
      <c r="AO112" s="164">
        <f t="shared" si="194"/>
        <v>116</v>
      </c>
      <c r="AP112" s="164">
        <f t="shared" si="194"/>
        <v>118</v>
      </c>
      <c r="AQ112" s="164">
        <f t="shared" si="194"/>
        <v>121</v>
      </c>
      <c r="AR112" s="164">
        <f t="shared" si="194"/>
        <v>127</v>
      </c>
      <c r="AS112" s="164">
        <f t="shared" si="194"/>
        <v>133</v>
      </c>
      <c r="AT112" s="164">
        <f t="shared" si="194"/>
        <v>139</v>
      </c>
      <c r="AU112" s="164">
        <f t="shared" si="194"/>
        <v>142</v>
      </c>
      <c r="AV112" s="164">
        <f t="shared" si="194"/>
        <v>143</v>
      </c>
      <c r="AW112" s="165">
        <f t="shared" si="194"/>
        <v>144</v>
      </c>
      <c r="AX112" t="s">
        <v>1</v>
      </c>
      <c r="AY112" s="106" t="str">
        <f t="shared" si="143"/>
        <v>M55</v>
      </c>
      <c r="AZ112" s="138">
        <f t="shared" si="135"/>
        <v>105</v>
      </c>
      <c r="BA112" s="74" t="str">
        <f t="shared" si="144"/>
        <v>Slavko</v>
      </c>
      <c r="BB112" s="74" t="str">
        <f t="shared" si="145"/>
        <v>Sopina</v>
      </c>
      <c r="BC112" s="138" t="str">
        <f t="shared" si="146"/>
        <v/>
      </c>
      <c r="BD112" s="138" t="str">
        <f t="shared" si="147"/>
        <v/>
      </c>
      <c r="BE112" s="138" t="str">
        <f t="shared" si="148"/>
        <v>1</v>
      </c>
      <c r="BF112" s="138" t="str">
        <f t="shared" si="169"/>
        <v>1</v>
      </c>
      <c r="BG112" s="138">
        <f>IF(CD112="","",IF(N(BD112)&gt;max_minuta*60,2,INDEX(statusRezultat_id,MATCH(VALUE(BE112),statusRezultat_oevent,0))))</f>
        <v>6</v>
      </c>
      <c r="BH112" s="74" t="str">
        <f>IF(B112="","",SUBSTITUTE(MID($B112,R112+1,S112-R112-1),"""",""))</f>
        <v/>
      </c>
      <c r="BI112" s="74" t="str">
        <f>IF(B112="","",SUBSTITUTE(MID($B112,S112+1,T112-S112-1),"""",""))</f>
        <v/>
      </c>
      <c r="BJ112" s="138" t="str">
        <f t="shared" si="149"/>
        <v/>
      </c>
      <c r="BK112" s="74" t="str" cm="1">
        <f t="array" ref="BK112">IF(BJ112="",""&amp;BI112,IF(BJ112="NEMA",BI112,INDEX(klubAlias_klub,BJ112)))</f>
        <v/>
      </c>
      <c r="BL112" s="74" t="str" cm="1">
        <f t="array" ref="BL112">IFERROR(INDEX(registarNatjecatelji,CE112,4),"")</f>
        <v/>
      </c>
      <c r="BM112" s="138"/>
      <c r="BN112" s="74" t="str">
        <f t="shared" si="150"/>
        <v/>
      </c>
      <c r="BO112" s="74" t="str">
        <f>IF(B112="","",SUBSTITUTE(MID($B112,T112+1,U112-T112-1),"""",""))</f>
        <v/>
      </c>
      <c r="BP112" s="138" t="str">
        <f>IF(BO112="","",IFERROR(INDEX(drzava_id,MATCH(BO112,drzava_oznaka,0)),"NEMA"))</f>
        <v/>
      </c>
      <c r="BQ112" s="74" t="str">
        <f>IF(B112="","",SUBSTITUTE(MID($B112,AQ112+1,AR112-AQ112-1),"""",""))</f>
        <v>M55</v>
      </c>
      <c r="BR112" s="74" t="str">
        <f t="shared" si="136"/>
        <v>M55-Ž45</v>
      </c>
      <c r="BS112" s="138">
        <f t="shared" si="137"/>
        <v>1008</v>
      </c>
      <c r="BT112" s="75" t="str">
        <f>IF(B112="","",SUBSTITUTE(MID($B112,AR112+1,AS112-AR112-1),"""",""))</f>
        <v>3.2</v>
      </c>
      <c r="BU112" s="75" t="str">
        <f>IF(B112="","",SUBSTITUTE(MID($B112,AS112+1,AT112-AS112-1),"""",""))</f>
        <v>125</v>
      </c>
      <c r="BV112" s="76" t="str">
        <f>IF(B112="","",SUBSTITUTE(MID($B112,AT112+1,AU112-AT112-1),"""",""))</f>
        <v>11</v>
      </c>
      <c r="BW112" t="s">
        <v>1</v>
      </c>
      <c r="BX112" s="106" t="str">
        <f>IF(BA112="Vacant","",IF(BA112="","",BA112) &amp; IF(BB112="",""," – " &amp; BB112) &amp; IF(BN112="",""," – " &amp; BN112) &amp; IF(AY112="",""," – " &amp; AY112))</f>
        <v>Slavko – Sopina – M55</v>
      </c>
      <c r="BY112" s="107" t="str">
        <f t="shared" si="138"/>
        <v>NEMA</v>
      </c>
      <c r="BZ112" t="s">
        <v>1</v>
      </c>
      <c r="CA112" s="106" t="str">
        <f>IF(BA112="Vacant","",IF(BA112="","",BA112) &amp; IF(BB112="",""," – " &amp; BB112) &amp; IF(BN112="",""," – " &amp; BN112))</f>
        <v>Slavko – Sopina</v>
      </c>
      <c r="CB112" s="107" t="str">
        <f t="shared" si="139"/>
        <v>NEMA</v>
      </c>
      <c r="CC112" t="s">
        <v>1</v>
      </c>
      <c r="CD112" s="106" t="str">
        <f>IF(BA112="Vacant","",IF(BA112="","",BA112)&amp;IF(BB112="",""," – "&amp;BB112))</f>
        <v>Slavko – Sopina</v>
      </c>
      <c r="CE112" s="107" t="str">
        <f t="shared" si="151"/>
        <v>NEMA</v>
      </c>
      <c r="CF112" t="s">
        <v>1</v>
      </c>
      <c r="CG112" s="112" t="str">
        <f t="shared" si="152"/>
        <v/>
      </c>
      <c r="CH112" s="107" t="str" cm="1">
        <f t="array" ref="CH112">IF(CG112="","",INDEX(imePrezime_id,CG112,0))</f>
        <v/>
      </c>
      <c r="CI112" t="s">
        <v>1</v>
      </c>
      <c r="CJ112" s="30" t="str">
        <f>IF(CE112&lt;&gt;"NEMA","","SELECT '"&amp;CD112&amp;"', ime, prezime FROM imeprezime WHERE ime LIKE '%"&amp;MID(BA112,2,LEN(BA112)-2)&amp;"%' Or prezime LIKE '%"&amp;MID(BB112,2,LEN(BB112)-2)&amp;"%' Or ime LIKE '%"&amp;MID(BB112,2,LEN(BB112)-2)&amp;"%' Or prezime LIKE '%"&amp;MID(BA112,2,LEN(BA112)-2)&amp;"%' ORDER BY ime, prezime;")</f>
        <v>SELECT 'Slavko – Sopina', ime, prezime FROM imeprezime WHERE ime LIKE '%lavk%' Or prezime LIKE '%opin%' Or ime LIKE '%opin%' Or prezime LIKE '%lavk%' ORDER BY ime, prezime;</v>
      </c>
      <c r="CK112" t="s">
        <v>1</v>
      </c>
      <c r="CL112" s="91"/>
      <c r="CM112" t="s">
        <v>1</v>
      </c>
      <c r="CO112" t="s">
        <v>1</v>
      </c>
      <c r="CW112" s="116">
        <f>IF(CE112="NEMA",MAX(CW$10:CW111)+1,"")</f>
        <v>1005</v>
      </c>
      <c r="CX112" t="s">
        <v>1</v>
      </c>
      <c r="CY112" s="124" t="str">
        <f>LEFT(BQ112,1)</f>
        <v>M</v>
      </c>
      <c r="CZ112" t="s">
        <v>1</v>
      </c>
      <c r="DA112" s="106" t="str">
        <f>IF(CW112="","",IF(BO112&lt;&gt;"CRO","","INSERT INTO osoba (id,reg_broj,oib,spol_id,dat_rodjenja) VALUES ("&amp;CW112&amp;",(SELECT max(reg_broj)+1 FROM osoba),Null,'"&amp;CY112&amp;"',Null); INSERT INTO osoba_log (id,reg_broj,oib,spol_id,dat_rodjenja,dnevnik_id) SELECT id,reg_broj,oib,spol_id,dat_rodjenja,"&amp;CW$2&amp;" FROM osoba WHERE id = "&amp;CW112&amp;";"))</f>
        <v/>
      </c>
      <c r="DB112" s="129" t="str">
        <f>IF(CW112="","","INSERT INTO imeprezime (id,osoba_id,rbr,ime,prezime,klub_id,identitet_id,sintaksa_id,info,aktivno,dnevnik_id) VALUES ("&amp;CW112&amp;","&amp;IF(DA112="","Null",CW112)&amp;",1,'"&amp;BA112&amp;"','"&amp;BB112&amp;"',(SELECT id FROM klub WHERE naziv = '"&amp;BI112&amp;"'),Null,1,'',1,"&amp;CW$2&amp;");")</f>
        <v>INSERT INTO imeprezime (id,osoba_id,rbr,ime,prezime,klub_id,identitet_id,sintaksa_id,info,aktivno,dnevnik_id) VALUES (1005,Null,1,'Slavko','Sopina',(SELECT id FROM klub WHERE naziv = ''),Null,1,'',1,881);</v>
      </c>
      <c r="DC112" t="s">
        <v>1</v>
      </c>
      <c r="DD112" s="30" t="str">
        <f t="shared" si="153"/>
        <v>INSERT INTO imeprezime (id,osoba_id,rbr,ime,prezime,klub_id,identitet_id,sintaksa_id,info,aktivno,dnevnik_id) VALUES (1005,Null,1,'Slavko','Sopina',(SELECT id FROM klub WHERE naziv = ''),Null,1,'',1,881);</v>
      </c>
      <c r="DE112" t="s">
        <v>1</v>
      </c>
      <c r="DF112" s="106" t="str">
        <f>IF(OR(BP112="",BP112&lt;&gt;"NEMA"),"",BO112)</f>
        <v/>
      </c>
      <c r="DG112" s="129" t="str">
        <f>IF(DF112="","",MAX(DG$10:DG111)+1)</f>
        <v/>
      </c>
      <c r="DH112" t="s">
        <v>1</v>
      </c>
      <c r="DI112" s="91"/>
      <c r="DJ112" t="s">
        <v>1</v>
      </c>
      <c r="DK112" s="30" t="str">
        <f>IF(DF112="","","INSERT INTO drzava(id,naziv,oznaka) VALUES ("&amp;DG112&amp;",'"&amp;DI112&amp;"','"&amp;UPPER(LEFT(DF112,1))&amp;LOWER(RIGHT(DF112,2))&amp;"');")</f>
        <v/>
      </c>
      <c r="DL112" t="s">
        <v>1</v>
      </c>
      <c r="DM112" s="170" t="str">
        <f>IF(BJ112&lt;&gt;"NEMA","",IF(IFERROR(MATCH(BI112,BI$10:BI111,0),0)&lt;&gt;0,"",BI112))</f>
        <v/>
      </c>
      <c r="DN112" t="s">
        <v>1</v>
      </c>
      <c r="DO112" s="91"/>
      <c r="DP112" t="s">
        <v>1</v>
      </c>
      <c r="DQ112" s="106" t="str">
        <f t="shared" si="154"/>
        <v/>
      </c>
      <c r="DR112" s="74" t="str">
        <f>IF(DQ112="","",MAX(DR$10:DR111)+1)</f>
        <v/>
      </c>
      <c r="DS112" s="74" t="str">
        <f>IF(DQ112="","",IF(BP112="","",IF(BP112="NEMA",DG112,BP112)))</f>
        <v/>
      </c>
      <c r="DT112" s="74" t="str">
        <f t="shared" si="155"/>
        <v/>
      </c>
      <c r="DU112" s="74" t="str">
        <f>IF(DO112="","",MAX(DU$10:DU111)+1)</f>
        <v/>
      </c>
      <c r="DV112" s="181" t="str">
        <f>IF(DO112="","",INDEX(klub_id,MATCH(DO112,klub_naziv,0)))</f>
        <v/>
      </c>
      <c r="DW112" s="129" t="str">
        <f t="shared" si="156"/>
        <v/>
      </c>
      <c r="DX112" t="s">
        <v>1</v>
      </c>
      <c r="DY112" s="30" t="str">
        <f t="shared" si="157"/>
        <v/>
      </c>
      <c r="DZ112" t="s">
        <v>1</v>
      </c>
      <c r="EA112" s="170" t="str">
        <f>IF(BX112="","",IF(BY112&lt;&gt;"NEMA","ime-pre-klu"&amp;IF(BJ112="","","(ali)")&amp;"-kat",IF(CB112&lt;&gt;"NEMA","ime-pre-klu"&amp;IF(BJ112="","","(ali)"),IF(CE112&lt;&gt;"NEMA","ime-pre",IF(CW112&lt;&gt;"","novo",""))))&amp;IF(AND(BE112="0",BD112&gt;max_minuta*60),"-ot",""))</f>
        <v>novo</v>
      </c>
      <c r="EB112" t="s">
        <v>1</v>
      </c>
      <c r="EC112" s="112"/>
      <c r="ED112" s="138"/>
      <c r="EE112" s="138"/>
      <c r="EF112" s="138"/>
      <c r="EG112" s="138"/>
      <c r="EH112" s="138"/>
      <c r="EI112" s="138"/>
      <c r="EJ112" s="138"/>
      <c r="EK112" s="138"/>
      <c r="EL112" s="138"/>
      <c r="EM112" s="107">
        <f t="shared" si="140"/>
        <v>13</v>
      </c>
      <c r="EN112" t="s">
        <v>1</v>
      </c>
    </row>
    <row r="113" spans="2:144" x14ac:dyDescent="0.25">
      <c r="B113" s="152" t="s">
        <v>1180</v>
      </c>
      <c r="C113" t="s">
        <v>1</v>
      </c>
      <c r="D113" s="163">
        <f t="shared" si="141"/>
        <v>0</v>
      </c>
      <c r="E113" s="164">
        <f t="shared" ref="E113:AW113" si="195">IF($B113="","",FIND(";",$B113,D113+1))</f>
        <v>1</v>
      </c>
      <c r="F113" s="164">
        <f t="shared" si="195"/>
        <v>8</v>
      </c>
      <c r="G113" s="164">
        <f t="shared" si="195"/>
        <v>14</v>
      </c>
      <c r="H113" s="164">
        <f t="shared" si="195"/>
        <v>23</v>
      </c>
      <c r="I113" s="164">
        <f t="shared" si="195"/>
        <v>31</v>
      </c>
      <c r="J113" s="164">
        <f t="shared" si="195"/>
        <v>32</v>
      </c>
      <c r="K113" s="164">
        <f t="shared" si="195"/>
        <v>34</v>
      </c>
      <c r="L113" s="164">
        <f t="shared" si="195"/>
        <v>35</v>
      </c>
      <c r="M113" s="164">
        <f t="shared" si="195"/>
        <v>37</v>
      </c>
      <c r="N113" s="164">
        <f t="shared" si="195"/>
        <v>43</v>
      </c>
      <c r="O113" s="164">
        <f t="shared" si="195"/>
        <v>44</v>
      </c>
      <c r="P113" s="164">
        <f t="shared" si="195"/>
        <v>45</v>
      </c>
      <c r="Q113" s="164">
        <f t="shared" si="195"/>
        <v>47</v>
      </c>
      <c r="R113" s="164">
        <f t="shared" si="195"/>
        <v>49</v>
      </c>
      <c r="S113" s="164">
        <f t="shared" si="195"/>
        <v>55</v>
      </c>
      <c r="T113" s="164">
        <f t="shared" si="195"/>
        <v>67</v>
      </c>
      <c r="U113" s="164">
        <f t="shared" si="195"/>
        <v>73</v>
      </c>
      <c r="V113" s="164">
        <f t="shared" si="195"/>
        <v>75</v>
      </c>
      <c r="W113" s="164">
        <f t="shared" si="195"/>
        <v>81</v>
      </c>
      <c r="X113" s="164">
        <f t="shared" si="195"/>
        <v>87</v>
      </c>
      <c r="Y113" s="164">
        <f t="shared" si="195"/>
        <v>88</v>
      </c>
      <c r="Z113" s="164">
        <f t="shared" si="195"/>
        <v>89</v>
      </c>
      <c r="AA113" s="164">
        <f t="shared" si="195"/>
        <v>90</v>
      </c>
      <c r="AB113" s="164">
        <f t="shared" si="195"/>
        <v>93</v>
      </c>
      <c r="AC113" s="164">
        <f t="shared" si="195"/>
        <v>96</v>
      </c>
      <c r="AD113" s="164">
        <f t="shared" si="195"/>
        <v>99</v>
      </c>
      <c r="AE113" s="164">
        <f t="shared" si="195"/>
        <v>102</v>
      </c>
      <c r="AF113" s="164">
        <f t="shared" si="195"/>
        <v>105</v>
      </c>
      <c r="AG113" s="164">
        <f t="shared" si="195"/>
        <v>108</v>
      </c>
      <c r="AH113" s="164">
        <f t="shared" si="195"/>
        <v>111</v>
      </c>
      <c r="AI113" s="164">
        <f t="shared" si="195"/>
        <v>114</v>
      </c>
      <c r="AJ113" s="164">
        <f t="shared" si="195"/>
        <v>117</v>
      </c>
      <c r="AK113" s="164">
        <f t="shared" si="195"/>
        <v>120</v>
      </c>
      <c r="AL113" s="164">
        <f t="shared" si="195"/>
        <v>123</v>
      </c>
      <c r="AM113" s="164">
        <f t="shared" si="195"/>
        <v>124</v>
      </c>
      <c r="AN113" s="164">
        <f t="shared" si="195"/>
        <v>126</v>
      </c>
      <c r="AO113" s="164">
        <f t="shared" si="195"/>
        <v>132</v>
      </c>
      <c r="AP113" s="164">
        <f t="shared" si="195"/>
        <v>134</v>
      </c>
      <c r="AQ113" s="164">
        <f t="shared" si="195"/>
        <v>137</v>
      </c>
      <c r="AR113" s="164">
        <f t="shared" si="195"/>
        <v>143</v>
      </c>
      <c r="AS113" s="164">
        <f t="shared" si="195"/>
        <v>149</v>
      </c>
      <c r="AT113" s="164">
        <f t="shared" si="195"/>
        <v>155</v>
      </c>
      <c r="AU113" s="164">
        <f t="shared" si="195"/>
        <v>158</v>
      </c>
      <c r="AV113" s="164">
        <f t="shared" si="195"/>
        <v>159</v>
      </c>
      <c r="AW113" s="165">
        <f t="shared" si="195"/>
        <v>160</v>
      </c>
      <c r="AX113" t="s">
        <v>1</v>
      </c>
      <c r="AY113" s="106" t="str">
        <f t="shared" si="143"/>
        <v>M55</v>
      </c>
      <c r="AZ113" s="138">
        <f t="shared" si="135"/>
        <v>105</v>
      </c>
      <c r="BA113" s="74" t="str">
        <f t="shared" si="144"/>
        <v>Darko</v>
      </c>
      <c r="BB113" s="74" t="str">
        <f t="shared" si="145"/>
        <v>Raškaj</v>
      </c>
      <c r="BC113" s="138" t="str">
        <f t="shared" si="146"/>
        <v/>
      </c>
      <c r="BD113" s="138" t="str">
        <f t="shared" si="147"/>
        <v/>
      </c>
      <c r="BE113" s="138" t="str">
        <f t="shared" si="148"/>
        <v>1</v>
      </c>
      <c r="BF113" s="138" t="str">
        <f t="shared" si="169"/>
        <v>1</v>
      </c>
      <c r="BG113" s="138">
        <f>IF(CD113="","",IF(N(BD113)&gt;max_minuta*60,2,INDEX(statusRezultat_id,MATCH(VALUE(BE113),statusRezultat_oevent,0))))</f>
        <v>6</v>
      </c>
      <c r="BH113" s="74" t="str">
        <f>IF(B113="","",SUBSTITUTE(MID($B113,R113+1,S113-R113-1),"""",""))</f>
        <v>KAP</v>
      </c>
      <c r="BI113" s="74" t="str">
        <f>IF(B113="","",SUBSTITUTE(MID($B113,S113+1,T113-S113-1),"""",""))</f>
        <v>OK Kapela</v>
      </c>
      <c r="BJ113" s="138" t="str">
        <f t="shared" si="149"/>
        <v/>
      </c>
      <c r="BK113" s="74" t="str" cm="1">
        <f t="array" ref="BK113">IF(BJ113="",""&amp;BI113,IF(BJ113="NEMA",BI113,INDEX(klubAlias_klub,BJ113)))</f>
        <v>OK Kapela</v>
      </c>
      <c r="BL113" s="74" t="str" cm="1">
        <f t="array" ref="BL113">IFERROR(INDEX(registarNatjecatelji,CE113,4),"")</f>
        <v>OK Kapela</v>
      </c>
      <c r="BM113" s="138"/>
      <c r="BN113" s="74" t="str">
        <f t="shared" si="150"/>
        <v>OK Kapela</v>
      </c>
      <c r="BO113" s="74" t="str">
        <f>IF(B113="","",SUBSTITUTE(MID($B113,T113+1,U113-T113-1),"""",""))</f>
        <v>CRO</v>
      </c>
      <c r="BP113" s="138">
        <f>IF(BO113="","",IFERROR(INDEX(drzava_id,MATCH(BO113,drzava_oznaka,0)),"NEMA"))</f>
        <v>1</v>
      </c>
      <c r="BQ113" s="74" t="str">
        <f>IF(B113="","",SUBSTITUTE(MID($B113,AQ113+1,AR113-AQ113-1),"""",""))</f>
        <v>M55</v>
      </c>
      <c r="BR113" s="74" t="str">
        <f t="shared" si="136"/>
        <v>M55-Ž45</v>
      </c>
      <c r="BS113" s="138">
        <f t="shared" si="137"/>
        <v>1008</v>
      </c>
      <c r="BT113" s="75" t="str">
        <f>IF(B113="","",SUBSTITUTE(MID($B113,AR113+1,AS113-AR113-1),"""",""))</f>
        <v>3.2</v>
      </c>
      <c r="BU113" s="75" t="str">
        <f>IF(B113="","",SUBSTITUTE(MID($B113,AS113+1,AT113-AS113-1),"""",""))</f>
        <v>125</v>
      </c>
      <c r="BV113" s="76" t="str">
        <f>IF(B113="","",SUBSTITUTE(MID($B113,AT113+1,AU113-AT113-1),"""",""))</f>
        <v>11</v>
      </c>
      <c r="BW113" t="s">
        <v>1</v>
      </c>
      <c r="BX113" s="106" t="str">
        <f>IF(BA113="Vacant","",IF(BA113="","",BA113) &amp; IF(BB113="",""," – " &amp; BB113) &amp; IF(BN113="",""," – " &amp; BN113) &amp; IF(AY113="",""," – " &amp; AY113))</f>
        <v>Darko – Raškaj – OK Kapela – M55</v>
      </c>
      <c r="BY113" s="107">
        <f t="shared" si="138"/>
        <v>292</v>
      </c>
      <c r="BZ113" t="s">
        <v>1</v>
      </c>
      <c r="CA113" s="106" t="str">
        <f>IF(BA113="Vacant","",IF(BA113="","",BA113) &amp; IF(BB113="",""," – " &amp; BB113) &amp; IF(BN113="",""," – " &amp; BN113))</f>
        <v>Darko – Raškaj – OK Kapela</v>
      </c>
      <c r="CB113" s="107">
        <f t="shared" si="139"/>
        <v>292</v>
      </c>
      <c r="CC113" t="s">
        <v>1</v>
      </c>
      <c r="CD113" s="106" t="str">
        <f>IF(BA113="Vacant","",IF(BA113="","",BA113)&amp;IF(BB113="",""," – "&amp;BB113))</f>
        <v>Darko – Raškaj</v>
      </c>
      <c r="CE113" s="107">
        <f t="shared" si="151"/>
        <v>292</v>
      </c>
      <c r="CF113" t="s">
        <v>1</v>
      </c>
      <c r="CG113" s="112">
        <f t="shared" si="152"/>
        <v>292</v>
      </c>
      <c r="CH113" s="107" cm="1">
        <f t="array" ref="CH113">IF(CG113="","",INDEX(imePrezime_id,CG113,0))</f>
        <v>1363</v>
      </c>
      <c r="CI113" t="s">
        <v>1</v>
      </c>
      <c r="CJ113" s="30" t="str">
        <f>IF(CE113&lt;&gt;"NEMA","","SELECT '"&amp;CD113&amp;"', ime, prezime FROM imeprezime WHERE ime LIKE '%"&amp;MID(BA113,2,LEN(BA113)-2)&amp;"%' Or prezime LIKE '%"&amp;MID(BB113,2,LEN(BB113)-2)&amp;"%' Or ime LIKE '%"&amp;MID(BB113,2,LEN(BB113)-2)&amp;"%' Or prezime LIKE '%"&amp;MID(BA113,2,LEN(BA113)-2)&amp;"%' ORDER BY ime, prezime;")</f>
        <v/>
      </c>
      <c r="CK113" t="s">
        <v>1</v>
      </c>
      <c r="CL113" s="91"/>
      <c r="CM113" t="s">
        <v>1</v>
      </c>
      <c r="CO113" t="s">
        <v>1</v>
      </c>
      <c r="CW113" s="116" t="str">
        <f>IF(CE113="NEMA",MAX(CW$10:CW112)+1,"")</f>
        <v/>
      </c>
      <c r="CX113" t="s">
        <v>1</v>
      </c>
      <c r="CY113" s="124" t="str">
        <f>LEFT(BQ113,1)</f>
        <v>M</v>
      </c>
      <c r="CZ113" t="s">
        <v>1</v>
      </c>
      <c r="DA113" s="106" t="str">
        <f>IF(CW113="","",IF(BO113&lt;&gt;"CRO","","INSERT INTO osoba (id,reg_broj,oib,spol_id,dat_rodjenja) VALUES ("&amp;CW113&amp;",(SELECT max(reg_broj)+1 FROM osoba),Null,'"&amp;CY113&amp;"',Null); INSERT INTO osoba_log (id,reg_broj,oib,spol_id,dat_rodjenja,dnevnik_id) SELECT id,reg_broj,oib,spol_id,dat_rodjenja,"&amp;CW$2&amp;" FROM osoba WHERE id = "&amp;CW113&amp;";"))</f>
        <v/>
      </c>
      <c r="DB113" s="129" t="str">
        <f>IF(CW113="","","INSERT INTO imeprezime (id,osoba_id,rbr,ime,prezime,klub_id,identitet_id,sintaksa_id,info,aktivno,dnevnik_id) VALUES ("&amp;CW113&amp;","&amp;IF(DA113="","Null",CW113)&amp;",1,'"&amp;BA113&amp;"','"&amp;BB113&amp;"',(SELECT id FROM klub WHERE naziv = '"&amp;BI113&amp;"'),Null,1,'',1,"&amp;CW$2&amp;");")</f>
        <v/>
      </c>
      <c r="DC113" t="s">
        <v>1</v>
      </c>
      <c r="DD113" s="30" t="str">
        <f t="shared" si="153"/>
        <v/>
      </c>
      <c r="DE113" t="s">
        <v>1</v>
      </c>
      <c r="DF113" s="106" t="str">
        <f>IF(OR(BP113="",BP113&lt;&gt;"NEMA"),"",BO113)</f>
        <v/>
      </c>
      <c r="DG113" s="129" t="str">
        <f>IF(DF113="","",MAX(DG$10:DG112)+1)</f>
        <v/>
      </c>
      <c r="DH113" t="s">
        <v>1</v>
      </c>
      <c r="DI113" s="91"/>
      <c r="DJ113" t="s">
        <v>1</v>
      </c>
      <c r="DK113" s="30" t="str">
        <f>IF(DF113="","","INSERT INTO drzava(id,naziv,oznaka) VALUES ("&amp;DG113&amp;",'"&amp;DI113&amp;"','"&amp;UPPER(LEFT(DF113,1))&amp;LOWER(RIGHT(DF113,2))&amp;"');")</f>
        <v/>
      </c>
      <c r="DL113" t="s">
        <v>1</v>
      </c>
      <c r="DM113" s="170" t="str">
        <f>IF(BJ113&lt;&gt;"NEMA","",IF(IFERROR(MATCH(BI113,BI$10:BI112,0),0)&lt;&gt;0,"",BI113))</f>
        <v/>
      </c>
      <c r="DN113" t="s">
        <v>1</v>
      </c>
      <c r="DO113" s="91"/>
      <c r="DP113" t="s">
        <v>1</v>
      </c>
      <c r="DQ113" s="106" t="str">
        <f t="shared" si="154"/>
        <v/>
      </c>
      <c r="DR113" s="74" t="str">
        <f>IF(DQ113="","",MAX(DR$10:DR112)+1)</f>
        <v/>
      </c>
      <c r="DS113" s="74" t="str">
        <f>IF(DQ113="","",IF(BP113="","",IF(BP113="NEMA",DG113,BP113)))</f>
        <v/>
      </c>
      <c r="DT113" s="74" t="str">
        <f t="shared" si="155"/>
        <v/>
      </c>
      <c r="DU113" s="74" t="str">
        <f>IF(DO113="","",MAX(DU$10:DU112)+1)</f>
        <v/>
      </c>
      <c r="DV113" s="181" t="str">
        <f>IF(DO113="","",INDEX(klub_id,MATCH(DO113,klub_naziv,0)))</f>
        <v/>
      </c>
      <c r="DW113" s="129" t="str">
        <f t="shared" si="156"/>
        <v/>
      </c>
      <c r="DX113" t="s">
        <v>1</v>
      </c>
      <c r="DY113" s="30" t="str">
        <f t="shared" si="157"/>
        <v/>
      </c>
      <c r="DZ113" t="s">
        <v>1</v>
      </c>
      <c r="EA113" s="170" t="str">
        <f>IF(BX113="","",IF(BY113&lt;&gt;"NEMA","ime-pre-klu"&amp;IF(BJ113="","","(ali)")&amp;"-kat",IF(CB113&lt;&gt;"NEMA","ime-pre-klu"&amp;IF(BJ113="","","(ali)"),IF(CE113&lt;&gt;"NEMA","ime-pre",IF(CW113&lt;&gt;"","novo",""))))&amp;IF(AND(BE113="0",BD113&gt;max_minuta*60),"-ot",""))</f>
        <v>ime-pre-klu-kat</v>
      </c>
      <c r="EB113" t="s">
        <v>1</v>
      </c>
      <c r="EC113" s="112"/>
      <c r="ED113" s="138"/>
      <c r="EE113" s="138"/>
      <c r="EF113" s="138"/>
      <c r="EG113" s="138"/>
      <c r="EH113" s="138"/>
      <c r="EI113" s="138"/>
      <c r="EJ113" s="138"/>
      <c r="EK113" s="138"/>
      <c r="EL113" s="138"/>
      <c r="EM113" s="107">
        <f t="shared" si="140"/>
        <v>1</v>
      </c>
      <c r="EN113" t="s">
        <v>1</v>
      </c>
    </row>
    <row r="114" spans="2:144" x14ac:dyDescent="0.25">
      <c r="B114" s="152" t="s">
        <v>1181</v>
      </c>
      <c r="C114" t="s">
        <v>1</v>
      </c>
      <c r="D114" s="163">
        <f t="shared" si="141"/>
        <v>0</v>
      </c>
      <c r="E114" s="164">
        <f t="shared" ref="E114:AW114" si="196">IF($B114="","",FIND(";",$B114,D114+1))</f>
        <v>1</v>
      </c>
      <c r="F114" s="164">
        <f t="shared" si="196"/>
        <v>2</v>
      </c>
      <c r="G114" s="164">
        <f t="shared" si="196"/>
        <v>8</v>
      </c>
      <c r="H114" s="164">
        <f t="shared" si="196"/>
        <v>11</v>
      </c>
      <c r="I114" s="164">
        <f t="shared" si="196"/>
        <v>20</v>
      </c>
      <c r="J114" s="164">
        <f t="shared" si="196"/>
        <v>21</v>
      </c>
      <c r="K114" s="164">
        <f t="shared" si="196"/>
        <v>23</v>
      </c>
      <c r="L114" s="164">
        <f t="shared" si="196"/>
        <v>24</v>
      </c>
      <c r="M114" s="164">
        <f t="shared" si="196"/>
        <v>26</v>
      </c>
      <c r="N114" s="164">
        <f t="shared" si="196"/>
        <v>32</v>
      </c>
      <c r="O114" s="164">
        <f t="shared" si="196"/>
        <v>33</v>
      </c>
      <c r="P114" s="164">
        <f t="shared" si="196"/>
        <v>34</v>
      </c>
      <c r="Q114" s="164">
        <f t="shared" si="196"/>
        <v>36</v>
      </c>
      <c r="R114" s="164">
        <f t="shared" si="196"/>
        <v>37</v>
      </c>
      <c r="S114" s="164">
        <f t="shared" si="196"/>
        <v>40</v>
      </c>
      <c r="T114" s="164">
        <f t="shared" si="196"/>
        <v>43</v>
      </c>
      <c r="U114" s="164">
        <f t="shared" si="196"/>
        <v>46</v>
      </c>
      <c r="V114" s="164">
        <f t="shared" si="196"/>
        <v>48</v>
      </c>
      <c r="W114" s="164">
        <f t="shared" si="196"/>
        <v>54</v>
      </c>
      <c r="X114" s="164">
        <f t="shared" si="196"/>
        <v>60</v>
      </c>
      <c r="Y114" s="164">
        <f t="shared" si="196"/>
        <v>61</v>
      </c>
      <c r="Z114" s="164">
        <f t="shared" si="196"/>
        <v>62</v>
      </c>
      <c r="AA114" s="164">
        <f t="shared" si="196"/>
        <v>63</v>
      </c>
      <c r="AB114" s="164">
        <f t="shared" si="196"/>
        <v>66</v>
      </c>
      <c r="AC114" s="164">
        <f t="shared" si="196"/>
        <v>69</v>
      </c>
      <c r="AD114" s="164">
        <f t="shared" si="196"/>
        <v>72</v>
      </c>
      <c r="AE114" s="164">
        <f t="shared" si="196"/>
        <v>75</v>
      </c>
      <c r="AF114" s="164">
        <f t="shared" si="196"/>
        <v>78</v>
      </c>
      <c r="AG114" s="164">
        <f t="shared" si="196"/>
        <v>81</v>
      </c>
      <c r="AH114" s="164">
        <f t="shared" si="196"/>
        <v>84</v>
      </c>
      <c r="AI114" s="164">
        <f t="shared" si="196"/>
        <v>87</v>
      </c>
      <c r="AJ114" s="164">
        <f t="shared" si="196"/>
        <v>90</v>
      </c>
      <c r="AK114" s="164">
        <f t="shared" si="196"/>
        <v>93</v>
      </c>
      <c r="AL114" s="164">
        <f t="shared" si="196"/>
        <v>96</v>
      </c>
      <c r="AM114" s="164">
        <f t="shared" si="196"/>
        <v>97</v>
      </c>
      <c r="AN114" s="164">
        <f t="shared" si="196"/>
        <v>99</v>
      </c>
      <c r="AO114" s="164">
        <f t="shared" si="196"/>
        <v>105</v>
      </c>
      <c r="AP114" s="164">
        <f t="shared" si="196"/>
        <v>107</v>
      </c>
      <c r="AQ114" s="164">
        <f t="shared" si="196"/>
        <v>110</v>
      </c>
      <c r="AR114" s="164">
        <f t="shared" si="196"/>
        <v>116</v>
      </c>
      <c r="AS114" s="164">
        <f t="shared" si="196"/>
        <v>122</v>
      </c>
      <c r="AT114" s="164">
        <f t="shared" si="196"/>
        <v>128</v>
      </c>
      <c r="AU114" s="164">
        <f t="shared" si="196"/>
        <v>131</v>
      </c>
      <c r="AV114" s="164">
        <f t="shared" si="196"/>
        <v>132</v>
      </c>
      <c r="AW114" s="165">
        <f t="shared" si="196"/>
        <v>133</v>
      </c>
      <c r="AX114" t="s">
        <v>1</v>
      </c>
      <c r="AY114" s="106" t="str">
        <f t="shared" si="143"/>
        <v>M55</v>
      </c>
      <c r="AZ114" s="138">
        <f t="shared" si="135"/>
        <v>105</v>
      </c>
      <c r="BA114" s="74" t="str">
        <f t="shared" si="144"/>
        <v>Vacant</v>
      </c>
      <c r="BB114" s="74" t="str">
        <f t="shared" si="145"/>
        <v/>
      </c>
      <c r="BC114" s="138" t="str">
        <f t="shared" si="146"/>
        <v/>
      </c>
      <c r="BD114" s="138" t="str">
        <f t="shared" si="147"/>
        <v/>
      </c>
      <c r="BE114" s="138" t="str">
        <f t="shared" si="148"/>
        <v>0</v>
      </c>
      <c r="BF114" s="138" t="str">
        <f t="shared" si="169"/>
        <v/>
      </c>
      <c r="BG114" s="138" t="str">
        <f>IF(CD114="","",IF(N(BD114)&gt;max_minuta*60,2,INDEX(statusRezultat_id,MATCH(VALUE(BE114),statusRezultat_oevent,0))))</f>
        <v/>
      </c>
      <c r="BH114" s="74" t="str">
        <f>IF(B114="","",SUBSTITUTE(MID($B114,R114+1,S114-R114-1),"""",""))</f>
        <v/>
      </c>
      <c r="BI114" s="74" t="str">
        <f>IF(B114="","",SUBSTITUTE(MID($B114,S114+1,T114-S114-1),"""",""))</f>
        <v/>
      </c>
      <c r="BJ114" s="138" t="str">
        <f t="shared" si="149"/>
        <v/>
      </c>
      <c r="BK114" s="74" t="str" cm="1">
        <f t="array" ref="BK114">IF(BJ114="",""&amp;BI114,IF(BJ114="NEMA",BI114,INDEX(klubAlias_klub,BJ114)))</f>
        <v/>
      </c>
      <c r="BL114" s="74" t="str" cm="1">
        <f t="array" ref="BL114">IFERROR(INDEX(registarNatjecatelji,CE114,4),"")</f>
        <v/>
      </c>
      <c r="BM114" s="138"/>
      <c r="BN114" s="74" t="str">
        <f t="shared" si="150"/>
        <v/>
      </c>
      <c r="BO114" s="74" t="str">
        <f>IF(B114="","",SUBSTITUTE(MID($B114,T114+1,U114-T114-1),"""",""))</f>
        <v/>
      </c>
      <c r="BP114" s="138" t="str">
        <f>IF(BO114="","",IFERROR(INDEX(drzava_id,MATCH(BO114,drzava_oznaka,0)),"NEMA"))</f>
        <v/>
      </c>
      <c r="BQ114" s="74" t="str">
        <f>IF(B114="","",SUBSTITUTE(MID($B114,AQ114+1,AR114-AQ114-1),"""",""))</f>
        <v>M55</v>
      </c>
      <c r="BR114" s="74" t="str">
        <f t="shared" si="136"/>
        <v>M55-Ž45</v>
      </c>
      <c r="BS114" s="138">
        <f t="shared" si="137"/>
        <v>1008</v>
      </c>
      <c r="BT114" s="75" t="str">
        <f>IF(B114="","",SUBSTITUTE(MID($B114,AR114+1,AS114-AR114-1),"""",""))</f>
        <v>3.2</v>
      </c>
      <c r="BU114" s="75" t="str">
        <f>IF(B114="","",SUBSTITUTE(MID($B114,AS114+1,AT114-AS114-1),"""",""))</f>
        <v>125</v>
      </c>
      <c r="BV114" s="76" t="str">
        <f>IF(B114="","",SUBSTITUTE(MID($B114,AT114+1,AU114-AT114-1),"""",""))</f>
        <v>11</v>
      </c>
      <c r="BW114" t="s">
        <v>1</v>
      </c>
      <c r="BX114" s="106" t="str">
        <f>IF(BA114="Vacant","",IF(BA114="","",BA114) &amp; IF(BB114="",""," – " &amp; BB114) &amp; IF(BN114="",""," – " &amp; BN114) &amp; IF(AY114="",""," – " &amp; AY114))</f>
        <v/>
      </c>
      <c r="BY114" s="107" t="str">
        <f t="shared" si="138"/>
        <v/>
      </c>
      <c r="BZ114" t="s">
        <v>1</v>
      </c>
      <c r="CA114" s="106" t="str">
        <f>IF(BA114="Vacant","",IF(BA114="","",BA114) &amp; IF(BB114="",""," – " &amp; BB114) &amp; IF(BN114="",""," – " &amp; BN114))</f>
        <v/>
      </c>
      <c r="CB114" s="107" t="str">
        <f t="shared" si="139"/>
        <v/>
      </c>
      <c r="CC114" t="s">
        <v>1</v>
      </c>
      <c r="CD114" s="106" t="str">
        <f>IF(BA114="Vacant","",IF(BA114="","",BA114)&amp;IF(BB114="",""," – "&amp;BB114))</f>
        <v/>
      </c>
      <c r="CE114" s="107" t="str">
        <f t="shared" si="151"/>
        <v/>
      </c>
      <c r="CF114" t="s">
        <v>1</v>
      </c>
      <c r="CG114" s="112" t="str">
        <f t="shared" si="152"/>
        <v/>
      </c>
      <c r="CH114" s="107" t="str" cm="1">
        <f t="array" ref="CH114">IF(CG114="","",INDEX(imePrezime_id,CG114,0))</f>
        <v/>
      </c>
      <c r="CI114" t="s">
        <v>1</v>
      </c>
      <c r="CJ114" s="30" t="str">
        <f>IF(CE114&lt;&gt;"NEMA","","SELECT '"&amp;CD114&amp;"', ime, prezime FROM imeprezime WHERE ime LIKE '%"&amp;MID(BA114,2,LEN(BA114)-2)&amp;"%' Or prezime LIKE '%"&amp;MID(BB114,2,LEN(BB114)-2)&amp;"%' Or ime LIKE '%"&amp;MID(BB114,2,LEN(BB114)-2)&amp;"%' Or prezime LIKE '%"&amp;MID(BA114,2,LEN(BA114)-2)&amp;"%' ORDER BY ime, prezime;")</f>
        <v/>
      </c>
      <c r="CK114" t="s">
        <v>1</v>
      </c>
      <c r="CL114" s="91"/>
      <c r="CM114" t="s">
        <v>1</v>
      </c>
      <c r="CO114" t="s">
        <v>1</v>
      </c>
      <c r="CW114" s="116" t="str">
        <f>IF(CE114="NEMA",MAX(CW$10:CW113)+1,"")</f>
        <v/>
      </c>
      <c r="CX114" t="s">
        <v>1</v>
      </c>
      <c r="CY114" s="124" t="str">
        <f>LEFT(BQ114,1)</f>
        <v>M</v>
      </c>
      <c r="CZ114" t="s">
        <v>1</v>
      </c>
      <c r="DA114" s="106" t="str">
        <f>IF(CW114="","",IF(BO114&lt;&gt;"CRO","","INSERT INTO osoba (id,reg_broj,oib,spol_id,dat_rodjenja) VALUES ("&amp;CW114&amp;",(SELECT max(reg_broj)+1 FROM osoba),Null,'"&amp;CY114&amp;"',Null); INSERT INTO osoba_log (id,reg_broj,oib,spol_id,dat_rodjenja,dnevnik_id) SELECT id,reg_broj,oib,spol_id,dat_rodjenja,"&amp;CW$2&amp;" FROM osoba WHERE id = "&amp;CW114&amp;";"))</f>
        <v/>
      </c>
      <c r="DB114" s="129" t="str">
        <f>IF(CW114="","","INSERT INTO imeprezime (id,osoba_id,rbr,ime,prezime,klub_id,identitet_id,sintaksa_id,info,aktivno,dnevnik_id) VALUES ("&amp;CW114&amp;","&amp;IF(DA114="","Null",CW114)&amp;",1,'"&amp;BA114&amp;"','"&amp;BB114&amp;"',(SELECT id FROM klub WHERE naziv = '"&amp;BI114&amp;"'),Null,1,'',1,"&amp;CW$2&amp;");")</f>
        <v/>
      </c>
      <c r="DC114" t="s">
        <v>1</v>
      </c>
      <c r="DD114" s="30" t="str">
        <f t="shared" si="153"/>
        <v/>
      </c>
      <c r="DE114" t="s">
        <v>1</v>
      </c>
      <c r="DF114" s="106" t="str">
        <f>IF(OR(BP114="",BP114&lt;&gt;"NEMA"),"",BO114)</f>
        <v/>
      </c>
      <c r="DG114" s="129" t="str">
        <f>IF(DF114="","",MAX(DG$10:DG113)+1)</f>
        <v/>
      </c>
      <c r="DH114" t="s">
        <v>1</v>
      </c>
      <c r="DI114" s="91"/>
      <c r="DJ114" t="s">
        <v>1</v>
      </c>
      <c r="DK114" s="30" t="str">
        <f>IF(DF114="","","INSERT INTO drzava(id,naziv,oznaka) VALUES ("&amp;DG114&amp;",'"&amp;DI114&amp;"','"&amp;UPPER(LEFT(DF114,1))&amp;LOWER(RIGHT(DF114,2))&amp;"');")</f>
        <v/>
      </c>
      <c r="DL114" t="s">
        <v>1</v>
      </c>
      <c r="DM114" s="170" t="str">
        <f>IF(BJ114&lt;&gt;"NEMA","",IF(IFERROR(MATCH(BI114,BI$10:BI113,0),0)&lt;&gt;0,"",BI114))</f>
        <v/>
      </c>
      <c r="DN114" t="s">
        <v>1</v>
      </c>
      <c r="DO114" s="91"/>
      <c r="DP114" t="s">
        <v>1</v>
      </c>
      <c r="DQ114" s="106" t="str">
        <f t="shared" si="154"/>
        <v/>
      </c>
      <c r="DR114" s="74" t="str">
        <f>IF(DQ114="","",MAX(DR$10:DR113)+1)</f>
        <v/>
      </c>
      <c r="DS114" s="74" t="str">
        <f>IF(DQ114="","",IF(BP114="","",IF(BP114="NEMA",DG114,BP114)))</f>
        <v/>
      </c>
      <c r="DT114" s="74" t="str">
        <f t="shared" si="155"/>
        <v/>
      </c>
      <c r="DU114" s="74" t="str">
        <f>IF(DO114="","",MAX(DU$10:DU113)+1)</f>
        <v/>
      </c>
      <c r="DV114" s="181" t="str">
        <f>IF(DO114="","",INDEX(klub_id,MATCH(DO114,klub_naziv,0)))</f>
        <v/>
      </c>
      <c r="DW114" s="129" t="str">
        <f t="shared" si="156"/>
        <v/>
      </c>
      <c r="DX114" t="s">
        <v>1</v>
      </c>
      <c r="DY114" s="30" t="str">
        <f t="shared" si="157"/>
        <v/>
      </c>
      <c r="DZ114" t="s">
        <v>1</v>
      </c>
      <c r="EA114" s="170" t="str">
        <f>IF(BX114="","",IF(BY114&lt;&gt;"NEMA","ime-pre-klu"&amp;IF(BJ114="","","(ali)")&amp;"-kat",IF(CB114&lt;&gt;"NEMA","ime-pre-klu"&amp;IF(BJ114="","","(ali)"),IF(CE114&lt;&gt;"NEMA","ime-pre",IF(CW114&lt;&gt;"","novo",""))))&amp;IF(AND(BE114="0",BD114&gt;max_minuta*60),"-ot",""))</f>
        <v/>
      </c>
      <c r="EB114" t="s">
        <v>1</v>
      </c>
      <c r="EC114" s="112"/>
      <c r="ED114" s="138"/>
      <c r="EE114" s="138"/>
      <c r="EF114" s="138"/>
      <c r="EG114" s="138"/>
      <c r="EH114" s="138"/>
      <c r="EI114" s="138"/>
      <c r="EJ114" s="138"/>
      <c r="EK114" s="138"/>
      <c r="EL114" s="138"/>
      <c r="EM114" s="107" t="str">
        <f t="shared" si="140"/>
        <v/>
      </c>
      <c r="EN114" t="s">
        <v>1</v>
      </c>
    </row>
    <row r="115" spans="2:144" x14ac:dyDescent="0.25">
      <c r="B115" s="152" t="s">
        <v>1182</v>
      </c>
      <c r="C115" t="s">
        <v>1</v>
      </c>
      <c r="D115" s="163">
        <f t="shared" si="141"/>
        <v>0</v>
      </c>
      <c r="E115" s="164">
        <f t="shared" ref="E115:AW115" si="197">IF($B115="","",FIND(";",$B115,D115+1))</f>
        <v>1</v>
      </c>
      <c r="F115" s="164">
        <f t="shared" si="197"/>
        <v>9</v>
      </c>
      <c r="G115" s="164">
        <f t="shared" si="197"/>
        <v>15</v>
      </c>
      <c r="H115" s="164">
        <f t="shared" si="197"/>
        <v>23</v>
      </c>
      <c r="I115" s="164">
        <f t="shared" si="197"/>
        <v>33</v>
      </c>
      <c r="J115" s="164">
        <f t="shared" si="197"/>
        <v>34</v>
      </c>
      <c r="K115" s="164">
        <f t="shared" si="197"/>
        <v>36</v>
      </c>
      <c r="L115" s="164">
        <f t="shared" si="197"/>
        <v>37</v>
      </c>
      <c r="M115" s="164">
        <f t="shared" si="197"/>
        <v>39</v>
      </c>
      <c r="N115" s="164">
        <f t="shared" si="197"/>
        <v>45</v>
      </c>
      <c r="O115" s="164">
        <f t="shared" si="197"/>
        <v>52</v>
      </c>
      <c r="P115" s="164">
        <f t="shared" si="197"/>
        <v>59</v>
      </c>
      <c r="Q115" s="164">
        <f t="shared" si="197"/>
        <v>61</v>
      </c>
      <c r="R115" s="164">
        <f t="shared" si="197"/>
        <v>63</v>
      </c>
      <c r="S115" s="164">
        <f t="shared" si="197"/>
        <v>77</v>
      </c>
      <c r="T115" s="164">
        <f t="shared" si="197"/>
        <v>91</v>
      </c>
      <c r="U115" s="164">
        <f t="shared" si="197"/>
        <v>97</v>
      </c>
      <c r="V115" s="164">
        <f t="shared" si="197"/>
        <v>99</v>
      </c>
      <c r="W115" s="164">
        <f t="shared" si="197"/>
        <v>105</v>
      </c>
      <c r="X115" s="164">
        <f t="shared" si="197"/>
        <v>111</v>
      </c>
      <c r="Y115" s="164">
        <f t="shared" si="197"/>
        <v>112</v>
      </c>
      <c r="Z115" s="164">
        <f t="shared" si="197"/>
        <v>113</v>
      </c>
      <c r="AA115" s="164">
        <f t="shared" si="197"/>
        <v>114</v>
      </c>
      <c r="AB115" s="164">
        <f t="shared" si="197"/>
        <v>117</v>
      </c>
      <c r="AC115" s="164">
        <f t="shared" si="197"/>
        <v>120</v>
      </c>
      <c r="AD115" s="164">
        <f t="shared" si="197"/>
        <v>123</v>
      </c>
      <c r="AE115" s="164">
        <f t="shared" si="197"/>
        <v>126</v>
      </c>
      <c r="AF115" s="164">
        <f t="shared" si="197"/>
        <v>129</v>
      </c>
      <c r="AG115" s="164">
        <f t="shared" si="197"/>
        <v>132</v>
      </c>
      <c r="AH115" s="164">
        <f t="shared" si="197"/>
        <v>135</v>
      </c>
      <c r="AI115" s="164">
        <f t="shared" si="197"/>
        <v>138</v>
      </c>
      <c r="AJ115" s="164">
        <f t="shared" si="197"/>
        <v>141</v>
      </c>
      <c r="AK115" s="164">
        <f t="shared" si="197"/>
        <v>144</v>
      </c>
      <c r="AL115" s="164">
        <f t="shared" si="197"/>
        <v>147</v>
      </c>
      <c r="AM115" s="164">
        <f t="shared" si="197"/>
        <v>148</v>
      </c>
      <c r="AN115" s="164">
        <f t="shared" si="197"/>
        <v>150</v>
      </c>
      <c r="AO115" s="164">
        <f t="shared" si="197"/>
        <v>156</v>
      </c>
      <c r="AP115" s="164">
        <f t="shared" si="197"/>
        <v>158</v>
      </c>
      <c r="AQ115" s="164">
        <f t="shared" si="197"/>
        <v>161</v>
      </c>
      <c r="AR115" s="164">
        <f t="shared" si="197"/>
        <v>167</v>
      </c>
      <c r="AS115" s="164">
        <f t="shared" si="197"/>
        <v>173</v>
      </c>
      <c r="AT115" s="164">
        <f t="shared" si="197"/>
        <v>179</v>
      </c>
      <c r="AU115" s="164">
        <f t="shared" si="197"/>
        <v>182</v>
      </c>
      <c r="AV115" s="164">
        <f t="shared" si="197"/>
        <v>183</v>
      </c>
      <c r="AW115" s="165">
        <f t="shared" si="197"/>
        <v>184</v>
      </c>
      <c r="AX115" t="s">
        <v>1</v>
      </c>
      <c r="AY115" s="106" t="str">
        <f t="shared" si="143"/>
        <v>M55</v>
      </c>
      <c r="AZ115" s="138">
        <f t="shared" si="135"/>
        <v>105</v>
      </c>
      <c r="BA115" s="74" t="str">
        <f t="shared" si="144"/>
        <v>Predrag</v>
      </c>
      <c r="BB115" s="74" t="str">
        <f t="shared" si="145"/>
        <v>Labaš</v>
      </c>
      <c r="BC115" s="138" t="str">
        <f t="shared" si="146"/>
        <v>156:28</v>
      </c>
      <c r="BD115" s="138">
        <f t="shared" si="147"/>
        <v>9388</v>
      </c>
      <c r="BE115" s="138" t="str">
        <f t="shared" si="148"/>
        <v>3</v>
      </c>
      <c r="BF115" s="138" t="str">
        <f t="shared" si="169"/>
        <v>3</v>
      </c>
      <c r="BG115" s="138">
        <f>IF(CD115="","",IF(N(BD115)&gt;max_minuta*60,2,INDEX(statusRezultat_id,MATCH(VALUE(BE115),statusRezultat_oevent,0))))</f>
        <v>2</v>
      </c>
      <c r="BH115" s="74" t="str">
        <f>IF(B115="","",SUBSTITUTE(MID($B115,R115+1,S115-R115-1),"""",""))</f>
        <v>OK Varaždin</v>
      </c>
      <c r="BI115" s="74" t="str">
        <f>IF(B115="","",SUBSTITUTE(MID($B115,S115+1,T115-S115-1),"""",""))</f>
        <v>OK Varaždin</v>
      </c>
      <c r="BJ115" s="138" t="str">
        <f t="shared" si="149"/>
        <v/>
      </c>
      <c r="BK115" s="74" t="str" cm="1">
        <f t="array" ref="BK115">IF(BJ115="",""&amp;BI115,IF(BJ115="NEMA",BI115,INDEX(klubAlias_klub,BJ115)))</f>
        <v>OK Varaždin</v>
      </c>
      <c r="BL115" s="74" t="str" cm="1">
        <f t="array" ref="BL115">IFERROR(INDEX(registarNatjecatelji,CE115,4),"")</f>
        <v>OK Varaždin</v>
      </c>
      <c r="BM115" s="138"/>
      <c r="BN115" s="74" t="str">
        <f t="shared" si="150"/>
        <v>OK Varaždin</v>
      </c>
      <c r="BO115" s="74" t="str">
        <f>IF(B115="","",SUBSTITUTE(MID($B115,T115+1,U115-T115-1),"""",""))</f>
        <v>CRO</v>
      </c>
      <c r="BP115" s="138">
        <f>IF(BO115="","",IFERROR(INDEX(drzava_id,MATCH(BO115,drzava_oznaka,0)),"NEMA"))</f>
        <v>1</v>
      </c>
      <c r="BQ115" s="74" t="str">
        <f>IF(B115="","",SUBSTITUTE(MID($B115,AQ115+1,AR115-AQ115-1),"""",""))</f>
        <v>M55</v>
      </c>
      <c r="BR115" s="74" t="str">
        <f t="shared" si="136"/>
        <v>M55-Ž45</v>
      </c>
      <c r="BS115" s="138">
        <f t="shared" si="137"/>
        <v>1008</v>
      </c>
      <c r="BT115" s="75" t="str">
        <f>IF(B115="","",SUBSTITUTE(MID($B115,AR115+1,AS115-AR115-1),"""",""))</f>
        <v>3.2</v>
      </c>
      <c r="BU115" s="75" t="str">
        <f>IF(B115="","",SUBSTITUTE(MID($B115,AS115+1,AT115-AS115-1),"""",""))</f>
        <v>125</v>
      </c>
      <c r="BV115" s="76" t="str">
        <f>IF(B115="","",SUBSTITUTE(MID($B115,AT115+1,AU115-AT115-1),"""",""))</f>
        <v>11</v>
      </c>
      <c r="BW115" t="s">
        <v>1</v>
      </c>
      <c r="BX115" s="106" t="str">
        <f>IF(BA115="Vacant","",IF(BA115="","",BA115) &amp; IF(BB115="",""," – " &amp; BB115) &amp; IF(BN115="",""," – " &amp; BN115) &amp; IF(AY115="",""," – " &amp; AY115))</f>
        <v>Predrag – Labaš – OK Varaždin – M55</v>
      </c>
      <c r="BY115" s="107">
        <f t="shared" si="138"/>
        <v>537</v>
      </c>
      <c r="BZ115" t="s">
        <v>1</v>
      </c>
      <c r="CA115" s="106" t="str">
        <f>IF(BA115="Vacant","",IF(BA115="","",BA115) &amp; IF(BB115="",""," – " &amp; BB115) &amp; IF(BN115="",""," – " &amp; BN115))</f>
        <v>Predrag – Labaš – OK Varaždin</v>
      </c>
      <c r="CB115" s="107">
        <f t="shared" si="139"/>
        <v>537</v>
      </c>
      <c r="CC115" t="s">
        <v>1</v>
      </c>
      <c r="CD115" s="106" t="str">
        <f>IF(BA115="Vacant","",IF(BA115="","",BA115)&amp;IF(BB115="",""," – "&amp;BB115))</f>
        <v>Predrag – Labaš</v>
      </c>
      <c r="CE115" s="107">
        <f t="shared" si="151"/>
        <v>537</v>
      </c>
      <c r="CF115" t="s">
        <v>1</v>
      </c>
      <c r="CG115" s="112">
        <f t="shared" si="152"/>
        <v>537</v>
      </c>
      <c r="CH115" s="107" cm="1">
        <f t="array" ref="CH115">IF(CG115="","",INDEX(imePrezime_id,CG115,0))</f>
        <v>1274</v>
      </c>
      <c r="CI115" t="s">
        <v>1</v>
      </c>
      <c r="CJ115" s="30" t="str">
        <f>IF(CE115&lt;&gt;"NEMA","","SELECT '"&amp;CD115&amp;"', ime, prezime FROM imeprezime WHERE ime LIKE '%"&amp;MID(BA115,2,LEN(BA115)-2)&amp;"%' Or prezime LIKE '%"&amp;MID(BB115,2,LEN(BB115)-2)&amp;"%' Or ime LIKE '%"&amp;MID(BB115,2,LEN(BB115)-2)&amp;"%' Or prezime LIKE '%"&amp;MID(BA115,2,LEN(BA115)-2)&amp;"%' ORDER BY ime, prezime;")</f>
        <v/>
      </c>
      <c r="CK115" t="s">
        <v>1</v>
      </c>
      <c r="CL115" s="91"/>
      <c r="CM115" t="s">
        <v>1</v>
      </c>
      <c r="CO115" t="s">
        <v>1</v>
      </c>
      <c r="CW115" s="116" t="str">
        <f>IF(CE115="NEMA",MAX(CW$10:CW114)+1,"")</f>
        <v/>
      </c>
      <c r="CX115" t="s">
        <v>1</v>
      </c>
      <c r="CY115" s="124" t="str">
        <f>LEFT(BQ115,1)</f>
        <v>M</v>
      </c>
      <c r="CZ115" t="s">
        <v>1</v>
      </c>
      <c r="DA115" s="106" t="str">
        <f>IF(CW115="","",IF(BO115&lt;&gt;"CRO","","INSERT INTO osoba (id,reg_broj,oib,spol_id,dat_rodjenja) VALUES ("&amp;CW115&amp;",(SELECT max(reg_broj)+1 FROM osoba),Null,'"&amp;CY115&amp;"',Null); INSERT INTO osoba_log (id,reg_broj,oib,spol_id,dat_rodjenja,dnevnik_id) SELECT id,reg_broj,oib,spol_id,dat_rodjenja,"&amp;CW$2&amp;" FROM osoba WHERE id = "&amp;CW115&amp;";"))</f>
        <v/>
      </c>
      <c r="DB115" s="129" t="str">
        <f>IF(CW115="","","INSERT INTO imeprezime (id,osoba_id,rbr,ime,prezime,klub_id,identitet_id,sintaksa_id,info,aktivno,dnevnik_id) VALUES ("&amp;CW115&amp;","&amp;IF(DA115="","Null",CW115)&amp;",1,'"&amp;BA115&amp;"','"&amp;BB115&amp;"',(SELECT id FROM klub WHERE naziv = '"&amp;BI115&amp;"'),Null,1,'',1,"&amp;CW$2&amp;");")</f>
        <v/>
      </c>
      <c r="DC115" t="s">
        <v>1</v>
      </c>
      <c r="DD115" s="30" t="str">
        <f t="shared" si="153"/>
        <v/>
      </c>
      <c r="DE115" t="s">
        <v>1</v>
      </c>
      <c r="DF115" s="106" t="str">
        <f>IF(OR(BP115="",BP115&lt;&gt;"NEMA"),"",BO115)</f>
        <v/>
      </c>
      <c r="DG115" s="129" t="str">
        <f>IF(DF115="","",MAX(DG$10:DG114)+1)</f>
        <v/>
      </c>
      <c r="DH115" t="s">
        <v>1</v>
      </c>
      <c r="DI115" s="91"/>
      <c r="DJ115" t="s">
        <v>1</v>
      </c>
      <c r="DK115" s="30" t="str">
        <f>IF(DF115="","","INSERT INTO drzava(id,naziv,oznaka) VALUES ("&amp;DG115&amp;",'"&amp;DI115&amp;"','"&amp;UPPER(LEFT(DF115,1))&amp;LOWER(RIGHT(DF115,2))&amp;"');")</f>
        <v/>
      </c>
      <c r="DL115" t="s">
        <v>1</v>
      </c>
      <c r="DM115" s="170" t="str">
        <f>IF(BJ115&lt;&gt;"NEMA","",IF(IFERROR(MATCH(BI115,BI$10:BI114,0),0)&lt;&gt;0,"",BI115))</f>
        <v/>
      </c>
      <c r="DN115" t="s">
        <v>1</v>
      </c>
      <c r="DO115" s="91"/>
      <c r="DP115" t="s">
        <v>1</v>
      </c>
      <c r="DQ115" s="106" t="str">
        <f t="shared" si="154"/>
        <v/>
      </c>
      <c r="DR115" s="74" t="str">
        <f>IF(DQ115="","",MAX(DR$10:DR114)+1)</f>
        <v/>
      </c>
      <c r="DS115" s="74" t="str">
        <f>IF(DQ115="","",IF(BP115="","",IF(BP115="NEMA",DG115,BP115)))</f>
        <v/>
      </c>
      <c r="DT115" s="74" t="str">
        <f t="shared" si="155"/>
        <v/>
      </c>
      <c r="DU115" s="74" t="str">
        <f>IF(DO115="","",MAX(DU$10:DU114)+1)</f>
        <v/>
      </c>
      <c r="DV115" s="181" t="str">
        <f>IF(DO115="","",INDEX(klub_id,MATCH(DO115,klub_naziv,0)))</f>
        <v/>
      </c>
      <c r="DW115" s="129" t="str">
        <f t="shared" si="156"/>
        <v/>
      </c>
      <c r="DX115" t="s">
        <v>1</v>
      </c>
      <c r="DY115" s="30" t="str">
        <f t="shared" si="157"/>
        <v/>
      </c>
      <c r="DZ115" t="s">
        <v>1</v>
      </c>
      <c r="EA115" s="170" t="str">
        <f>IF(BX115="","",IF(BY115&lt;&gt;"NEMA","ime-pre-klu"&amp;IF(BJ115="","","(ali)")&amp;"-kat",IF(CB115&lt;&gt;"NEMA","ime-pre-klu"&amp;IF(BJ115="","","(ali)"),IF(CE115&lt;&gt;"NEMA","ime-pre",IF(CW115&lt;&gt;"","novo",""))))&amp;IF(AND(BE115="0",BD115&gt;max_minuta*60),"-ot",""))</f>
        <v>ime-pre-klu-kat</v>
      </c>
      <c r="EB115" t="s">
        <v>1</v>
      </c>
      <c r="EC115" s="112"/>
      <c r="ED115" s="138"/>
      <c r="EE115" s="138"/>
      <c r="EF115" s="138"/>
      <c r="EG115" s="138"/>
      <c r="EH115" s="138"/>
      <c r="EI115" s="138"/>
      <c r="EJ115" s="138"/>
      <c r="EK115" s="138"/>
      <c r="EL115" s="138"/>
      <c r="EM115" s="107">
        <f t="shared" si="140"/>
        <v>1</v>
      </c>
      <c r="EN115" t="s">
        <v>1</v>
      </c>
    </row>
    <row r="116" spans="2:144" x14ac:dyDescent="0.25">
      <c r="B116" s="152" t="s">
        <v>1183</v>
      </c>
      <c r="C116" t="s">
        <v>1</v>
      </c>
      <c r="D116" s="163">
        <f t="shared" si="141"/>
        <v>0</v>
      </c>
      <c r="E116" s="164">
        <f t="shared" ref="E116:AW116" si="198">IF($B116="","",FIND(";",$B116,D116+1))</f>
        <v>1</v>
      </c>
      <c r="F116" s="164">
        <f t="shared" si="198"/>
        <v>2</v>
      </c>
      <c r="G116" s="164">
        <f t="shared" si="198"/>
        <v>8</v>
      </c>
      <c r="H116" s="164">
        <f t="shared" si="198"/>
        <v>11</v>
      </c>
      <c r="I116" s="164">
        <f t="shared" si="198"/>
        <v>20</v>
      </c>
      <c r="J116" s="164">
        <f t="shared" si="198"/>
        <v>21</v>
      </c>
      <c r="K116" s="164">
        <f t="shared" si="198"/>
        <v>23</v>
      </c>
      <c r="L116" s="164">
        <f t="shared" si="198"/>
        <v>24</v>
      </c>
      <c r="M116" s="164">
        <f t="shared" si="198"/>
        <v>26</v>
      </c>
      <c r="N116" s="164">
        <f t="shared" si="198"/>
        <v>32</v>
      </c>
      <c r="O116" s="164">
        <f t="shared" si="198"/>
        <v>33</v>
      </c>
      <c r="P116" s="164">
        <f t="shared" si="198"/>
        <v>34</v>
      </c>
      <c r="Q116" s="164">
        <f t="shared" si="198"/>
        <v>36</v>
      </c>
      <c r="R116" s="164">
        <f t="shared" si="198"/>
        <v>37</v>
      </c>
      <c r="S116" s="164">
        <f t="shared" si="198"/>
        <v>40</v>
      </c>
      <c r="T116" s="164">
        <f t="shared" si="198"/>
        <v>43</v>
      </c>
      <c r="U116" s="164">
        <f t="shared" si="198"/>
        <v>46</v>
      </c>
      <c r="V116" s="164">
        <f t="shared" si="198"/>
        <v>48</v>
      </c>
      <c r="W116" s="164">
        <f t="shared" si="198"/>
        <v>54</v>
      </c>
      <c r="X116" s="164">
        <f t="shared" si="198"/>
        <v>60</v>
      </c>
      <c r="Y116" s="164">
        <f t="shared" si="198"/>
        <v>61</v>
      </c>
      <c r="Z116" s="164">
        <f t="shared" si="198"/>
        <v>62</v>
      </c>
      <c r="AA116" s="164">
        <f t="shared" si="198"/>
        <v>63</v>
      </c>
      <c r="AB116" s="164">
        <f t="shared" si="198"/>
        <v>66</v>
      </c>
      <c r="AC116" s="164">
        <f t="shared" si="198"/>
        <v>69</v>
      </c>
      <c r="AD116" s="164">
        <f t="shared" si="198"/>
        <v>72</v>
      </c>
      <c r="AE116" s="164">
        <f t="shared" si="198"/>
        <v>75</v>
      </c>
      <c r="AF116" s="164">
        <f t="shared" si="198"/>
        <v>78</v>
      </c>
      <c r="AG116" s="164">
        <f t="shared" si="198"/>
        <v>81</v>
      </c>
      <c r="AH116" s="164">
        <f t="shared" si="198"/>
        <v>84</v>
      </c>
      <c r="AI116" s="164">
        <f t="shared" si="198"/>
        <v>87</v>
      </c>
      <c r="AJ116" s="164">
        <f t="shared" si="198"/>
        <v>90</v>
      </c>
      <c r="AK116" s="164">
        <f t="shared" si="198"/>
        <v>93</v>
      </c>
      <c r="AL116" s="164">
        <f t="shared" si="198"/>
        <v>96</v>
      </c>
      <c r="AM116" s="164">
        <f t="shared" si="198"/>
        <v>97</v>
      </c>
      <c r="AN116" s="164">
        <f t="shared" si="198"/>
        <v>99</v>
      </c>
      <c r="AO116" s="164">
        <f t="shared" si="198"/>
        <v>105</v>
      </c>
      <c r="AP116" s="164">
        <f t="shared" si="198"/>
        <v>107</v>
      </c>
      <c r="AQ116" s="164">
        <f t="shared" si="198"/>
        <v>110</v>
      </c>
      <c r="AR116" s="164">
        <f t="shared" si="198"/>
        <v>116</v>
      </c>
      <c r="AS116" s="164">
        <f t="shared" si="198"/>
        <v>122</v>
      </c>
      <c r="AT116" s="164">
        <f t="shared" si="198"/>
        <v>128</v>
      </c>
      <c r="AU116" s="164">
        <f t="shared" si="198"/>
        <v>131</v>
      </c>
      <c r="AV116" s="164">
        <f t="shared" si="198"/>
        <v>132</v>
      </c>
      <c r="AW116" s="165">
        <f t="shared" si="198"/>
        <v>133</v>
      </c>
      <c r="AX116" t="s">
        <v>1</v>
      </c>
      <c r="AY116" s="106" t="str">
        <f t="shared" si="143"/>
        <v>M55</v>
      </c>
      <c r="AZ116" s="138">
        <f t="shared" si="135"/>
        <v>105</v>
      </c>
      <c r="BA116" s="74" t="str">
        <f t="shared" si="144"/>
        <v>Vacant</v>
      </c>
      <c r="BB116" s="74" t="str">
        <f t="shared" si="145"/>
        <v/>
      </c>
      <c r="BC116" s="138" t="str">
        <f t="shared" si="146"/>
        <v/>
      </c>
      <c r="BD116" s="138" t="str">
        <f t="shared" si="147"/>
        <v/>
      </c>
      <c r="BE116" s="138" t="str">
        <f t="shared" si="148"/>
        <v>0</v>
      </c>
      <c r="BF116" s="138" t="str">
        <f t="shared" si="169"/>
        <v/>
      </c>
      <c r="BG116" s="138" t="str">
        <f>IF(CD116="","",IF(N(BD116)&gt;max_minuta*60,2,INDEX(statusRezultat_id,MATCH(VALUE(BE116),statusRezultat_oevent,0))))</f>
        <v/>
      </c>
      <c r="BH116" s="74" t="str">
        <f>IF(B116="","",SUBSTITUTE(MID($B116,R116+1,S116-R116-1),"""",""))</f>
        <v/>
      </c>
      <c r="BI116" s="74" t="str">
        <f>IF(B116="","",SUBSTITUTE(MID($B116,S116+1,T116-S116-1),"""",""))</f>
        <v/>
      </c>
      <c r="BJ116" s="138" t="str">
        <f t="shared" si="149"/>
        <v/>
      </c>
      <c r="BK116" s="74" t="str" cm="1">
        <f t="array" ref="BK116">IF(BJ116="",""&amp;BI116,IF(BJ116="NEMA",BI116,INDEX(klubAlias_klub,BJ116)))</f>
        <v/>
      </c>
      <c r="BL116" s="74" t="str" cm="1">
        <f t="array" ref="BL116">IFERROR(INDEX(registarNatjecatelji,CE116,4),"")</f>
        <v/>
      </c>
      <c r="BM116" s="138"/>
      <c r="BN116" s="74" t="str">
        <f t="shared" si="150"/>
        <v/>
      </c>
      <c r="BO116" s="74" t="str">
        <f>IF(B116="","",SUBSTITUTE(MID($B116,T116+1,U116-T116-1),"""",""))</f>
        <v/>
      </c>
      <c r="BP116" s="138" t="str">
        <f>IF(BO116="","",IFERROR(INDEX(drzava_id,MATCH(BO116,drzava_oznaka,0)),"NEMA"))</f>
        <v/>
      </c>
      <c r="BQ116" s="74" t="str">
        <f>IF(B116="","",SUBSTITUTE(MID($B116,AQ116+1,AR116-AQ116-1),"""",""))</f>
        <v>M55</v>
      </c>
      <c r="BR116" s="74" t="str">
        <f t="shared" si="136"/>
        <v>M55-Ž45</v>
      </c>
      <c r="BS116" s="138">
        <f t="shared" si="137"/>
        <v>1008</v>
      </c>
      <c r="BT116" s="75" t="str">
        <f>IF(B116="","",SUBSTITUTE(MID($B116,AR116+1,AS116-AR116-1),"""",""))</f>
        <v>3.2</v>
      </c>
      <c r="BU116" s="75" t="str">
        <f>IF(B116="","",SUBSTITUTE(MID($B116,AS116+1,AT116-AS116-1),"""",""))</f>
        <v>125</v>
      </c>
      <c r="BV116" s="76" t="str">
        <f>IF(B116="","",SUBSTITUTE(MID($B116,AT116+1,AU116-AT116-1),"""",""))</f>
        <v>11</v>
      </c>
      <c r="BW116" t="s">
        <v>1</v>
      </c>
      <c r="BX116" s="106" t="str">
        <f>IF(BA116="Vacant","",IF(BA116="","",BA116) &amp; IF(BB116="",""," – " &amp; BB116) &amp; IF(BN116="",""," – " &amp; BN116) &amp; IF(AY116="",""," – " &amp; AY116))</f>
        <v/>
      </c>
      <c r="BY116" s="107" t="str">
        <f t="shared" si="138"/>
        <v/>
      </c>
      <c r="BZ116" t="s">
        <v>1</v>
      </c>
      <c r="CA116" s="106" t="str">
        <f>IF(BA116="Vacant","",IF(BA116="","",BA116) &amp; IF(BB116="",""," – " &amp; BB116) &amp; IF(BN116="",""," – " &amp; BN116))</f>
        <v/>
      </c>
      <c r="CB116" s="107" t="str">
        <f t="shared" si="139"/>
        <v/>
      </c>
      <c r="CC116" t="s">
        <v>1</v>
      </c>
      <c r="CD116" s="106" t="str">
        <f>IF(BA116="Vacant","",IF(BA116="","",BA116)&amp;IF(BB116="",""," – "&amp;BB116))</f>
        <v/>
      </c>
      <c r="CE116" s="107" t="str">
        <f t="shared" si="151"/>
        <v/>
      </c>
      <c r="CF116" t="s">
        <v>1</v>
      </c>
      <c r="CG116" s="112" t="str">
        <f t="shared" si="152"/>
        <v/>
      </c>
      <c r="CH116" s="107" t="str" cm="1">
        <f t="array" ref="CH116">IF(CG116="","",INDEX(imePrezime_id,CG116,0))</f>
        <v/>
      </c>
      <c r="CI116" t="s">
        <v>1</v>
      </c>
      <c r="CJ116" s="30" t="str">
        <f>IF(CE116&lt;&gt;"NEMA","","SELECT '"&amp;CD116&amp;"', ime, prezime FROM imeprezime WHERE ime LIKE '%"&amp;MID(BA116,2,LEN(BA116)-2)&amp;"%' Or prezime LIKE '%"&amp;MID(BB116,2,LEN(BB116)-2)&amp;"%' Or ime LIKE '%"&amp;MID(BB116,2,LEN(BB116)-2)&amp;"%' Or prezime LIKE '%"&amp;MID(BA116,2,LEN(BA116)-2)&amp;"%' ORDER BY ime, prezime;")</f>
        <v/>
      </c>
      <c r="CK116" t="s">
        <v>1</v>
      </c>
      <c r="CL116" s="91"/>
      <c r="CM116" t="s">
        <v>1</v>
      </c>
      <c r="CO116" t="s">
        <v>1</v>
      </c>
      <c r="CW116" s="116" t="str">
        <f>IF(CE116="NEMA",MAX(CW$10:CW115)+1,"")</f>
        <v/>
      </c>
      <c r="CX116" t="s">
        <v>1</v>
      </c>
      <c r="CY116" s="124" t="str">
        <f>LEFT(BQ116,1)</f>
        <v>M</v>
      </c>
      <c r="CZ116" t="s">
        <v>1</v>
      </c>
      <c r="DA116" s="106" t="str">
        <f>IF(CW116="","",IF(BO116&lt;&gt;"CRO","","INSERT INTO osoba (id,reg_broj,oib,spol_id,dat_rodjenja) VALUES ("&amp;CW116&amp;",(SELECT max(reg_broj)+1 FROM osoba),Null,'"&amp;CY116&amp;"',Null); INSERT INTO osoba_log (id,reg_broj,oib,spol_id,dat_rodjenja,dnevnik_id) SELECT id,reg_broj,oib,spol_id,dat_rodjenja,"&amp;CW$2&amp;" FROM osoba WHERE id = "&amp;CW116&amp;";"))</f>
        <v/>
      </c>
      <c r="DB116" s="129" t="str">
        <f>IF(CW116="","","INSERT INTO imeprezime (id,osoba_id,rbr,ime,prezime,klub_id,identitet_id,sintaksa_id,info,aktivno,dnevnik_id) VALUES ("&amp;CW116&amp;","&amp;IF(DA116="","Null",CW116)&amp;",1,'"&amp;BA116&amp;"','"&amp;BB116&amp;"',(SELECT id FROM klub WHERE naziv = '"&amp;BI116&amp;"'),Null,1,'',1,"&amp;CW$2&amp;");")</f>
        <v/>
      </c>
      <c r="DC116" t="s">
        <v>1</v>
      </c>
      <c r="DD116" s="30" t="str">
        <f t="shared" si="153"/>
        <v/>
      </c>
      <c r="DE116" t="s">
        <v>1</v>
      </c>
      <c r="DF116" s="106" t="str">
        <f>IF(OR(BP116="",BP116&lt;&gt;"NEMA"),"",BO116)</f>
        <v/>
      </c>
      <c r="DG116" s="129" t="str">
        <f>IF(DF116="","",MAX(DG$10:DG115)+1)</f>
        <v/>
      </c>
      <c r="DH116" t="s">
        <v>1</v>
      </c>
      <c r="DI116" s="91"/>
      <c r="DJ116" t="s">
        <v>1</v>
      </c>
      <c r="DK116" s="30" t="str">
        <f>IF(DF116="","","INSERT INTO drzava(id,naziv,oznaka) VALUES ("&amp;DG116&amp;",'"&amp;DI116&amp;"','"&amp;UPPER(LEFT(DF116,1))&amp;LOWER(RIGHT(DF116,2))&amp;"');")</f>
        <v/>
      </c>
      <c r="DL116" t="s">
        <v>1</v>
      </c>
      <c r="DM116" s="170" t="str">
        <f>IF(BJ116&lt;&gt;"NEMA","",IF(IFERROR(MATCH(BI116,BI$10:BI115,0),0)&lt;&gt;0,"",BI116))</f>
        <v/>
      </c>
      <c r="DN116" t="s">
        <v>1</v>
      </c>
      <c r="DO116" s="91"/>
      <c r="DP116" t="s">
        <v>1</v>
      </c>
      <c r="DQ116" s="106" t="str">
        <f t="shared" si="154"/>
        <v/>
      </c>
      <c r="DR116" s="74" t="str">
        <f>IF(DQ116="","",MAX(DR$10:DR115)+1)</f>
        <v/>
      </c>
      <c r="DS116" s="74" t="str">
        <f>IF(DQ116="","",IF(BP116="","",IF(BP116="NEMA",DG116,BP116)))</f>
        <v/>
      </c>
      <c r="DT116" s="74" t="str">
        <f t="shared" si="155"/>
        <v/>
      </c>
      <c r="DU116" s="74" t="str">
        <f>IF(DO116="","",MAX(DU$10:DU115)+1)</f>
        <v/>
      </c>
      <c r="DV116" s="181" t="str">
        <f>IF(DO116="","",INDEX(klub_id,MATCH(DO116,klub_naziv,0)))</f>
        <v/>
      </c>
      <c r="DW116" s="129" t="str">
        <f t="shared" si="156"/>
        <v/>
      </c>
      <c r="DX116" t="s">
        <v>1</v>
      </c>
      <c r="DY116" s="30" t="str">
        <f t="shared" si="157"/>
        <v/>
      </c>
      <c r="DZ116" t="s">
        <v>1</v>
      </c>
      <c r="EA116" s="170" t="str">
        <f>IF(BX116="","",IF(BY116&lt;&gt;"NEMA","ime-pre-klu"&amp;IF(BJ116="","","(ali)")&amp;"-kat",IF(CB116&lt;&gt;"NEMA","ime-pre-klu"&amp;IF(BJ116="","","(ali)"),IF(CE116&lt;&gt;"NEMA","ime-pre",IF(CW116&lt;&gt;"","novo",""))))&amp;IF(AND(BE116="0",BD116&gt;max_minuta*60),"-ot",""))</f>
        <v/>
      </c>
      <c r="EB116" t="s">
        <v>1</v>
      </c>
      <c r="EC116" s="112"/>
      <c r="ED116" s="138"/>
      <c r="EE116" s="138"/>
      <c r="EF116" s="138"/>
      <c r="EG116" s="138"/>
      <c r="EH116" s="138"/>
      <c r="EI116" s="138"/>
      <c r="EJ116" s="138"/>
      <c r="EK116" s="138"/>
      <c r="EL116" s="138"/>
      <c r="EM116" s="107" t="str">
        <f t="shared" si="140"/>
        <v/>
      </c>
      <c r="EN116" t="s">
        <v>1</v>
      </c>
    </row>
    <row r="117" spans="2:144" x14ac:dyDescent="0.25">
      <c r="B117" s="152" t="s">
        <v>1184</v>
      </c>
      <c r="C117" t="s">
        <v>1</v>
      </c>
      <c r="D117" s="163">
        <f t="shared" si="141"/>
        <v>0</v>
      </c>
      <c r="E117" s="164">
        <f t="shared" ref="E117:AW117" si="199">IF($B117="","",FIND(";",$B117,D117+1))</f>
        <v>1</v>
      </c>
      <c r="F117" s="164">
        <f t="shared" si="199"/>
        <v>8</v>
      </c>
      <c r="G117" s="164">
        <f t="shared" si="199"/>
        <v>14</v>
      </c>
      <c r="H117" s="164">
        <f t="shared" si="199"/>
        <v>24</v>
      </c>
      <c r="I117" s="164">
        <f t="shared" si="199"/>
        <v>31</v>
      </c>
      <c r="J117" s="164">
        <f t="shared" si="199"/>
        <v>32</v>
      </c>
      <c r="K117" s="164">
        <f t="shared" si="199"/>
        <v>34</v>
      </c>
      <c r="L117" s="164">
        <f t="shared" si="199"/>
        <v>35</v>
      </c>
      <c r="M117" s="164">
        <f t="shared" si="199"/>
        <v>37</v>
      </c>
      <c r="N117" s="164">
        <f t="shared" si="199"/>
        <v>43</v>
      </c>
      <c r="O117" s="164">
        <f t="shared" si="199"/>
        <v>49</v>
      </c>
      <c r="P117" s="164">
        <f t="shared" si="199"/>
        <v>55</v>
      </c>
      <c r="Q117" s="164">
        <f t="shared" si="199"/>
        <v>57</v>
      </c>
      <c r="R117" s="164">
        <f t="shared" si="199"/>
        <v>59</v>
      </c>
      <c r="S117" s="164">
        <f t="shared" si="199"/>
        <v>65</v>
      </c>
      <c r="T117" s="164">
        <f t="shared" si="199"/>
        <v>78</v>
      </c>
      <c r="U117" s="164">
        <f t="shared" si="199"/>
        <v>84</v>
      </c>
      <c r="V117" s="164">
        <f t="shared" si="199"/>
        <v>86</v>
      </c>
      <c r="W117" s="164">
        <f t="shared" si="199"/>
        <v>92</v>
      </c>
      <c r="X117" s="164">
        <f t="shared" si="199"/>
        <v>98</v>
      </c>
      <c r="Y117" s="164">
        <f t="shared" si="199"/>
        <v>99</v>
      </c>
      <c r="Z117" s="164">
        <f t="shared" si="199"/>
        <v>100</v>
      </c>
      <c r="AA117" s="164">
        <f t="shared" si="199"/>
        <v>101</v>
      </c>
      <c r="AB117" s="164">
        <f t="shared" si="199"/>
        <v>104</v>
      </c>
      <c r="AC117" s="164">
        <f t="shared" si="199"/>
        <v>107</v>
      </c>
      <c r="AD117" s="164">
        <f t="shared" si="199"/>
        <v>110</v>
      </c>
      <c r="AE117" s="164">
        <f t="shared" si="199"/>
        <v>113</v>
      </c>
      <c r="AF117" s="164">
        <f t="shared" si="199"/>
        <v>116</v>
      </c>
      <c r="AG117" s="164">
        <f t="shared" si="199"/>
        <v>119</v>
      </c>
      <c r="AH117" s="164">
        <f t="shared" si="199"/>
        <v>122</v>
      </c>
      <c r="AI117" s="164">
        <f t="shared" si="199"/>
        <v>125</v>
      </c>
      <c r="AJ117" s="164">
        <f t="shared" si="199"/>
        <v>128</v>
      </c>
      <c r="AK117" s="164">
        <f t="shared" si="199"/>
        <v>131</v>
      </c>
      <c r="AL117" s="164">
        <f t="shared" si="199"/>
        <v>134</v>
      </c>
      <c r="AM117" s="164">
        <f t="shared" si="199"/>
        <v>135</v>
      </c>
      <c r="AN117" s="164">
        <f t="shared" si="199"/>
        <v>137</v>
      </c>
      <c r="AO117" s="164">
        <f t="shared" si="199"/>
        <v>143</v>
      </c>
      <c r="AP117" s="164">
        <f t="shared" si="199"/>
        <v>145</v>
      </c>
      <c r="AQ117" s="164">
        <f t="shared" si="199"/>
        <v>148</v>
      </c>
      <c r="AR117" s="164">
        <f t="shared" si="199"/>
        <v>154</v>
      </c>
      <c r="AS117" s="164">
        <f t="shared" si="199"/>
        <v>161</v>
      </c>
      <c r="AT117" s="164">
        <f t="shared" si="199"/>
        <v>167</v>
      </c>
      <c r="AU117" s="164">
        <f t="shared" si="199"/>
        <v>170</v>
      </c>
      <c r="AV117" s="164">
        <f t="shared" si="199"/>
        <v>172</v>
      </c>
      <c r="AW117" s="165">
        <f t="shared" si="199"/>
        <v>173</v>
      </c>
      <c r="AX117" t="s">
        <v>1</v>
      </c>
      <c r="AY117" s="106" t="str">
        <f t="shared" si="143"/>
        <v>M65</v>
      </c>
      <c r="AZ117" s="138">
        <f t="shared" si="135"/>
        <v>104</v>
      </c>
      <c r="BA117" s="74" t="str">
        <f t="shared" si="144"/>
        <v>Ivan</v>
      </c>
      <c r="BB117" s="74" t="str">
        <f t="shared" si="145"/>
        <v>Pongrac</v>
      </c>
      <c r="BC117" s="138" t="str">
        <f t="shared" si="146"/>
        <v>32:44</v>
      </c>
      <c r="BD117" s="138">
        <f t="shared" si="147"/>
        <v>1964</v>
      </c>
      <c r="BE117" s="138" t="str">
        <f t="shared" si="148"/>
        <v>0</v>
      </c>
      <c r="BF117" s="138" t="str">
        <f t="shared" si="169"/>
        <v>0</v>
      </c>
      <c r="BG117" s="138">
        <f>IF(CD117="","",IF(N(BD117)&gt;max_minuta*60,2,INDEX(statusRezultat_id,MATCH(VALUE(BE117),statusRezultat_oevent,0))))</f>
        <v>1</v>
      </c>
      <c r="BH117" s="74" t="str">
        <f>IF(B117="","",SUBSTITUTE(MID($B117,R117+1,S117-R117-1),"""",""))</f>
        <v>JAP</v>
      </c>
      <c r="BI117" s="74" t="str">
        <f>IF(B117="","",SUBSTITUTE(MID($B117,S117+1,T117-S117-1),"""",""))</f>
        <v>OK Japetic</v>
      </c>
      <c r="BJ117" s="138" t="str">
        <f t="shared" si="149"/>
        <v>NEMA</v>
      </c>
      <c r="BK117" s="74" t="str" cm="1">
        <f t="array" ref="BK117">IF(BJ117="",""&amp;BI117,IF(BJ117="NEMA",BI117,INDEX(klubAlias_klub,BJ117)))</f>
        <v>OK Japetic</v>
      </c>
      <c r="BL117" s="74" t="str" cm="1">
        <f t="array" ref="BL117">IFERROR(INDEX(registarNatjecatelji,CE117,4),"")</f>
        <v>OK Japetić</v>
      </c>
      <c r="BM117" s="138"/>
      <c r="BN117" s="74" t="str">
        <f t="shared" si="150"/>
        <v>OK Japetić</v>
      </c>
      <c r="BO117" s="74" t="str">
        <f>IF(B117="","",SUBSTITUTE(MID($B117,T117+1,U117-T117-1),"""",""))</f>
        <v>CRO</v>
      </c>
      <c r="BP117" s="138">
        <f>IF(BO117="","",IFERROR(INDEX(drzava_id,MATCH(BO117,drzava_oznaka,0)),"NEMA"))</f>
        <v>1</v>
      </c>
      <c r="BQ117" s="74" t="str">
        <f>IF(B117="","",SUBSTITUTE(MID($B117,AQ117+1,AR117-AQ117-1),"""",""))</f>
        <v>M65</v>
      </c>
      <c r="BR117" s="74" t="str">
        <f t="shared" si="136"/>
        <v>M65-M70-Ž55</v>
      </c>
      <c r="BS117" s="138">
        <f t="shared" si="137"/>
        <v>1009</v>
      </c>
      <c r="BT117" s="75" t="str">
        <f>IF(B117="","",SUBSTITUTE(MID($B117,AR117+1,AS117-AR117-1),"""",""))</f>
        <v>2.66</v>
      </c>
      <c r="BU117" s="75" t="str">
        <f>IF(B117="","",SUBSTITUTE(MID($B117,AS117+1,AT117-AS117-1),"""",""))</f>
        <v>110</v>
      </c>
      <c r="BV117" s="76" t="str">
        <f>IF(B117="","",SUBSTITUTE(MID($B117,AT117+1,AU117-AT117-1),"""",""))</f>
        <v>11</v>
      </c>
      <c r="BW117" t="s">
        <v>1</v>
      </c>
      <c r="BX117" s="106" t="str">
        <f>IF(BA117="Vacant","",IF(BA117="","",BA117) &amp; IF(BB117="",""," – " &amp; BB117) &amp; IF(BN117="",""," – " &amp; BN117) &amp; IF(AY117="",""," – " &amp; AY117))</f>
        <v>Ivan – Pongrac – OK Japetić – M65</v>
      </c>
      <c r="BY117" s="107">
        <f t="shared" si="138"/>
        <v>127</v>
      </c>
      <c r="BZ117" t="s">
        <v>1</v>
      </c>
      <c r="CA117" s="106" t="str">
        <f>IF(BA117="Vacant","",IF(BA117="","",BA117) &amp; IF(BB117="",""," – " &amp; BB117) &amp; IF(BN117="",""," – " &amp; BN117))</f>
        <v>Ivan – Pongrac – OK Japetić</v>
      </c>
      <c r="CB117" s="107">
        <f t="shared" si="139"/>
        <v>127</v>
      </c>
      <c r="CC117" t="s">
        <v>1</v>
      </c>
      <c r="CD117" s="106" t="str">
        <f>IF(BA117="Vacant","",IF(BA117="","",BA117)&amp;IF(BB117="",""," – "&amp;BB117))</f>
        <v>Ivan – Pongrac</v>
      </c>
      <c r="CE117" s="107">
        <f t="shared" si="151"/>
        <v>127</v>
      </c>
      <c r="CF117" t="s">
        <v>1</v>
      </c>
      <c r="CG117" s="112">
        <f t="shared" si="152"/>
        <v>127</v>
      </c>
      <c r="CH117" s="107" cm="1">
        <f t="array" ref="CH117">IF(CG117="","",INDEX(imePrezime_id,CG117,0))</f>
        <v>1484</v>
      </c>
      <c r="CI117" t="s">
        <v>1</v>
      </c>
      <c r="CJ117" s="30" t="str">
        <f>IF(CE117&lt;&gt;"NEMA","","SELECT '"&amp;CD117&amp;"', ime, prezime FROM imeprezime WHERE ime LIKE '%"&amp;MID(BA117,2,LEN(BA117)-2)&amp;"%' Or prezime LIKE '%"&amp;MID(BB117,2,LEN(BB117)-2)&amp;"%' Or ime LIKE '%"&amp;MID(BB117,2,LEN(BB117)-2)&amp;"%' Or prezime LIKE '%"&amp;MID(BA117,2,LEN(BA117)-2)&amp;"%' ORDER BY ime, prezime;")</f>
        <v/>
      </c>
      <c r="CK117" t="s">
        <v>1</v>
      </c>
      <c r="CL117" s="91"/>
      <c r="CM117" t="s">
        <v>1</v>
      </c>
      <c r="CO117" t="s">
        <v>1</v>
      </c>
      <c r="CW117" s="116" t="str">
        <f>IF(CE117="NEMA",MAX(CW$10:CW116)+1,"")</f>
        <v/>
      </c>
      <c r="CX117" t="s">
        <v>1</v>
      </c>
      <c r="CY117" s="124" t="str">
        <f>LEFT(BQ117,1)</f>
        <v>M</v>
      </c>
      <c r="CZ117" t="s">
        <v>1</v>
      </c>
      <c r="DA117" s="106" t="str">
        <f>IF(CW117="","",IF(BO117&lt;&gt;"CRO","","INSERT INTO osoba (id,reg_broj,oib,spol_id,dat_rodjenja) VALUES ("&amp;CW117&amp;",(SELECT max(reg_broj)+1 FROM osoba),Null,'"&amp;CY117&amp;"',Null); INSERT INTO osoba_log (id,reg_broj,oib,spol_id,dat_rodjenja,dnevnik_id) SELECT id,reg_broj,oib,spol_id,dat_rodjenja,"&amp;CW$2&amp;" FROM osoba WHERE id = "&amp;CW117&amp;";"))</f>
        <v/>
      </c>
      <c r="DB117" s="129" t="str">
        <f>IF(CW117="","","INSERT INTO imeprezime (id,osoba_id,rbr,ime,prezime,klub_id,identitet_id,sintaksa_id,info,aktivno,dnevnik_id) VALUES ("&amp;CW117&amp;","&amp;IF(DA117="","Null",CW117)&amp;",1,'"&amp;BA117&amp;"','"&amp;BB117&amp;"',(SELECT id FROM klub WHERE naziv = '"&amp;BI117&amp;"'),Null,1,'',1,"&amp;CW$2&amp;");")</f>
        <v/>
      </c>
      <c r="DC117" t="s">
        <v>1</v>
      </c>
      <c r="DD117" s="30" t="str">
        <f t="shared" si="153"/>
        <v/>
      </c>
      <c r="DE117" t="s">
        <v>1</v>
      </c>
      <c r="DF117" s="106" t="str">
        <f>IF(OR(BP117="",BP117&lt;&gt;"NEMA"),"",BO117)</f>
        <v/>
      </c>
      <c r="DG117" s="129" t="str">
        <f>IF(DF117="","",MAX(DG$10:DG116)+1)</f>
        <v/>
      </c>
      <c r="DH117" t="s">
        <v>1</v>
      </c>
      <c r="DI117" s="91"/>
      <c r="DJ117" t="s">
        <v>1</v>
      </c>
      <c r="DK117" s="30" t="str">
        <f>IF(DF117="","","INSERT INTO drzava(id,naziv,oznaka) VALUES ("&amp;DG117&amp;",'"&amp;DI117&amp;"','"&amp;UPPER(LEFT(DF117,1))&amp;LOWER(RIGHT(DF117,2))&amp;"');")</f>
        <v/>
      </c>
      <c r="DL117" t="s">
        <v>1</v>
      </c>
      <c r="DM117" s="170" t="str">
        <f>IF(BJ117&lt;&gt;"NEMA","",IF(IFERROR(MATCH(BI117,BI$10:BI116,0),0)&lt;&gt;0,"",BI117))</f>
        <v/>
      </c>
      <c r="DN117" t="s">
        <v>1</v>
      </c>
      <c r="DO117" s="91"/>
      <c r="DP117" t="s">
        <v>1</v>
      </c>
      <c r="DQ117" s="106" t="str">
        <f t="shared" si="154"/>
        <v/>
      </c>
      <c r="DR117" s="74" t="str">
        <f>IF(DQ117="","",MAX(DR$10:DR116)+1)</f>
        <v/>
      </c>
      <c r="DS117" s="74" t="str">
        <f>IF(DQ117="","",IF(BP117="","",IF(BP117="NEMA",DG117,BP117)))</f>
        <v/>
      </c>
      <c r="DT117" s="74" t="str">
        <f t="shared" si="155"/>
        <v/>
      </c>
      <c r="DU117" s="74" t="str">
        <f>IF(DO117="","",MAX(DU$10:DU116)+1)</f>
        <v/>
      </c>
      <c r="DV117" s="181" t="str">
        <f>IF(DO117="","",INDEX(klub_id,MATCH(DO117,klub_naziv,0)))</f>
        <v/>
      </c>
      <c r="DW117" s="129" t="str">
        <f t="shared" si="156"/>
        <v/>
      </c>
      <c r="DX117" t="s">
        <v>1</v>
      </c>
      <c r="DY117" s="30" t="str">
        <f t="shared" si="157"/>
        <v/>
      </c>
      <c r="DZ117" t="s">
        <v>1</v>
      </c>
      <c r="EA117" s="170" t="str">
        <f>IF(BX117="","",IF(BY117&lt;&gt;"NEMA","ime-pre-klu"&amp;IF(BJ117="","","(ali)")&amp;"-kat",IF(CB117&lt;&gt;"NEMA","ime-pre-klu"&amp;IF(BJ117="","","(ali)"),IF(CE117&lt;&gt;"NEMA","ime-pre",IF(CW117&lt;&gt;"","novo",""))))&amp;IF(AND(BE117="0",BD117&gt;max_minuta*60),"-ot",""))</f>
        <v>ime-pre-klu(ali)-kat</v>
      </c>
      <c r="EB117" t="s">
        <v>1</v>
      </c>
      <c r="EC117" s="112"/>
      <c r="ED117" s="138"/>
      <c r="EE117" s="138"/>
      <c r="EF117" s="138"/>
      <c r="EG117" s="138"/>
      <c r="EH117" s="138"/>
      <c r="EI117" s="138"/>
      <c r="EJ117" s="138"/>
      <c r="EK117" s="138"/>
      <c r="EL117" s="138"/>
      <c r="EM117" s="107">
        <f t="shared" si="140"/>
        <v>3</v>
      </c>
      <c r="EN117" t="s">
        <v>1</v>
      </c>
    </row>
    <row r="118" spans="2:144" x14ac:dyDescent="0.25">
      <c r="B118" s="152" t="s">
        <v>1185</v>
      </c>
      <c r="C118" t="s">
        <v>1</v>
      </c>
      <c r="D118" s="163">
        <f t="shared" si="141"/>
        <v>0</v>
      </c>
      <c r="E118" s="164">
        <f t="shared" ref="E118:AW118" si="200">IF($B118="","",FIND(";",$B118,D118+1))</f>
        <v>1</v>
      </c>
      <c r="F118" s="164">
        <f t="shared" si="200"/>
        <v>9</v>
      </c>
      <c r="G118" s="164">
        <f t="shared" si="200"/>
        <v>14</v>
      </c>
      <c r="H118" s="164">
        <f t="shared" si="200"/>
        <v>22</v>
      </c>
      <c r="I118" s="164">
        <f t="shared" si="200"/>
        <v>30</v>
      </c>
      <c r="J118" s="164">
        <f t="shared" si="200"/>
        <v>31</v>
      </c>
      <c r="K118" s="164">
        <f t="shared" si="200"/>
        <v>33</v>
      </c>
      <c r="L118" s="164">
        <f t="shared" si="200"/>
        <v>34</v>
      </c>
      <c r="M118" s="164">
        <f t="shared" si="200"/>
        <v>36</v>
      </c>
      <c r="N118" s="164">
        <f t="shared" si="200"/>
        <v>42</v>
      </c>
      <c r="O118" s="164">
        <f t="shared" si="200"/>
        <v>48</v>
      </c>
      <c r="P118" s="164">
        <f t="shared" si="200"/>
        <v>54</v>
      </c>
      <c r="Q118" s="164">
        <f t="shared" si="200"/>
        <v>56</v>
      </c>
      <c r="R118" s="164">
        <f t="shared" si="200"/>
        <v>58</v>
      </c>
      <c r="S118" s="164">
        <f t="shared" si="200"/>
        <v>66</v>
      </c>
      <c r="T118" s="164">
        <f t="shared" si="200"/>
        <v>77</v>
      </c>
      <c r="U118" s="164">
        <f t="shared" si="200"/>
        <v>83</v>
      </c>
      <c r="V118" s="164">
        <f t="shared" si="200"/>
        <v>85</v>
      </c>
      <c r="W118" s="164">
        <f t="shared" si="200"/>
        <v>91</v>
      </c>
      <c r="X118" s="164">
        <f t="shared" si="200"/>
        <v>97</v>
      </c>
      <c r="Y118" s="164">
        <f t="shared" si="200"/>
        <v>98</v>
      </c>
      <c r="Z118" s="164">
        <f t="shared" si="200"/>
        <v>99</v>
      </c>
      <c r="AA118" s="164">
        <f t="shared" si="200"/>
        <v>100</v>
      </c>
      <c r="AB118" s="164">
        <f t="shared" si="200"/>
        <v>103</v>
      </c>
      <c r="AC118" s="164">
        <f t="shared" si="200"/>
        <v>106</v>
      </c>
      <c r="AD118" s="164">
        <f t="shared" si="200"/>
        <v>109</v>
      </c>
      <c r="AE118" s="164">
        <f t="shared" si="200"/>
        <v>112</v>
      </c>
      <c r="AF118" s="164">
        <f t="shared" si="200"/>
        <v>115</v>
      </c>
      <c r="AG118" s="164">
        <f t="shared" si="200"/>
        <v>118</v>
      </c>
      <c r="AH118" s="164">
        <f t="shared" si="200"/>
        <v>121</v>
      </c>
      <c r="AI118" s="164">
        <f t="shared" si="200"/>
        <v>124</v>
      </c>
      <c r="AJ118" s="164">
        <f t="shared" si="200"/>
        <v>127</v>
      </c>
      <c r="AK118" s="164">
        <f t="shared" si="200"/>
        <v>130</v>
      </c>
      <c r="AL118" s="164">
        <f t="shared" si="200"/>
        <v>133</v>
      </c>
      <c r="AM118" s="164">
        <f t="shared" si="200"/>
        <v>134</v>
      </c>
      <c r="AN118" s="164">
        <f t="shared" si="200"/>
        <v>136</v>
      </c>
      <c r="AO118" s="164">
        <f t="shared" si="200"/>
        <v>142</v>
      </c>
      <c r="AP118" s="164">
        <f t="shared" si="200"/>
        <v>144</v>
      </c>
      <c r="AQ118" s="164">
        <f t="shared" si="200"/>
        <v>147</v>
      </c>
      <c r="AR118" s="164">
        <f t="shared" si="200"/>
        <v>153</v>
      </c>
      <c r="AS118" s="164">
        <f t="shared" si="200"/>
        <v>160</v>
      </c>
      <c r="AT118" s="164">
        <f t="shared" si="200"/>
        <v>166</v>
      </c>
      <c r="AU118" s="164">
        <f t="shared" si="200"/>
        <v>169</v>
      </c>
      <c r="AV118" s="164">
        <f t="shared" si="200"/>
        <v>171</v>
      </c>
      <c r="AW118" s="165">
        <f t="shared" si="200"/>
        <v>172</v>
      </c>
      <c r="AX118" t="s">
        <v>1</v>
      </c>
      <c r="AY118" s="106" t="str">
        <f t="shared" si="143"/>
        <v>M65</v>
      </c>
      <c r="AZ118" s="138">
        <f t="shared" si="135"/>
        <v>104</v>
      </c>
      <c r="BA118" s="74" t="str">
        <f t="shared" si="144"/>
        <v>Ivica</v>
      </c>
      <c r="BB118" s="74" t="str">
        <f t="shared" si="145"/>
        <v>Mesić</v>
      </c>
      <c r="BC118" s="138" t="str">
        <f t="shared" si="146"/>
        <v>45:56</v>
      </c>
      <c r="BD118" s="138">
        <f t="shared" si="147"/>
        <v>2756</v>
      </c>
      <c r="BE118" s="138" t="str">
        <f t="shared" si="148"/>
        <v>0</v>
      </c>
      <c r="BF118" s="138" t="str">
        <f t="shared" si="169"/>
        <v>0</v>
      </c>
      <c r="BG118" s="138">
        <f>IF(CD118="","",IF(N(BD118)&gt;max_minuta*60,2,INDEX(statusRezultat_id,MATCH(VALUE(BE118),statusRezultat_oevent,0))))</f>
        <v>1</v>
      </c>
      <c r="BH118" s="74" t="str">
        <f>IF(B118="","",SUBSTITUTE(MID($B118,R118+1,S118-R118-1),"""",""))</f>
        <v>Vihor</v>
      </c>
      <c r="BI118" s="74" t="str">
        <f>IF(B118="","",SUBSTITUTE(MID($B118,S118+1,T118-S118-1),"""",""))</f>
        <v>OK Vihor</v>
      </c>
      <c r="BJ118" s="138" t="str">
        <f t="shared" si="149"/>
        <v/>
      </c>
      <c r="BK118" s="74" t="str" cm="1">
        <f t="array" ref="BK118">IF(BJ118="",""&amp;BI118,IF(BJ118="NEMA",BI118,INDEX(klubAlias_klub,BJ118)))</f>
        <v>OK Vihor</v>
      </c>
      <c r="BL118" s="74" t="str" cm="1">
        <f t="array" ref="BL118">IFERROR(INDEX(registarNatjecatelji,CE118,4),"")</f>
        <v>OK Vihor</v>
      </c>
      <c r="BM118" s="138"/>
      <c r="BN118" s="74" t="str">
        <f t="shared" si="150"/>
        <v>OK Vihor</v>
      </c>
      <c r="BO118" s="74" t="str">
        <f>IF(B118="","",SUBSTITUTE(MID($B118,T118+1,U118-T118-1),"""",""))</f>
        <v>CRO</v>
      </c>
      <c r="BP118" s="138">
        <f>IF(BO118="","",IFERROR(INDEX(drzava_id,MATCH(BO118,drzava_oznaka,0)),"NEMA"))</f>
        <v>1</v>
      </c>
      <c r="BQ118" s="74" t="str">
        <f>IF(B118="","",SUBSTITUTE(MID($B118,AQ118+1,AR118-AQ118-1),"""",""))</f>
        <v>M65</v>
      </c>
      <c r="BR118" s="74" t="str">
        <f t="shared" si="136"/>
        <v>M65-M70-Ž55</v>
      </c>
      <c r="BS118" s="138">
        <f t="shared" si="137"/>
        <v>1009</v>
      </c>
      <c r="BT118" s="75" t="str">
        <f>IF(B118="","",SUBSTITUTE(MID($B118,AR118+1,AS118-AR118-1),"""",""))</f>
        <v>2.66</v>
      </c>
      <c r="BU118" s="75" t="str">
        <f>IF(B118="","",SUBSTITUTE(MID($B118,AS118+1,AT118-AS118-1),"""",""))</f>
        <v>110</v>
      </c>
      <c r="BV118" s="76" t="str">
        <f>IF(B118="","",SUBSTITUTE(MID($B118,AT118+1,AU118-AT118-1),"""",""))</f>
        <v>11</v>
      </c>
      <c r="BW118" t="s">
        <v>1</v>
      </c>
      <c r="BX118" s="106" t="str">
        <f>IF(BA118="Vacant","",IF(BA118="","",BA118) &amp; IF(BB118="",""," – " &amp; BB118) &amp; IF(BN118="",""," – " &amp; BN118) &amp; IF(AY118="",""," – " &amp; AY118))</f>
        <v>Ivica – Mesić – OK Vihor – M65</v>
      </c>
      <c r="BY118" s="107">
        <f t="shared" si="138"/>
        <v>790</v>
      </c>
      <c r="BZ118" t="s">
        <v>1</v>
      </c>
      <c r="CA118" s="106" t="str">
        <f>IF(BA118="Vacant","",IF(BA118="","",BA118) &amp; IF(BB118="",""," – " &amp; BB118) &amp; IF(BN118="",""," – " &amp; BN118))</f>
        <v>Ivica – Mesić – OK Vihor</v>
      </c>
      <c r="CB118" s="107">
        <f t="shared" si="139"/>
        <v>790</v>
      </c>
      <c r="CC118" t="s">
        <v>1</v>
      </c>
      <c r="CD118" s="106" t="str">
        <f>IF(BA118="Vacant","",IF(BA118="","",BA118)&amp;IF(BB118="",""," – "&amp;BB118))</f>
        <v>Ivica – Mesić</v>
      </c>
      <c r="CE118" s="107">
        <f t="shared" si="151"/>
        <v>790</v>
      </c>
      <c r="CF118" t="s">
        <v>1</v>
      </c>
      <c r="CG118" s="112">
        <f t="shared" si="152"/>
        <v>790</v>
      </c>
      <c r="CH118" s="107" cm="1">
        <f t="array" ref="CH118">IF(CG118="","",INDEX(imePrezime_id,CG118,0))</f>
        <v>1548</v>
      </c>
      <c r="CI118" t="s">
        <v>1</v>
      </c>
      <c r="CJ118" s="30" t="str">
        <f>IF(CE118&lt;&gt;"NEMA","","SELECT '"&amp;CD118&amp;"', ime, prezime FROM imeprezime WHERE ime LIKE '%"&amp;MID(BA118,2,LEN(BA118)-2)&amp;"%' Or prezime LIKE '%"&amp;MID(BB118,2,LEN(BB118)-2)&amp;"%' Or ime LIKE '%"&amp;MID(BB118,2,LEN(BB118)-2)&amp;"%' Or prezime LIKE '%"&amp;MID(BA118,2,LEN(BA118)-2)&amp;"%' ORDER BY ime, prezime;")</f>
        <v/>
      </c>
      <c r="CK118" t="s">
        <v>1</v>
      </c>
      <c r="CL118" s="91"/>
      <c r="CM118" t="s">
        <v>1</v>
      </c>
      <c r="CO118" t="s">
        <v>1</v>
      </c>
      <c r="CW118" s="116" t="str">
        <f>IF(CE118="NEMA",MAX(CW$10:CW117)+1,"")</f>
        <v/>
      </c>
      <c r="CX118" t="s">
        <v>1</v>
      </c>
      <c r="CY118" s="124" t="str">
        <f>LEFT(BQ118,1)</f>
        <v>M</v>
      </c>
      <c r="CZ118" t="s">
        <v>1</v>
      </c>
      <c r="DA118" s="106" t="str">
        <f>IF(CW118="","",IF(BO118&lt;&gt;"CRO","","INSERT INTO osoba (id,reg_broj,oib,spol_id,dat_rodjenja) VALUES ("&amp;CW118&amp;",(SELECT max(reg_broj)+1 FROM osoba),Null,'"&amp;CY118&amp;"',Null); INSERT INTO osoba_log (id,reg_broj,oib,spol_id,dat_rodjenja,dnevnik_id) SELECT id,reg_broj,oib,spol_id,dat_rodjenja,"&amp;CW$2&amp;" FROM osoba WHERE id = "&amp;CW118&amp;";"))</f>
        <v/>
      </c>
      <c r="DB118" s="129" t="str">
        <f>IF(CW118="","","INSERT INTO imeprezime (id,osoba_id,rbr,ime,prezime,klub_id,identitet_id,sintaksa_id,info,aktivno,dnevnik_id) VALUES ("&amp;CW118&amp;","&amp;IF(DA118="","Null",CW118)&amp;",1,'"&amp;BA118&amp;"','"&amp;BB118&amp;"',(SELECT id FROM klub WHERE naziv = '"&amp;BI118&amp;"'),Null,1,'',1,"&amp;CW$2&amp;");")</f>
        <v/>
      </c>
      <c r="DC118" t="s">
        <v>1</v>
      </c>
      <c r="DD118" s="30" t="str">
        <f t="shared" si="153"/>
        <v/>
      </c>
      <c r="DE118" t="s">
        <v>1</v>
      </c>
      <c r="DF118" s="106" t="str">
        <f>IF(OR(BP118="",BP118&lt;&gt;"NEMA"),"",BO118)</f>
        <v/>
      </c>
      <c r="DG118" s="129" t="str">
        <f>IF(DF118="","",MAX(DG$10:DG117)+1)</f>
        <v/>
      </c>
      <c r="DH118" t="s">
        <v>1</v>
      </c>
      <c r="DI118" s="91"/>
      <c r="DJ118" t="s">
        <v>1</v>
      </c>
      <c r="DK118" s="30" t="str">
        <f>IF(DF118="","","INSERT INTO drzava(id,naziv,oznaka) VALUES ("&amp;DG118&amp;",'"&amp;DI118&amp;"','"&amp;UPPER(LEFT(DF118,1))&amp;LOWER(RIGHT(DF118,2))&amp;"');")</f>
        <v/>
      </c>
      <c r="DL118" t="s">
        <v>1</v>
      </c>
      <c r="DM118" s="170" t="str">
        <f>IF(BJ118&lt;&gt;"NEMA","",IF(IFERROR(MATCH(BI118,BI$10:BI117,0),0)&lt;&gt;0,"",BI118))</f>
        <v/>
      </c>
      <c r="DN118" t="s">
        <v>1</v>
      </c>
      <c r="DO118" s="91"/>
      <c r="DP118" t="s">
        <v>1</v>
      </c>
      <c r="DQ118" s="106" t="str">
        <f t="shared" si="154"/>
        <v/>
      </c>
      <c r="DR118" s="74" t="str">
        <f>IF(DQ118="","",MAX(DR$10:DR117)+1)</f>
        <v/>
      </c>
      <c r="DS118" s="74" t="str">
        <f>IF(DQ118="","",IF(BP118="","",IF(BP118="NEMA",DG118,BP118)))</f>
        <v/>
      </c>
      <c r="DT118" s="74" t="str">
        <f t="shared" si="155"/>
        <v/>
      </c>
      <c r="DU118" s="74" t="str">
        <f>IF(DO118="","",MAX(DU$10:DU117)+1)</f>
        <v/>
      </c>
      <c r="DV118" s="181" t="str">
        <f>IF(DO118="","",INDEX(klub_id,MATCH(DO118,klub_naziv,0)))</f>
        <v/>
      </c>
      <c r="DW118" s="129" t="str">
        <f t="shared" si="156"/>
        <v/>
      </c>
      <c r="DX118" t="s">
        <v>1</v>
      </c>
      <c r="DY118" s="30" t="str">
        <f t="shared" si="157"/>
        <v/>
      </c>
      <c r="DZ118" t="s">
        <v>1</v>
      </c>
      <c r="EA118" s="170" t="str">
        <f>IF(BX118="","",IF(BY118&lt;&gt;"NEMA","ime-pre-klu"&amp;IF(BJ118="","","(ali)")&amp;"-kat",IF(CB118&lt;&gt;"NEMA","ime-pre-klu"&amp;IF(BJ118="","","(ali)"),IF(CE118&lt;&gt;"NEMA","ime-pre",IF(CW118&lt;&gt;"","novo",""))))&amp;IF(AND(BE118="0",BD118&gt;max_minuta*60),"-ot",""))</f>
        <v>ime-pre-klu-kat</v>
      </c>
      <c r="EB118" t="s">
        <v>1</v>
      </c>
      <c r="EC118" s="112"/>
      <c r="ED118" s="138"/>
      <c r="EE118" s="138"/>
      <c r="EF118" s="138"/>
      <c r="EG118" s="138"/>
      <c r="EH118" s="138"/>
      <c r="EI118" s="138"/>
      <c r="EJ118" s="138"/>
      <c r="EK118" s="138"/>
      <c r="EL118" s="138"/>
      <c r="EM118" s="107">
        <f t="shared" si="140"/>
        <v>1</v>
      </c>
      <c r="EN118" t="s">
        <v>1</v>
      </c>
    </row>
    <row r="119" spans="2:144" x14ac:dyDescent="0.25">
      <c r="B119" s="152" t="s">
        <v>1186</v>
      </c>
      <c r="C119" t="s">
        <v>1</v>
      </c>
      <c r="D119" s="163">
        <f t="shared" si="141"/>
        <v>0</v>
      </c>
      <c r="E119" s="164">
        <f t="shared" ref="E119:AW119" si="201">IF($B119="","",FIND(";",$B119,D119+1))</f>
        <v>1</v>
      </c>
      <c r="F119" s="164">
        <f t="shared" si="201"/>
        <v>2</v>
      </c>
      <c r="G119" s="164">
        <f t="shared" si="201"/>
        <v>8</v>
      </c>
      <c r="H119" s="164">
        <f t="shared" si="201"/>
        <v>11</v>
      </c>
      <c r="I119" s="164">
        <f t="shared" si="201"/>
        <v>20</v>
      </c>
      <c r="J119" s="164">
        <f t="shared" si="201"/>
        <v>21</v>
      </c>
      <c r="K119" s="164">
        <f t="shared" si="201"/>
        <v>23</v>
      </c>
      <c r="L119" s="164">
        <f t="shared" si="201"/>
        <v>24</v>
      </c>
      <c r="M119" s="164">
        <f t="shared" si="201"/>
        <v>26</v>
      </c>
      <c r="N119" s="164">
        <f t="shared" si="201"/>
        <v>32</v>
      </c>
      <c r="O119" s="164">
        <f t="shared" si="201"/>
        <v>33</v>
      </c>
      <c r="P119" s="164">
        <f t="shared" si="201"/>
        <v>34</v>
      </c>
      <c r="Q119" s="164">
        <f t="shared" si="201"/>
        <v>36</v>
      </c>
      <c r="R119" s="164">
        <f t="shared" si="201"/>
        <v>37</v>
      </c>
      <c r="S119" s="164">
        <f t="shared" si="201"/>
        <v>40</v>
      </c>
      <c r="T119" s="164">
        <f t="shared" si="201"/>
        <v>43</v>
      </c>
      <c r="U119" s="164">
        <f t="shared" si="201"/>
        <v>46</v>
      </c>
      <c r="V119" s="164">
        <f t="shared" si="201"/>
        <v>48</v>
      </c>
      <c r="W119" s="164">
        <f t="shared" si="201"/>
        <v>54</v>
      </c>
      <c r="X119" s="164">
        <f t="shared" si="201"/>
        <v>60</v>
      </c>
      <c r="Y119" s="164">
        <f t="shared" si="201"/>
        <v>61</v>
      </c>
      <c r="Z119" s="164">
        <f t="shared" si="201"/>
        <v>62</v>
      </c>
      <c r="AA119" s="164">
        <f t="shared" si="201"/>
        <v>63</v>
      </c>
      <c r="AB119" s="164">
        <f t="shared" si="201"/>
        <v>66</v>
      </c>
      <c r="AC119" s="164">
        <f t="shared" si="201"/>
        <v>69</v>
      </c>
      <c r="AD119" s="164">
        <f t="shared" si="201"/>
        <v>72</v>
      </c>
      <c r="AE119" s="164">
        <f t="shared" si="201"/>
        <v>75</v>
      </c>
      <c r="AF119" s="164">
        <f t="shared" si="201"/>
        <v>78</v>
      </c>
      <c r="AG119" s="164">
        <f t="shared" si="201"/>
        <v>81</v>
      </c>
      <c r="AH119" s="164">
        <f t="shared" si="201"/>
        <v>84</v>
      </c>
      <c r="AI119" s="164">
        <f t="shared" si="201"/>
        <v>87</v>
      </c>
      <c r="AJ119" s="164">
        <f t="shared" si="201"/>
        <v>90</v>
      </c>
      <c r="AK119" s="164">
        <f t="shared" si="201"/>
        <v>93</v>
      </c>
      <c r="AL119" s="164">
        <f t="shared" si="201"/>
        <v>96</v>
      </c>
      <c r="AM119" s="164">
        <f t="shared" si="201"/>
        <v>97</v>
      </c>
      <c r="AN119" s="164">
        <f t="shared" si="201"/>
        <v>99</v>
      </c>
      <c r="AO119" s="164">
        <f t="shared" si="201"/>
        <v>105</v>
      </c>
      <c r="AP119" s="164">
        <f t="shared" si="201"/>
        <v>107</v>
      </c>
      <c r="AQ119" s="164">
        <f t="shared" si="201"/>
        <v>110</v>
      </c>
      <c r="AR119" s="164">
        <f t="shared" si="201"/>
        <v>116</v>
      </c>
      <c r="AS119" s="164">
        <f t="shared" si="201"/>
        <v>123</v>
      </c>
      <c r="AT119" s="164">
        <f t="shared" si="201"/>
        <v>129</v>
      </c>
      <c r="AU119" s="164">
        <f t="shared" si="201"/>
        <v>132</v>
      </c>
      <c r="AV119" s="164">
        <f t="shared" si="201"/>
        <v>133</v>
      </c>
      <c r="AW119" s="165">
        <f t="shared" si="201"/>
        <v>134</v>
      </c>
      <c r="AX119" t="s">
        <v>1</v>
      </c>
      <c r="AY119" s="106" t="str">
        <f t="shared" si="143"/>
        <v>M65</v>
      </c>
      <c r="AZ119" s="138">
        <f t="shared" si="135"/>
        <v>104</v>
      </c>
      <c r="BA119" s="74" t="str">
        <f t="shared" si="144"/>
        <v>Vacant</v>
      </c>
      <c r="BB119" s="74" t="str">
        <f t="shared" si="145"/>
        <v/>
      </c>
      <c r="BC119" s="138" t="str">
        <f t="shared" si="146"/>
        <v/>
      </c>
      <c r="BD119" s="138" t="str">
        <f t="shared" si="147"/>
        <v/>
      </c>
      <c r="BE119" s="138" t="str">
        <f t="shared" si="148"/>
        <v>0</v>
      </c>
      <c r="BF119" s="138" t="str">
        <f t="shared" si="169"/>
        <v/>
      </c>
      <c r="BG119" s="138" t="str">
        <f>IF(CD119="","",IF(N(BD119)&gt;max_minuta*60,2,INDEX(statusRezultat_id,MATCH(VALUE(BE119),statusRezultat_oevent,0))))</f>
        <v/>
      </c>
      <c r="BH119" s="74" t="str">
        <f>IF(B119="","",SUBSTITUTE(MID($B119,R119+1,S119-R119-1),"""",""))</f>
        <v/>
      </c>
      <c r="BI119" s="74" t="str">
        <f>IF(B119="","",SUBSTITUTE(MID($B119,S119+1,T119-S119-1),"""",""))</f>
        <v/>
      </c>
      <c r="BJ119" s="138" t="str">
        <f t="shared" si="149"/>
        <v/>
      </c>
      <c r="BK119" s="74" t="str" cm="1">
        <f t="array" ref="BK119">IF(BJ119="",""&amp;BI119,IF(BJ119="NEMA",BI119,INDEX(klubAlias_klub,BJ119)))</f>
        <v/>
      </c>
      <c r="BL119" s="74" t="str" cm="1">
        <f t="array" ref="BL119">IFERROR(INDEX(registarNatjecatelji,CE119,4),"")</f>
        <v/>
      </c>
      <c r="BM119" s="138"/>
      <c r="BN119" s="74" t="str">
        <f t="shared" si="150"/>
        <v/>
      </c>
      <c r="BO119" s="74" t="str">
        <f>IF(B119="","",SUBSTITUTE(MID($B119,T119+1,U119-T119-1),"""",""))</f>
        <v/>
      </c>
      <c r="BP119" s="138" t="str">
        <f>IF(BO119="","",IFERROR(INDEX(drzava_id,MATCH(BO119,drzava_oznaka,0)),"NEMA"))</f>
        <v/>
      </c>
      <c r="BQ119" s="74" t="str">
        <f>IF(B119="","",SUBSTITUTE(MID($B119,AQ119+1,AR119-AQ119-1),"""",""))</f>
        <v>M65</v>
      </c>
      <c r="BR119" s="74" t="str">
        <f t="shared" si="136"/>
        <v>M65-M70-Ž55</v>
      </c>
      <c r="BS119" s="138">
        <f t="shared" si="137"/>
        <v>1009</v>
      </c>
      <c r="BT119" s="75" t="str">
        <f>IF(B119="","",SUBSTITUTE(MID($B119,AR119+1,AS119-AR119-1),"""",""))</f>
        <v>2.66</v>
      </c>
      <c r="BU119" s="75" t="str">
        <f>IF(B119="","",SUBSTITUTE(MID($B119,AS119+1,AT119-AS119-1),"""",""))</f>
        <v>110</v>
      </c>
      <c r="BV119" s="76" t="str">
        <f>IF(B119="","",SUBSTITUTE(MID($B119,AT119+1,AU119-AT119-1),"""",""))</f>
        <v>11</v>
      </c>
      <c r="BW119" t="s">
        <v>1</v>
      </c>
      <c r="BX119" s="106" t="str">
        <f>IF(BA119="Vacant","",IF(BA119="","",BA119) &amp; IF(BB119="",""," – " &amp; BB119) &amp; IF(BN119="",""," – " &amp; BN119) &amp; IF(AY119="",""," – " &amp; AY119))</f>
        <v/>
      </c>
      <c r="BY119" s="107" t="str">
        <f t="shared" si="138"/>
        <v/>
      </c>
      <c r="BZ119" t="s">
        <v>1</v>
      </c>
      <c r="CA119" s="106" t="str">
        <f>IF(BA119="Vacant","",IF(BA119="","",BA119) &amp; IF(BB119="",""," – " &amp; BB119) &amp; IF(BN119="",""," – " &amp; BN119))</f>
        <v/>
      </c>
      <c r="CB119" s="107" t="str">
        <f t="shared" si="139"/>
        <v/>
      </c>
      <c r="CC119" t="s">
        <v>1</v>
      </c>
      <c r="CD119" s="106" t="str">
        <f>IF(BA119="Vacant","",IF(BA119="","",BA119)&amp;IF(BB119="",""," – "&amp;BB119))</f>
        <v/>
      </c>
      <c r="CE119" s="107" t="str">
        <f t="shared" si="151"/>
        <v/>
      </c>
      <c r="CF119" t="s">
        <v>1</v>
      </c>
      <c r="CG119" s="112" t="str">
        <f t="shared" si="152"/>
        <v/>
      </c>
      <c r="CH119" s="107" t="str" cm="1">
        <f t="array" ref="CH119">IF(CG119="","",INDEX(imePrezime_id,CG119,0))</f>
        <v/>
      </c>
      <c r="CI119" t="s">
        <v>1</v>
      </c>
      <c r="CJ119" s="30" t="str">
        <f>IF(CE119&lt;&gt;"NEMA","","SELECT '"&amp;CD119&amp;"', ime, prezime FROM imeprezime WHERE ime LIKE '%"&amp;MID(BA119,2,LEN(BA119)-2)&amp;"%' Or prezime LIKE '%"&amp;MID(BB119,2,LEN(BB119)-2)&amp;"%' Or ime LIKE '%"&amp;MID(BB119,2,LEN(BB119)-2)&amp;"%' Or prezime LIKE '%"&amp;MID(BA119,2,LEN(BA119)-2)&amp;"%' ORDER BY ime, prezime;")</f>
        <v/>
      </c>
      <c r="CK119" t="s">
        <v>1</v>
      </c>
      <c r="CL119" s="91"/>
      <c r="CM119" t="s">
        <v>1</v>
      </c>
      <c r="CO119" t="s">
        <v>1</v>
      </c>
      <c r="CW119" s="116" t="str">
        <f>IF(CE119="NEMA",MAX(CW$10:CW118)+1,"")</f>
        <v/>
      </c>
      <c r="CX119" t="s">
        <v>1</v>
      </c>
      <c r="CY119" s="124" t="str">
        <f>LEFT(BQ119,1)</f>
        <v>M</v>
      </c>
      <c r="CZ119" t="s">
        <v>1</v>
      </c>
      <c r="DA119" s="106" t="str">
        <f>IF(CW119="","",IF(BO119&lt;&gt;"CRO","","INSERT INTO osoba (id,reg_broj,oib,spol_id,dat_rodjenja) VALUES ("&amp;CW119&amp;",(SELECT max(reg_broj)+1 FROM osoba),Null,'"&amp;CY119&amp;"',Null); INSERT INTO osoba_log (id,reg_broj,oib,spol_id,dat_rodjenja,dnevnik_id) SELECT id,reg_broj,oib,spol_id,dat_rodjenja,"&amp;CW$2&amp;" FROM osoba WHERE id = "&amp;CW119&amp;";"))</f>
        <v/>
      </c>
      <c r="DB119" s="129" t="str">
        <f>IF(CW119="","","INSERT INTO imeprezime (id,osoba_id,rbr,ime,prezime,klub_id,identitet_id,sintaksa_id,info,aktivno,dnevnik_id) VALUES ("&amp;CW119&amp;","&amp;IF(DA119="","Null",CW119)&amp;",1,'"&amp;BA119&amp;"','"&amp;BB119&amp;"',(SELECT id FROM klub WHERE naziv = '"&amp;BI119&amp;"'),Null,1,'',1,"&amp;CW$2&amp;");")</f>
        <v/>
      </c>
      <c r="DC119" t="s">
        <v>1</v>
      </c>
      <c r="DD119" s="30" t="str">
        <f t="shared" si="153"/>
        <v/>
      </c>
      <c r="DE119" t="s">
        <v>1</v>
      </c>
      <c r="DF119" s="106" t="str">
        <f>IF(OR(BP119="",BP119&lt;&gt;"NEMA"),"",BO119)</f>
        <v/>
      </c>
      <c r="DG119" s="129" t="str">
        <f>IF(DF119="","",MAX(DG$10:DG118)+1)</f>
        <v/>
      </c>
      <c r="DH119" t="s">
        <v>1</v>
      </c>
      <c r="DI119" s="91"/>
      <c r="DJ119" t="s">
        <v>1</v>
      </c>
      <c r="DK119" s="30" t="str">
        <f>IF(DF119="","","INSERT INTO drzava(id,naziv,oznaka) VALUES ("&amp;DG119&amp;",'"&amp;DI119&amp;"','"&amp;UPPER(LEFT(DF119,1))&amp;LOWER(RIGHT(DF119,2))&amp;"');")</f>
        <v/>
      </c>
      <c r="DL119" t="s">
        <v>1</v>
      </c>
      <c r="DM119" s="170" t="str">
        <f>IF(BJ119&lt;&gt;"NEMA","",IF(IFERROR(MATCH(BI119,BI$10:BI118,0),0)&lt;&gt;0,"",BI119))</f>
        <v/>
      </c>
      <c r="DN119" t="s">
        <v>1</v>
      </c>
      <c r="DO119" s="91"/>
      <c r="DP119" t="s">
        <v>1</v>
      </c>
      <c r="DQ119" s="106" t="str">
        <f t="shared" si="154"/>
        <v/>
      </c>
      <c r="DR119" s="74" t="str">
        <f>IF(DQ119="","",MAX(DR$10:DR118)+1)</f>
        <v/>
      </c>
      <c r="DS119" s="74" t="str">
        <f>IF(DQ119="","",IF(BP119="","",IF(BP119="NEMA",DG119,BP119)))</f>
        <v/>
      </c>
      <c r="DT119" s="74" t="str">
        <f t="shared" si="155"/>
        <v/>
      </c>
      <c r="DU119" s="74" t="str">
        <f>IF(DO119="","",MAX(DU$10:DU118)+1)</f>
        <v/>
      </c>
      <c r="DV119" s="181" t="str">
        <f>IF(DO119="","",INDEX(klub_id,MATCH(DO119,klub_naziv,0)))</f>
        <v/>
      </c>
      <c r="DW119" s="129" t="str">
        <f t="shared" si="156"/>
        <v/>
      </c>
      <c r="DX119" t="s">
        <v>1</v>
      </c>
      <c r="DY119" s="30" t="str">
        <f t="shared" si="157"/>
        <v/>
      </c>
      <c r="DZ119" t="s">
        <v>1</v>
      </c>
      <c r="EA119" s="170" t="str">
        <f>IF(BX119="","",IF(BY119&lt;&gt;"NEMA","ime-pre-klu"&amp;IF(BJ119="","","(ali)")&amp;"-kat",IF(CB119&lt;&gt;"NEMA","ime-pre-klu"&amp;IF(BJ119="","","(ali)"),IF(CE119&lt;&gt;"NEMA","ime-pre",IF(CW119&lt;&gt;"","novo",""))))&amp;IF(AND(BE119="0",BD119&gt;max_minuta*60),"-ot",""))</f>
        <v/>
      </c>
      <c r="EB119" t="s">
        <v>1</v>
      </c>
      <c r="EC119" s="112"/>
      <c r="ED119" s="138"/>
      <c r="EE119" s="138"/>
      <c r="EF119" s="138"/>
      <c r="EG119" s="138"/>
      <c r="EH119" s="138"/>
      <c r="EI119" s="138"/>
      <c r="EJ119" s="138"/>
      <c r="EK119" s="138"/>
      <c r="EL119" s="138"/>
      <c r="EM119" s="107" t="str">
        <f t="shared" si="140"/>
        <v/>
      </c>
      <c r="EN119" t="s">
        <v>1</v>
      </c>
    </row>
    <row r="120" spans="2:144" x14ac:dyDescent="0.25">
      <c r="B120" s="152" t="s">
        <v>1187</v>
      </c>
      <c r="C120" t="s">
        <v>1</v>
      </c>
      <c r="D120" s="163">
        <f t="shared" si="141"/>
        <v>0</v>
      </c>
      <c r="E120" s="164">
        <f t="shared" ref="E120:AW120" si="202">IF($B120="","",FIND(";",$B120,D120+1))</f>
        <v>1</v>
      </c>
      <c r="F120" s="164">
        <f t="shared" si="202"/>
        <v>2</v>
      </c>
      <c r="G120" s="164">
        <f t="shared" si="202"/>
        <v>8</v>
      </c>
      <c r="H120" s="164">
        <f t="shared" si="202"/>
        <v>11</v>
      </c>
      <c r="I120" s="164">
        <f t="shared" si="202"/>
        <v>20</v>
      </c>
      <c r="J120" s="164">
        <f t="shared" si="202"/>
        <v>21</v>
      </c>
      <c r="K120" s="164">
        <f t="shared" si="202"/>
        <v>23</v>
      </c>
      <c r="L120" s="164">
        <f t="shared" si="202"/>
        <v>24</v>
      </c>
      <c r="M120" s="164">
        <f t="shared" si="202"/>
        <v>26</v>
      </c>
      <c r="N120" s="164">
        <f t="shared" si="202"/>
        <v>32</v>
      </c>
      <c r="O120" s="164">
        <f t="shared" si="202"/>
        <v>33</v>
      </c>
      <c r="P120" s="164">
        <f t="shared" si="202"/>
        <v>34</v>
      </c>
      <c r="Q120" s="164">
        <f t="shared" si="202"/>
        <v>36</v>
      </c>
      <c r="R120" s="164">
        <f t="shared" si="202"/>
        <v>37</v>
      </c>
      <c r="S120" s="164">
        <f t="shared" si="202"/>
        <v>40</v>
      </c>
      <c r="T120" s="164">
        <f t="shared" si="202"/>
        <v>43</v>
      </c>
      <c r="U120" s="164">
        <f t="shared" si="202"/>
        <v>46</v>
      </c>
      <c r="V120" s="164">
        <f t="shared" si="202"/>
        <v>48</v>
      </c>
      <c r="W120" s="164">
        <f t="shared" si="202"/>
        <v>54</v>
      </c>
      <c r="X120" s="164">
        <f t="shared" si="202"/>
        <v>60</v>
      </c>
      <c r="Y120" s="164">
        <f t="shared" si="202"/>
        <v>61</v>
      </c>
      <c r="Z120" s="164">
        <f t="shared" si="202"/>
        <v>62</v>
      </c>
      <c r="AA120" s="164">
        <f t="shared" si="202"/>
        <v>63</v>
      </c>
      <c r="AB120" s="164">
        <f t="shared" si="202"/>
        <v>66</v>
      </c>
      <c r="AC120" s="164">
        <f t="shared" si="202"/>
        <v>69</v>
      </c>
      <c r="AD120" s="164">
        <f t="shared" si="202"/>
        <v>72</v>
      </c>
      <c r="AE120" s="164">
        <f t="shared" si="202"/>
        <v>75</v>
      </c>
      <c r="AF120" s="164">
        <f t="shared" si="202"/>
        <v>78</v>
      </c>
      <c r="AG120" s="164">
        <f t="shared" si="202"/>
        <v>81</v>
      </c>
      <c r="AH120" s="164">
        <f t="shared" si="202"/>
        <v>84</v>
      </c>
      <c r="AI120" s="164">
        <f t="shared" si="202"/>
        <v>87</v>
      </c>
      <c r="AJ120" s="164">
        <f t="shared" si="202"/>
        <v>90</v>
      </c>
      <c r="AK120" s="164">
        <f t="shared" si="202"/>
        <v>93</v>
      </c>
      <c r="AL120" s="164">
        <f t="shared" si="202"/>
        <v>96</v>
      </c>
      <c r="AM120" s="164">
        <f t="shared" si="202"/>
        <v>97</v>
      </c>
      <c r="AN120" s="164">
        <f t="shared" si="202"/>
        <v>99</v>
      </c>
      <c r="AO120" s="164">
        <f t="shared" si="202"/>
        <v>105</v>
      </c>
      <c r="AP120" s="164">
        <f t="shared" si="202"/>
        <v>107</v>
      </c>
      <c r="AQ120" s="164">
        <f t="shared" si="202"/>
        <v>110</v>
      </c>
      <c r="AR120" s="164">
        <f t="shared" si="202"/>
        <v>116</v>
      </c>
      <c r="AS120" s="164">
        <f t="shared" si="202"/>
        <v>123</v>
      </c>
      <c r="AT120" s="164">
        <f t="shared" si="202"/>
        <v>129</v>
      </c>
      <c r="AU120" s="164">
        <f t="shared" si="202"/>
        <v>132</v>
      </c>
      <c r="AV120" s="164">
        <f t="shared" si="202"/>
        <v>133</v>
      </c>
      <c r="AW120" s="165">
        <f t="shared" si="202"/>
        <v>134</v>
      </c>
      <c r="AX120" t="s">
        <v>1</v>
      </c>
      <c r="AY120" s="106" t="str">
        <f t="shared" si="143"/>
        <v>M65</v>
      </c>
      <c r="AZ120" s="138">
        <f t="shared" si="135"/>
        <v>104</v>
      </c>
      <c r="BA120" s="74" t="str">
        <f t="shared" si="144"/>
        <v>Vacant</v>
      </c>
      <c r="BB120" s="74" t="str">
        <f t="shared" si="145"/>
        <v/>
      </c>
      <c r="BC120" s="138" t="str">
        <f t="shared" si="146"/>
        <v/>
      </c>
      <c r="BD120" s="138" t="str">
        <f t="shared" si="147"/>
        <v/>
      </c>
      <c r="BE120" s="138" t="str">
        <f t="shared" si="148"/>
        <v>0</v>
      </c>
      <c r="BF120" s="138" t="str">
        <f t="shared" si="169"/>
        <v/>
      </c>
      <c r="BG120" s="138" t="str">
        <f>IF(CD120="","",IF(N(BD120)&gt;max_minuta*60,2,INDEX(statusRezultat_id,MATCH(VALUE(BE120),statusRezultat_oevent,0))))</f>
        <v/>
      </c>
      <c r="BH120" s="74" t="str">
        <f>IF(B120="","",SUBSTITUTE(MID($B120,R120+1,S120-R120-1),"""",""))</f>
        <v/>
      </c>
      <c r="BI120" s="74" t="str">
        <f>IF(B120="","",SUBSTITUTE(MID($B120,S120+1,T120-S120-1),"""",""))</f>
        <v/>
      </c>
      <c r="BJ120" s="138" t="str">
        <f t="shared" si="149"/>
        <v/>
      </c>
      <c r="BK120" s="74" t="str" cm="1">
        <f t="array" ref="BK120">IF(BJ120="",""&amp;BI120,IF(BJ120="NEMA",BI120,INDEX(klubAlias_klub,BJ120)))</f>
        <v/>
      </c>
      <c r="BL120" s="74" t="str" cm="1">
        <f t="array" ref="BL120">IFERROR(INDEX(registarNatjecatelji,CE120,4),"")</f>
        <v/>
      </c>
      <c r="BM120" s="138"/>
      <c r="BN120" s="74" t="str">
        <f t="shared" si="150"/>
        <v/>
      </c>
      <c r="BO120" s="74" t="str">
        <f>IF(B120="","",SUBSTITUTE(MID($B120,T120+1,U120-T120-1),"""",""))</f>
        <v/>
      </c>
      <c r="BP120" s="138" t="str">
        <f>IF(BO120="","",IFERROR(INDEX(drzava_id,MATCH(BO120,drzava_oznaka,0)),"NEMA"))</f>
        <v/>
      </c>
      <c r="BQ120" s="74" t="str">
        <f>IF(B120="","",SUBSTITUTE(MID($B120,AQ120+1,AR120-AQ120-1),"""",""))</f>
        <v>M65</v>
      </c>
      <c r="BR120" s="74" t="str">
        <f t="shared" si="136"/>
        <v>M65-M70-Ž55</v>
      </c>
      <c r="BS120" s="138">
        <f t="shared" si="137"/>
        <v>1009</v>
      </c>
      <c r="BT120" s="75" t="str">
        <f>IF(B120="","",SUBSTITUTE(MID($B120,AR120+1,AS120-AR120-1),"""",""))</f>
        <v>2.66</v>
      </c>
      <c r="BU120" s="75" t="str">
        <f>IF(B120="","",SUBSTITUTE(MID($B120,AS120+1,AT120-AS120-1),"""",""))</f>
        <v>110</v>
      </c>
      <c r="BV120" s="76" t="str">
        <f>IF(B120="","",SUBSTITUTE(MID($B120,AT120+1,AU120-AT120-1),"""",""))</f>
        <v>11</v>
      </c>
      <c r="BW120" t="s">
        <v>1</v>
      </c>
      <c r="BX120" s="106" t="str">
        <f>IF(BA120="Vacant","",IF(BA120="","",BA120) &amp; IF(BB120="",""," – " &amp; BB120) &amp; IF(BN120="",""," – " &amp; BN120) &amp; IF(AY120="",""," – " &amp; AY120))</f>
        <v/>
      </c>
      <c r="BY120" s="107" t="str">
        <f t="shared" si="138"/>
        <v/>
      </c>
      <c r="BZ120" t="s">
        <v>1</v>
      </c>
      <c r="CA120" s="106" t="str">
        <f>IF(BA120="Vacant","",IF(BA120="","",BA120) &amp; IF(BB120="",""," – " &amp; BB120) &amp; IF(BN120="",""," – " &amp; BN120))</f>
        <v/>
      </c>
      <c r="CB120" s="107" t="str">
        <f t="shared" si="139"/>
        <v/>
      </c>
      <c r="CC120" t="s">
        <v>1</v>
      </c>
      <c r="CD120" s="106" t="str">
        <f>IF(BA120="Vacant","",IF(BA120="","",BA120)&amp;IF(BB120="",""," – "&amp;BB120))</f>
        <v/>
      </c>
      <c r="CE120" s="107" t="str">
        <f t="shared" si="151"/>
        <v/>
      </c>
      <c r="CF120" t="s">
        <v>1</v>
      </c>
      <c r="CG120" s="112" t="str">
        <f t="shared" si="152"/>
        <v/>
      </c>
      <c r="CH120" s="107" t="str" cm="1">
        <f t="array" ref="CH120">IF(CG120="","",INDEX(imePrezime_id,CG120,0))</f>
        <v/>
      </c>
      <c r="CI120" t="s">
        <v>1</v>
      </c>
      <c r="CJ120" s="30" t="str">
        <f>IF(CE120&lt;&gt;"NEMA","","SELECT '"&amp;CD120&amp;"', ime, prezime FROM imeprezime WHERE ime LIKE '%"&amp;MID(BA120,2,LEN(BA120)-2)&amp;"%' Or prezime LIKE '%"&amp;MID(BB120,2,LEN(BB120)-2)&amp;"%' Or ime LIKE '%"&amp;MID(BB120,2,LEN(BB120)-2)&amp;"%' Or prezime LIKE '%"&amp;MID(BA120,2,LEN(BA120)-2)&amp;"%' ORDER BY ime, prezime;")</f>
        <v/>
      </c>
      <c r="CK120" t="s">
        <v>1</v>
      </c>
      <c r="CL120" s="91"/>
      <c r="CM120" t="s">
        <v>1</v>
      </c>
      <c r="CO120" t="s">
        <v>1</v>
      </c>
      <c r="CW120" s="116" t="str">
        <f>IF(CE120="NEMA",MAX(CW$10:CW119)+1,"")</f>
        <v/>
      </c>
      <c r="CX120" t="s">
        <v>1</v>
      </c>
      <c r="CY120" s="124" t="str">
        <f>LEFT(BQ120,1)</f>
        <v>M</v>
      </c>
      <c r="CZ120" t="s">
        <v>1</v>
      </c>
      <c r="DA120" s="106" t="str">
        <f>IF(CW120="","",IF(BO120&lt;&gt;"CRO","","INSERT INTO osoba (id,reg_broj,oib,spol_id,dat_rodjenja) VALUES ("&amp;CW120&amp;",(SELECT max(reg_broj)+1 FROM osoba),Null,'"&amp;CY120&amp;"',Null); INSERT INTO osoba_log (id,reg_broj,oib,spol_id,dat_rodjenja,dnevnik_id) SELECT id,reg_broj,oib,spol_id,dat_rodjenja,"&amp;CW$2&amp;" FROM osoba WHERE id = "&amp;CW120&amp;";"))</f>
        <v/>
      </c>
      <c r="DB120" s="129" t="str">
        <f>IF(CW120="","","INSERT INTO imeprezime (id,osoba_id,rbr,ime,prezime,klub_id,identitet_id,sintaksa_id,info,aktivno,dnevnik_id) VALUES ("&amp;CW120&amp;","&amp;IF(DA120="","Null",CW120)&amp;",1,'"&amp;BA120&amp;"','"&amp;BB120&amp;"',(SELECT id FROM klub WHERE naziv = '"&amp;BI120&amp;"'),Null,1,'',1,"&amp;CW$2&amp;");")</f>
        <v/>
      </c>
      <c r="DC120" t="s">
        <v>1</v>
      </c>
      <c r="DD120" s="30" t="str">
        <f t="shared" si="153"/>
        <v/>
      </c>
      <c r="DE120" t="s">
        <v>1</v>
      </c>
      <c r="DF120" s="106" t="str">
        <f>IF(OR(BP120="",BP120&lt;&gt;"NEMA"),"",BO120)</f>
        <v/>
      </c>
      <c r="DG120" s="129" t="str">
        <f>IF(DF120="","",MAX(DG$10:DG119)+1)</f>
        <v/>
      </c>
      <c r="DH120" t="s">
        <v>1</v>
      </c>
      <c r="DI120" s="91"/>
      <c r="DJ120" t="s">
        <v>1</v>
      </c>
      <c r="DK120" s="30" t="str">
        <f>IF(DF120="","","INSERT INTO drzava(id,naziv,oznaka) VALUES ("&amp;DG120&amp;",'"&amp;DI120&amp;"','"&amp;UPPER(LEFT(DF120,1))&amp;LOWER(RIGHT(DF120,2))&amp;"');")</f>
        <v/>
      </c>
      <c r="DL120" t="s">
        <v>1</v>
      </c>
      <c r="DM120" s="170" t="str">
        <f>IF(BJ120&lt;&gt;"NEMA","",IF(IFERROR(MATCH(BI120,BI$10:BI119,0),0)&lt;&gt;0,"",BI120))</f>
        <v/>
      </c>
      <c r="DN120" t="s">
        <v>1</v>
      </c>
      <c r="DO120" s="91"/>
      <c r="DP120" t="s">
        <v>1</v>
      </c>
      <c r="DQ120" s="106" t="str">
        <f t="shared" si="154"/>
        <v/>
      </c>
      <c r="DR120" s="74" t="str">
        <f>IF(DQ120="","",MAX(DR$10:DR119)+1)</f>
        <v/>
      </c>
      <c r="DS120" s="74" t="str">
        <f>IF(DQ120="","",IF(BP120="","",IF(BP120="NEMA",DG120,BP120)))</f>
        <v/>
      </c>
      <c r="DT120" s="74" t="str">
        <f t="shared" si="155"/>
        <v/>
      </c>
      <c r="DU120" s="74" t="str">
        <f>IF(DO120="","",MAX(DU$10:DU119)+1)</f>
        <v/>
      </c>
      <c r="DV120" s="181" t="str">
        <f>IF(DO120="","",INDEX(klub_id,MATCH(DO120,klub_naziv,0)))</f>
        <v/>
      </c>
      <c r="DW120" s="129" t="str">
        <f t="shared" si="156"/>
        <v/>
      </c>
      <c r="DX120" t="s">
        <v>1</v>
      </c>
      <c r="DY120" s="30" t="str">
        <f t="shared" si="157"/>
        <v/>
      </c>
      <c r="DZ120" t="s">
        <v>1</v>
      </c>
      <c r="EA120" s="170" t="str">
        <f>IF(BX120="","",IF(BY120&lt;&gt;"NEMA","ime-pre-klu"&amp;IF(BJ120="","","(ali)")&amp;"-kat",IF(CB120&lt;&gt;"NEMA","ime-pre-klu"&amp;IF(BJ120="","","(ali)"),IF(CE120&lt;&gt;"NEMA","ime-pre",IF(CW120&lt;&gt;"","novo",""))))&amp;IF(AND(BE120="0",BD120&gt;max_minuta*60),"-ot",""))</f>
        <v/>
      </c>
      <c r="EB120" t="s">
        <v>1</v>
      </c>
      <c r="EC120" s="112"/>
      <c r="ED120" s="138"/>
      <c r="EE120" s="138"/>
      <c r="EF120" s="138"/>
      <c r="EG120" s="138"/>
      <c r="EH120" s="138"/>
      <c r="EI120" s="138"/>
      <c r="EJ120" s="138"/>
      <c r="EK120" s="138"/>
      <c r="EL120" s="138"/>
      <c r="EM120" s="107" t="str">
        <f t="shared" si="140"/>
        <v/>
      </c>
      <c r="EN120" t="s">
        <v>1</v>
      </c>
    </row>
    <row r="121" spans="2:144" x14ac:dyDescent="0.25">
      <c r="B121" s="152" t="s">
        <v>1188</v>
      </c>
      <c r="C121" t="s">
        <v>1</v>
      </c>
      <c r="D121" s="163">
        <f t="shared" si="141"/>
        <v>0</v>
      </c>
      <c r="E121" s="164">
        <f t="shared" ref="E121:AW121" si="203">IF($B121="","",FIND(";",$B121,D121+1))</f>
        <v>1</v>
      </c>
      <c r="F121" s="164">
        <f t="shared" si="203"/>
        <v>9</v>
      </c>
      <c r="G121" s="164">
        <f t="shared" si="203"/>
        <v>15</v>
      </c>
      <c r="H121" s="164">
        <f t="shared" si="203"/>
        <v>25</v>
      </c>
      <c r="I121" s="164">
        <f t="shared" si="203"/>
        <v>33</v>
      </c>
      <c r="J121" s="164">
        <f t="shared" si="203"/>
        <v>34</v>
      </c>
      <c r="K121" s="164">
        <f t="shared" si="203"/>
        <v>36</v>
      </c>
      <c r="L121" s="164">
        <f t="shared" si="203"/>
        <v>37</v>
      </c>
      <c r="M121" s="164">
        <f t="shared" si="203"/>
        <v>39</v>
      </c>
      <c r="N121" s="164">
        <f t="shared" si="203"/>
        <v>45</v>
      </c>
      <c r="O121" s="164">
        <f t="shared" si="203"/>
        <v>51</v>
      </c>
      <c r="P121" s="164">
        <f t="shared" si="203"/>
        <v>57</v>
      </c>
      <c r="Q121" s="164">
        <f t="shared" si="203"/>
        <v>59</v>
      </c>
      <c r="R121" s="164">
        <f t="shared" si="203"/>
        <v>61</v>
      </c>
      <c r="S121" s="164">
        <f t="shared" si="203"/>
        <v>75</v>
      </c>
      <c r="T121" s="164">
        <f t="shared" si="203"/>
        <v>89</v>
      </c>
      <c r="U121" s="164">
        <f t="shared" si="203"/>
        <v>95</v>
      </c>
      <c r="V121" s="164">
        <f t="shared" si="203"/>
        <v>98</v>
      </c>
      <c r="W121" s="164">
        <f t="shared" si="203"/>
        <v>104</v>
      </c>
      <c r="X121" s="164">
        <f t="shared" si="203"/>
        <v>110</v>
      </c>
      <c r="Y121" s="164">
        <f t="shared" si="203"/>
        <v>111</v>
      </c>
      <c r="Z121" s="164">
        <f t="shared" si="203"/>
        <v>112</v>
      </c>
      <c r="AA121" s="164">
        <f t="shared" si="203"/>
        <v>113</v>
      </c>
      <c r="AB121" s="164">
        <f t="shared" si="203"/>
        <v>116</v>
      </c>
      <c r="AC121" s="164">
        <f t="shared" si="203"/>
        <v>119</v>
      </c>
      <c r="AD121" s="164">
        <f t="shared" si="203"/>
        <v>122</v>
      </c>
      <c r="AE121" s="164">
        <f t="shared" si="203"/>
        <v>125</v>
      </c>
      <c r="AF121" s="164">
        <f t="shared" si="203"/>
        <v>128</v>
      </c>
      <c r="AG121" s="164">
        <f t="shared" si="203"/>
        <v>131</v>
      </c>
      <c r="AH121" s="164">
        <f t="shared" si="203"/>
        <v>134</v>
      </c>
      <c r="AI121" s="164">
        <f t="shared" si="203"/>
        <v>137</v>
      </c>
      <c r="AJ121" s="164">
        <f t="shared" si="203"/>
        <v>140</v>
      </c>
      <c r="AK121" s="164">
        <f t="shared" si="203"/>
        <v>143</v>
      </c>
      <c r="AL121" s="164">
        <f t="shared" si="203"/>
        <v>146</v>
      </c>
      <c r="AM121" s="164">
        <f t="shared" si="203"/>
        <v>147</v>
      </c>
      <c r="AN121" s="164">
        <f t="shared" si="203"/>
        <v>149</v>
      </c>
      <c r="AO121" s="164">
        <f t="shared" si="203"/>
        <v>155</v>
      </c>
      <c r="AP121" s="164">
        <f t="shared" si="203"/>
        <v>157</v>
      </c>
      <c r="AQ121" s="164">
        <f t="shared" si="203"/>
        <v>160</v>
      </c>
      <c r="AR121" s="164">
        <f t="shared" si="203"/>
        <v>166</v>
      </c>
      <c r="AS121" s="164">
        <f t="shared" si="203"/>
        <v>173</v>
      </c>
      <c r="AT121" s="164">
        <f t="shared" si="203"/>
        <v>179</v>
      </c>
      <c r="AU121" s="164">
        <f t="shared" si="203"/>
        <v>182</v>
      </c>
      <c r="AV121" s="164">
        <f t="shared" si="203"/>
        <v>184</v>
      </c>
      <c r="AW121" s="165">
        <f t="shared" si="203"/>
        <v>185</v>
      </c>
      <c r="AX121" t="s">
        <v>1</v>
      </c>
      <c r="AY121" s="106" t="str">
        <f t="shared" si="143"/>
        <v>M70</v>
      </c>
      <c r="AZ121" s="138">
        <f t="shared" si="135"/>
        <v>103</v>
      </c>
      <c r="BA121" s="74" t="str">
        <f t="shared" si="144"/>
        <v>Milan</v>
      </c>
      <c r="BB121" s="74" t="str">
        <f t="shared" si="145"/>
        <v>Turkalj</v>
      </c>
      <c r="BC121" s="138" t="str">
        <f t="shared" si="146"/>
        <v>84:02</v>
      </c>
      <c r="BD121" s="138">
        <f t="shared" si="147"/>
        <v>5042</v>
      </c>
      <c r="BE121" s="138" t="str">
        <f t="shared" si="148"/>
        <v>0</v>
      </c>
      <c r="BF121" s="138" t="str">
        <f t="shared" si="169"/>
        <v>0</v>
      </c>
      <c r="BG121" s="138">
        <f>IF(CD121="","",IF(N(BD121)&gt;max_minuta*60,2,INDEX(statusRezultat_id,MATCH(VALUE(BE121),statusRezultat_oevent,0))))</f>
        <v>1</v>
      </c>
      <c r="BH121" s="74" t="str">
        <f>IF(B121="","",SUBSTITUTE(MID($B121,R121+1,S121-R121-1),"""",""))</f>
        <v>OK Varaždin</v>
      </c>
      <c r="BI121" s="74" t="str">
        <f>IF(B121="","",SUBSTITUTE(MID($B121,S121+1,T121-S121-1),"""",""))</f>
        <v>OK Varaždin</v>
      </c>
      <c r="BJ121" s="138" t="str">
        <f t="shared" si="149"/>
        <v/>
      </c>
      <c r="BK121" s="74" t="str" cm="1">
        <f t="array" ref="BK121">IF(BJ121="",""&amp;BI121,IF(BJ121="NEMA",BI121,INDEX(klubAlias_klub,BJ121)))</f>
        <v>OK Varaždin</v>
      </c>
      <c r="BL121" s="74" t="str" cm="1">
        <f t="array" ref="BL121">IFERROR(INDEX(registarNatjecatelji,CE121,4),"")</f>
        <v>OK Varaždin</v>
      </c>
      <c r="BM121" s="138"/>
      <c r="BN121" s="74" t="str">
        <f t="shared" si="150"/>
        <v>OK Varaždin</v>
      </c>
      <c r="BO121" s="74" t="str">
        <f>IF(B121="","",SUBSTITUTE(MID($B121,T121+1,U121-T121-1),"""",""))</f>
        <v>CRO</v>
      </c>
      <c r="BP121" s="138">
        <f>IF(BO121="","",IFERROR(INDEX(drzava_id,MATCH(BO121,drzava_oznaka,0)),"NEMA"))</f>
        <v>1</v>
      </c>
      <c r="BQ121" s="74" t="str">
        <f>IF(B121="","",SUBSTITUTE(MID($B121,AQ121+1,AR121-AQ121-1),"""",""))</f>
        <v>M70</v>
      </c>
      <c r="BR121" s="74" t="str">
        <f t="shared" si="136"/>
        <v>M65-M70-Ž55</v>
      </c>
      <c r="BS121" s="138">
        <f t="shared" si="137"/>
        <v>1009</v>
      </c>
      <c r="BT121" s="75" t="str">
        <f>IF(B121="","",SUBSTITUTE(MID($B121,AR121+1,AS121-AR121-1),"""",""))</f>
        <v>2.66</v>
      </c>
      <c r="BU121" s="75" t="str">
        <f>IF(B121="","",SUBSTITUTE(MID($B121,AS121+1,AT121-AS121-1),"""",""))</f>
        <v>110</v>
      </c>
      <c r="BV121" s="76" t="str">
        <f>IF(B121="","",SUBSTITUTE(MID($B121,AT121+1,AU121-AT121-1),"""",""))</f>
        <v>11</v>
      </c>
      <c r="BW121" t="s">
        <v>1</v>
      </c>
      <c r="BX121" s="106" t="str">
        <f>IF(BA121="Vacant","",IF(BA121="","",BA121) &amp; IF(BB121="",""," – " &amp; BB121) &amp; IF(BN121="",""," – " &amp; BN121) &amp; IF(AY121="",""," – " &amp; AY121))</f>
        <v>Milan – Turkalj – OK Varaždin – M70</v>
      </c>
      <c r="BY121" s="107">
        <f t="shared" si="138"/>
        <v>582</v>
      </c>
      <c r="BZ121" t="s">
        <v>1</v>
      </c>
      <c r="CA121" s="106" t="str">
        <f>IF(BA121="Vacant","",IF(BA121="","",BA121) &amp; IF(BB121="",""," – " &amp; BB121) &amp; IF(BN121="",""," – " &amp; BN121))</f>
        <v>Milan – Turkalj – OK Varaždin</v>
      </c>
      <c r="CB121" s="107">
        <f t="shared" si="139"/>
        <v>582</v>
      </c>
      <c r="CC121" t="s">
        <v>1</v>
      </c>
      <c r="CD121" s="106" t="str">
        <f>IF(BA121="Vacant","",IF(BA121="","",BA121)&amp;IF(BB121="",""," – "&amp;BB121))</f>
        <v>Milan – Turkalj</v>
      </c>
      <c r="CE121" s="107">
        <f t="shared" si="151"/>
        <v>582</v>
      </c>
      <c r="CF121" t="s">
        <v>1</v>
      </c>
      <c r="CG121" s="112">
        <f t="shared" si="152"/>
        <v>582</v>
      </c>
      <c r="CH121" s="107" cm="1">
        <f t="array" ref="CH121">IF(CG121="","",INDEX(imePrezime_id,CG121,0))</f>
        <v>1568</v>
      </c>
      <c r="CI121" t="s">
        <v>1</v>
      </c>
      <c r="CJ121" s="30" t="str">
        <f>IF(CE121&lt;&gt;"NEMA","","SELECT '"&amp;CD121&amp;"', ime, prezime FROM imeprezime WHERE ime LIKE '%"&amp;MID(BA121,2,LEN(BA121)-2)&amp;"%' Or prezime LIKE '%"&amp;MID(BB121,2,LEN(BB121)-2)&amp;"%' Or ime LIKE '%"&amp;MID(BB121,2,LEN(BB121)-2)&amp;"%' Or prezime LIKE '%"&amp;MID(BA121,2,LEN(BA121)-2)&amp;"%' ORDER BY ime, prezime;")</f>
        <v/>
      </c>
      <c r="CK121" t="s">
        <v>1</v>
      </c>
      <c r="CL121" s="91"/>
      <c r="CM121" t="s">
        <v>1</v>
      </c>
      <c r="CO121" t="s">
        <v>1</v>
      </c>
      <c r="CW121" s="116" t="str">
        <f>IF(CE121="NEMA",MAX(CW$10:CW120)+1,"")</f>
        <v/>
      </c>
      <c r="CX121" t="s">
        <v>1</v>
      </c>
      <c r="CY121" s="124" t="str">
        <f>LEFT(BQ121,1)</f>
        <v>M</v>
      </c>
      <c r="CZ121" t="s">
        <v>1</v>
      </c>
      <c r="DA121" s="106" t="str">
        <f>IF(CW121="","",IF(BO121&lt;&gt;"CRO","","INSERT INTO osoba (id,reg_broj,oib,spol_id,dat_rodjenja) VALUES ("&amp;CW121&amp;",(SELECT max(reg_broj)+1 FROM osoba),Null,'"&amp;CY121&amp;"',Null); INSERT INTO osoba_log (id,reg_broj,oib,spol_id,dat_rodjenja,dnevnik_id) SELECT id,reg_broj,oib,spol_id,dat_rodjenja,"&amp;CW$2&amp;" FROM osoba WHERE id = "&amp;CW121&amp;";"))</f>
        <v/>
      </c>
      <c r="DB121" s="129" t="str">
        <f>IF(CW121="","","INSERT INTO imeprezime (id,osoba_id,rbr,ime,prezime,klub_id,identitet_id,sintaksa_id,info,aktivno,dnevnik_id) VALUES ("&amp;CW121&amp;","&amp;IF(DA121="","Null",CW121)&amp;",1,'"&amp;BA121&amp;"','"&amp;BB121&amp;"',(SELECT id FROM klub WHERE naziv = '"&amp;BI121&amp;"'),Null,1,'',1,"&amp;CW$2&amp;");")</f>
        <v/>
      </c>
      <c r="DC121" t="s">
        <v>1</v>
      </c>
      <c r="DD121" s="30" t="str">
        <f t="shared" si="153"/>
        <v/>
      </c>
      <c r="DE121" t="s">
        <v>1</v>
      </c>
      <c r="DF121" s="106" t="str">
        <f>IF(OR(BP121="",BP121&lt;&gt;"NEMA"),"",BO121)</f>
        <v/>
      </c>
      <c r="DG121" s="129" t="str">
        <f>IF(DF121="","",MAX(DG$10:DG120)+1)</f>
        <v/>
      </c>
      <c r="DH121" t="s">
        <v>1</v>
      </c>
      <c r="DI121" s="91"/>
      <c r="DJ121" t="s">
        <v>1</v>
      </c>
      <c r="DK121" s="30" t="str">
        <f>IF(DF121="","","INSERT INTO drzava(id,naziv,oznaka) VALUES ("&amp;DG121&amp;",'"&amp;DI121&amp;"','"&amp;UPPER(LEFT(DF121,1))&amp;LOWER(RIGHT(DF121,2))&amp;"');")</f>
        <v/>
      </c>
      <c r="DL121" t="s">
        <v>1</v>
      </c>
      <c r="DM121" s="170" t="str">
        <f>IF(BJ121&lt;&gt;"NEMA","",IF(IFERROR(MATCH(BI121,BI$10:BI120,0),0)&lt;&gt;0,"",BI121))</f>
        <v/>
      </c>
      <c r="DN121" t="s">
        <v>1</v>
      </c>
      <c r="DO121" s="91"/>
      <c r="DP121" t="s">
        <v>1</v>
      </c>
      <c r="DQ121" s="106" t="str">
        <f t="shared" si="154"/>
        <v/>
      </c>
      <c r="DR121" s="74" t="str">
        <f>IF(DQ121="","",MAX(DR$10:DR120)+1)</f>
        <v/>
      </c>
      <c r="DS121" s="74" t="str">
        <f>IF(DQ121="","",IF(BP121="","",IF(BP121="NEMA",DG121,BP121)))</f>
        <v/>
      </c>
      <c r="DT121" s="74" t="str">
        <f t="shared" si="155"/>
        <v/>
      </c>
      <c r="DU121" s="74" t="str">
        <f>IF(DO121="","",MAX(DU$10:DU120)+1)</f>
        <v/>
      </c>
      <c r="DV121" s="181" t="str">
        <f>IF(DO121="","",INDEX(klub_id,MATCH(DO121,klub_naziv,0)))</f>
        <v/>
      </c>
      <c r="DW121" s="129" t="str">
        <f t="shared" si="156"/>
        <v/>
      </c>
      <c r="DX121" t="s">
        <v>1</v>
      </c>
      <c r="DY121" s="30" t="str">
        <f t="shared" si="157"/>
        <v/>
      </c>
      <c r="DZ121" t="s">
        <v>1</v>
      </c>
      <c r="EA121" s="170" t="str">
        <f>IF(BX121="","",IF(BY121&lt;&gt;"NEMA","ime-pre-klu"&amp;IF(BJ121="","","(ali)")&amp;"-kat",IF(CB121&lt;&gt;"NEMA","ime-pre-klu"&amp;IF(BJ121="","","(ali)"),IF(CE121&lt;&gt;"NEMA","ime-pre",IF(CW121&lt;&gt;"","novo",""))))&amp;IF(AND(BE121="0",BD121&gt;max_minuta*60),"-ot",""))</f>
        <v>ime-pre-klu-kat</v>
      </c>
      <c r="EB121" t="s">
        <v>1</v>
      </c>
      <c r="EC121" s="112"/>
      <c r="ED121" s="138"/>
      <c r="EE121" s="138"/>
      <c r="EF121" s="138"/>
      <c r="EG121" s="138"/>
      <c r="EH121" s="138"/>
      <c r="EI121" s="138"/>
      <c r="EJ121" s="138"/>
      <c r="EK121" s="138"/>
      <c r="EL121" s="138"/>
      <c r="EM121" s="107">
        <f t="shared" si="140"/>
        <v>1</v>
      </c>
      <c r="EN121" t="s">
        <v>1</v>
      </c>
    </row>
    <row r="122" spans="2:144" x14ac:dyDescent="0.25">
      <c r="B122" s="152" t="s">
        <v>1189</v>
      </c>
      <c r="C122" t="s">
        <v>1</v>
      </c>
      <c r="D122" s="163">
        <f t="shared" si="141"/>
        <v>0</v>
      </c>
      <c r="E122" s="164">
        <f t="shared" ref="E122:AW122" si="204">IF($B122="","",FIND(";",$B122,D122+1))</f>
        <v>1</v>
      </c>
      <c r="F122" s="164">
        <f t="shared" si="204"/>
        <v>8</v>
      </c>
      <c r="G122" s="164">
        <f t="shared" si="204"/>
        <v>14</v>
      </c>
      <c r="H122" s="164">
        <f t="shared" si="204"/>
        <v>24</v>
      </c>
      <c r="I122" s="164">
        <f t="shared" si="204"/>
        <v>34</v>
      </c>
      <c r="J122" s="164">
        <f t="shared" si="204"/>
        <v>35</v>
      </c>
      <c r="K122" s="164">
        <f t="shared" si="204"/>
        <v>37</v>
      </c>
      <c r="L122" s="164">
        <f t="shared" si="204"/>
        <v>38</v>
      </c>
      <c r="M122" s="164">
        <f t="shared" si="204"/>
        <v>40</v>
      </c>
      <c r="N122" s="164">
        <f t="shared" si="204"/>
        <v>46</v>
      </c>
      <c r="O122" s="164">
        <f t="shared" si="204"/>
        <v>52</v>
      </c>
      <c r="P122" s="164">
        <f t="shared" si="204"/>
        <v>58</v>
      </c>
      <c r="Q122" s="164">
        <f t="shared" si="204"/>
        <v>60</v>
      </c>
      <c r="R122" s="164">
        <f t="shared" si="204"/>
        <v>62</v>
      </c>
      <c r="S122" s="164">
        <f t="shared" si="204"/>
        <v>73</v>
      </c>
      <c r="T122" s="164">
        <f t="shared" si="204"/>
        <v>87</v>
      </c>
      <c r="U122" s="164">
        <f t="shared" si="204"/>
        <v>93</v>
      </c>
      <c r="V122" s="164">
        <f t="shared" si="204"/>
        <v>96</v>
      </c>
      <c r="W122" s="164">
        <f t="shared" si="204"/>
        <v>102</v>
      </c>
      <c r="X122" s="164">
        <f t="shared" si="204"/>
        <v>108</v>
      </c>
      <c r="Y122" s="164">
        <f t="shared" si="204"/>
        <v>109</v>
      </c>
      <c r="Z122" s="164">
        <f t="shared" si="204"/>
        <v>110</v>
      </c>
      <c r="AA122" s="164">
        <f t="shared" si="204"/>
        <v>111</v>
      </c>
      <c r="AB122" s="164">
        <f t="shared" si="204"/>
        <v>114</v>
      </c>
      <c r="AC122" s="164">
        <f t="shared" si="204"/>
        <v>117</v>
      </c>
      <c r="AD122" s="164">
        <f t="shared" si="204"/>
        <v>120</v>
      </c>
      <c r="AE122" s="164">
        <f t="shared" si="204"/>
        <v>123</v>
      </c>
      <c r="AF122" s="164">
        <f t="shared" si="204"/>
        <v>126</v>
      </c>
      <c r="AG122" s="164">
        <f t="shared" si="204"/>
        <v>129</v>
      </c>
      <c r="AH122" s="164">
        <f t="shared" si="204"/>
        <v>132</v>
      </c>
      <c r="AI122" s="164">
        <f t="shared" si="204"/>
        <v>135</v>
      </c>
      <c r="AJ122" s="164">
        <f t="shared" si="204"/>
        <v>138</v>
      </c>
      <c r="AK122" s="164">
        <f t="shared" si="204"/>
        <v>141</v>
      </c>
      <c r="AL122" s="164">
        <f t="shared" si="204"/>
        <v>144</v>
      </c>
      <c r="AM122" s="164">
        <f t="shared" si="204"/>
        <v>145</v>
      </c>
      <c r="AN122" s="164">
        <f t="shared" si="204"/>
        <v>147</v>
      </c>
      <c r="AO122" s="164">
        <f t="shared" si="204"/>
        <v>153</v>
      </c>
      <c r="AP122" s="164">
        <f t="shared" si="204"/>
        <v>155</v>
      </c>
      <c r="AQ122" s="164">
        <f t="shared" si="204"/>
        <v>158</v>
      </c>
      <c r="AR122" s="164">
        <f t="shared" si="204"/>
        <v>164</v>
      </c>
      <c r="AS122" s="164">
        <f t="shared" si="204"/>
        <v>171</v>
      </c>
      <c r="AT122" s="164">
        <f t="shared" si="204"/>
        <v>177</v>
      </c>
      <c r="AU122" s="164">
        <f t="shared" si="204"/>
        <v>180</v>
      </c>
      <c r="AV122" s="164">
        <f t="shared" si="204"/>
        <v>182</v>
      </c>
      <c r="AW122" s="165">
        <f t="shared" si="204"/>
        <v>183</v>
      </c>
      <c r="AX122" t="s">
        <v>1</v>
      </c>
      <c r="AY122" s="106" t="str">
        <f t="shared" si="143"/>
        <v>M70</v>
      </c>
      <c r="AZ122" s="138">
        <f t="shared" si="135"/>
        <v>103</v>
      </c>
      <c r="BA122" s="74" t="str">
        <f t="shared" si="144"/>
        <v>Radovan</v>
      </c>
      <c r="BB122" s="74" t="str">
        <f t="shared" si="145"/>
        <v>Čepelak</v>
      </c>
      <c r="BC122" s="138" t="str">
        <f t="shared" si="146"/>
        <v>87:57</v>
      </c>
      <c r="BD122" s="138">
        <f t="shared" si="147"/>
        <v>5277</v>
      </c>
      <c r="BE122" s="138" t="str">
        <f t="shared" si="148"/>
        <v>0</v>
      </c>
      <c r="BF122" s="138" t="str">
        <f t="shared" si="169"/>
        <v>0</v>
      </c>
      <c r="BG122" s="138">
        <f>IF(CD122="","",IF(N(BD122)&gt;max_minuta*60,2,INDEX(statusRezultat_id,MATCH(VALUE(BE122),statusRezultat_oevent,0))))</f>
        <v>1</v>
      </c>
      <c r="BH122" s="74" t="str">
        <f>IF(B122="","",SUBSTITUTE(MID($B122,R122+1,S122-R122-1),"""",""))</f>
        <v>Maksimir</v>
      </c>
      <c r="BI122" s="74" t="str">
        <f>IF(B122="","",SUBSTITUTE(MID($B122,S122+1,T122-S122-1),"""",""))</f>
        <v>OK Maksimir</v>
      </c>
      <c r="BJ122" s="138" t="str">
        <f t="shared" si="149"/>
        <v/>
      </c>
      <c r="BK122" s="74" t="str" cm="1">
        <f t="array" ref="BK122">IF(BJ122="",""&amp;BI122,IF(BJ122="NEMA",BI122,INDEX(klubAlias_klub,BJ122)))</f>
        <v>OK Maksimir</v>
      </c>
      <c r="BL122" s="74" t="str" cm="1">
        <f t="array" ref="BL122">IFERROR(INDEX(registarNatjecatelji,CE122,4),"")</f>
        <v>OK Maksimir</v>
      </c>
      <c r="BM122" s="138"/>
      <c r="BN122" s="74" t="str">
        <f t="shared" si="150"/>
        <v>OK Maksimir</v>
      </c>
      <c r="BO122" s="74" t="str">
        <f>IF(B122="","",SUBSTITUTE(MID($B122,T122+1,U122-T122-1),"""",""))</f>
        <v>CRO</v>
      </c>
      <c r="BP122" s="138">
        <f>IF(BO122="","",IFERROR(INDEX(drzava_id,MATCH(BO122,drzava_oznaka,0)),"NEMA"))</f>
        <v>1</v>
      </c>
      <c r="BQ122" s="74" t="str">
        <f>IF(B122="","",SUBSTITUTE(MID($B122,AQ122+1,AR122-AQ122-1),"""",""))</f>
        <v>M70</v>
      </c>
      <c r="BR122" s="74" t="str">
        <f t="shared" si="136"/>
        <v>M65-M70-Ž55</v>
      </c>
      <c r="BS122" s="138">
        <f t="shared" si="137"/>
        <v>1009</v>
      </c>
      <c r="BT122" s="75" t="str">
        <f>IF(B122="","",SUBSTITUTE(MID($B122,AR122+1,AS122-AR122-1),"""",""))</f>
        <v>2.66</v>
      </c>
      <c r="BU122" s="75" t="str">
        <f>IF(B122="","",SUBSTITUTE(MID($B122,AS122+1,AT122-AS122-1),"""",""))</f>
        <v>110</v>
      </c>
      <c r="BV122" s="76" t="str">
        <f>IF(B122="","",SUBSTITUTE(MID($B122,AT122+1,AU122-AT122-1),"""",""))</f>
        <v>11</v>
      </c>
      <c r="BW122" t="s">
        <v>1</v>
      </c>
      <c r="BX122" s="106" t="str">
        <f>IF(BA122="Vacant","",IF(BA122="","",BA122) &amp; IF(BB122="",""," – " &amp; BB122) &amp; IF(BN122="",""," – " &amp; BN122) &amp; IF(AY122="",""," – " &amp; AY122))</f>
        <v>Radovan – Čepelak – OK Maksimir – M70</v>
      </c>
      <c r="BY122" s="107">
        <f t="shared" si="138"/>
        <v>328</v>
      </c>
      <c r="BZ122" t="s">
        <v>1</v>
      </c>
      <c r="CA122" s="106" t="str">
        <f>IF(BA122="Vacant","",IF(BA122="","",BA122) &amp; IF(BB122="",""," – " &amp; BB122) &amp; IF(BN122="",""," – " &amp; BN122))</f>
        <v>Radovan – Čepelak – OK Maksimir</v>
      </c>
      <c r="CB122" s="107">
        <f t="shared" si="139"/>
        <v>328</v>
      </c>
      <c r="CC122" t="s">
        <v>1</v>
      </c>
      <c r="CD122" s="106" t="str">
        <f>IF(BA122="Vacant","",IF(BA122="","",BA122)&amp;IF(BB122="",""," – "&amp;BB122))</f>
        <v>Radovan – Čepelak</v>
      </c>
      <c r="CE122" s="107">
        <f t="shared" si="151"/>
        <v>328</v>
      </c>
      <c r="CF122" t="s">
        <v>1</v>
      </c>
      <c r="CG122" s="112">
        <f t="shared" si="152"/>
        <v>328</v>
      </c>
      <c r="CH122" s="107" cm="1">
        <f t="array" ref="CH122">IF(CG122="","",INDEX(imePrezime_id,CG122,0))</f>
        <v>1060</v>
      </c>
      <c r="CI122" t="s">
        <v>1</v>
      </c>
      <c r="CJ122" s="30" t="str">
        <f>IF(CE122&lt;&gt;"NEMA","","SELECT '"&amp;CD122&amp;"', ime, prezime FROM imeprezime WHERE ime LIKE '%"&amp;MID(BA122,2,LEN(BA122)-2)&amp;"%' Or prezime LIKE '%"&amp;MID(BB122,2,LEN(BB122)-2)&amp;"%' Or ime LIKE '%"&amp;MID(BB122,2,LEN(BB122)-2)&amp;"%' Or prezime LIKE '%"&amp;MID(BA122,2,LEN(BA122)-2)&amp;"%' ORDER BY ime, prezime;")</f>
        <v/>
      </c>
      <c r="CK122" t="s">
        <v>1</v>
      </c>
      <c r="CL122" s="91"/>
      <c r="CM122" t="s">
        <v>1</v>
      </c>
      <c r="CO122" t="s">
        <v>1</v>
      </c>
      <c r="CW122" s="116" t="str">
        <f>IF(CE122="NEMA",MAX(CW$10:CW121)+1,"")</f>
        <v/>
      </c>
      <c r="CX122" t="s">
        <v>1</v>
      </c>
      <c r="CY122" s="124" t="str">
        <f>LEFT(BQ122,1)</f>
        <v>M</v>
      </c>
      <c r="CZ122" t="s">
        <v>1</v>
      </c>
      <c r="DA122" s="106" t="str">
        <f>IF(CW122="","",IF(BO122&lt;&gt;"CRO","","INSERT INTO osoba (id,reg_broj,oib,spol_id,dat_rodjenja) VALUES ("&amp;CW122&amp;",(SELECT max(reg_broj)+1 FROM osoba),Null,'"&amp;CY122&amp;"',Null); INSERT INTO osoba_log (id,reg_broj,oib,spol_id,dat_rodjenja,dnevnik_id) SELECT id,reg_broj,oib,spol_id,dat_rodjenja,"&amp;CW$2&amp;" FROM osoba WHERE id = "&amp;CW122&amp;";"))</f>
        <v/>
      </c>
      <c r="DB122" s="129" t="str">
        <f>IF(CW122="","","INSERT INTO imeprezime (id,osoba_id,rbr,ime,prezime,klub_id,identitet_id,sintaksa_id,info,aktivno,dnevnik_id) VALUES ("&amp;CW122&amp;","&amp;IF(DA122="","Null",CW122)&amp;",1,'"&amp;BA122&amp;"','"&amp;BB122&amp;"',(SELECT id FROM klub WHERE naziv = '"&amp;BI122&amp;"'),Null,1,'',1,"&amp;CW$2&amp;");")</f>
        <v/>
      </c>
      <c r="DC122" t="s">
        <v>1</v>
      </c>
      <c r="DD122" s="30" t="str">
        <f t="shared" si="153"/>
        <v/>
      </c>
      <c r="DE122" t="s">
        <v>1</v>
      </c>
      <c r="DF122" s="106" t="str">
        <f>IF(OR(BP122="",BP122&lt;&gt;"NEMA"),"",BO122)</f>
        <v/>
      </c>
      <c r="DG122" s="129" t="str">
        <f>IF(DF122="","",MAX(DG$10:DG121)+1)</f>
        <v/>
      </c>
      <c r="DH122" t="s">
        <v>1</v>
      </c>
      <c r="DI122" s="91"/>
      <c r="DJ122" t="s">
        <v>1</v>
      </c>
      <c r="DK122" s="30" t="str">
        <f>IF(DF122="","","INSERT INTO drzava(id,naziv,oznaka) VALUES ("&amp;DG122&amp;",'"&amp;DI122&amp;"','"&amp;UPPER(LEFT(DF122,1))&amp;LOWER(RIGHT(DF122,2))&amp;"');")</f>
        <v/>
      </c>
      <c r="DL122" t="s">
        <v>1</v>
      </c>
      <c r="DM122" s="170" t="str">
        <f>IF(BJ122&lt;&gt;"NEMA","",IF(IFERROR(MATCH(BI122,BI$10:BI121,0),0)&lt;&gt;0,"",BI122))</f>
        <v/>
      </c>
      <c r="DN122" t="s">
        <v>1</v>
      </c>
      <c r="DO122" s="91"/>
      <c r="DP122" t="s">
        <v>1</v>
      </c>
      <c r="DQ122" s="106" t="str">
        <f t="shared" si="154"/>
        <v/>
      </c>
      <c r="DR122" s="74" t="str">
        <f>IF(DQ122="","",MAX(DR$10:DR121)+1)</f>
        <v/>
      </c>
      <c r="DS122" s="74" t="str">
        <f>IF(DQ122="","",IF(BP122="","",IF(BP122="NEMA",DG122,BP122)))</f>
        <v/>
      </c>
      <c r="DT122" s="74" t="str">
        <f t="shared" si="155"/>
        <v/>
      </c>
      <c r="DU122" s="74" t="str">
        <f>IF(DO122="","",MAX(DU$10:DU121)+1)</f>
        <v/>
      </c>
      <c r="DV122" s="181" t="str">
        <f>IF(DO122="","",INDEX(klub_id,MATCH(DO122,klub_naziv,0)))</f>
        <v/>
      </c>
      <c r="DW122" s="129" t="str">
        <f t="shared" si="156"/>
        <v/>
      </c>
      <c r="DX122" t="s">
        <v>1</v>
      </c>
      <c r="DY122" s="30" t="str">
        <f t="shared" si="157"/>
        <v/>
      </c>
      <c r="DZ122" t="s">
        <v>1</v>
      </c>
      <c r="EA122" s="170" t="str">
        <f>IF(BX122="","",IF(BY122&lt;&gt;"NEMA","ime-pre-klu"&amp;IF(BJ122="","","(ali)")&amp;"-kat",IF(CB122&lt;&gt;"NEMA","ime-pre-klu"&amp;IF(BJ122="","","(ali)"),IF(CE122&lt;&gt;"NEMA","ime-pre",IF(CW122&lt;&gt;"","novo",""))))&amp;IF(AND(BE122="0",BD122&gt;max_minuta*60),"-ot",""))</f>
        <v>ime-pre-klu-kat</v>
      </c>
      <c r="EB122" t="s">
        <v>1</v>
      </c>
      <c r="EC122" s="112"/>
      <c r="ED122" s="138"/>
      <c r="EE122" s="138"/>
      <c r="EF122" s="138"/>
      <c r="EG122" s="138"/>
      <c r="EH122" s="138"/>
      <c r="EI122" s="138"/>
      <c r="EJ122" s="138"/>
      <c r="EK122" s="138"/>
      <c r="EL122" s="138"/>
      <c r="EM122" s="107">
        <f t="shared" si="140"/>
        <v>1</v>
      </c>
      <c r="EN122" t="s">
        <v>1</v>
      </c>
    </row>
    <row r="123" spans="2:144" x14ac:dyDescent="0.25">
      <c r="B123" s="152" t="s">
        <v>1190</v>
      </c>
      <c r="C123" t="s">
        <v>1</v>
      </c>
      <c r="D123" s="163">
        <f t="shared" si="141"/>
        <v>0</v>
      </c>
      <c r="E123" s="164">
        <f t="shared" ref="E123:AW123" si="205">IF($B123="","",FIND(";",$B123,D123+1))</f>
        <v>1</v>
      </c>
      <c r="F123" s="164">
        <f t="shared" si="205"/>
        <v>2</v>
      </c>
      <c r="G123" s="164">
        <f t="shared" si="205"/>
        <v>8</v>
      </c>
      <c r="H123" s="164">
        <f t="shared" si="205"/>
        <v>11</v>
      </c>
      <c r="I123" s="164">
        <f t="shared" si="205"/>
        <v>20</v>
      </c>
      <c r="J123" s="164">
        <f t="shared" si="205"/>
        <v>21</v>
      </c>
      <c r="K123" s="164">
        <f t="shared" si="205"/>
        <v>23</v>
      </c>
      <c r="L123" s="164">
        <f t="shared" si="205"/>
        <v>24</v>
      </c>
      <c r="M123" s="164">
        <f t="shared" si="205"/>
        <v>26</v>
      </c>
      <c r="N123" s="164">
        <f t="shared" si="205"/>
        <v>32</v>
      </c>
      <c r="O123" s="164">
        <f t="shared" si="205"/>
        <v>33</v>
      </c>
      <c r="P123" s="164">
        <f t="shared" si="205"/>
        <v>34</v>
      </c>
      <c r="Q123" s="164">
        <f t="shared" si="205"/>
        <v>36</v>
      </c>
      <c r="R123" s="164">
        <f t="shared" si="205"/>
        <v>37</v>
      </c>
      <c r="S123" s="164">
        <f t="shared" si="205"/>
        <v>40</v>
      </c>
      <c r="T123" s="164">
        <f t="shared" si="205"/>
        <v>43</v>
      </c>
      <c r="U123" s="164">
        <f t="shared" si="205"/>
        <v>46</v>
      </c>
      <c r="V123" s="164">
        <f t="shared" si="205"/>
        <v>49</v>
      </c>
      <c r="W123" s="164">
        <f t="shared" si="205"/>
        <v>55</v>
      </c>
      <c r="X123" s="164">
        <f t="shared" si="205"/>
        <v>61</v>
      </c>
      <c r="Y123" s="164">
        <f t="shared" si="205"/>
        <v>62</v>
      </c>
      <c r="Z123" s="164">
        <f t="shared" si="205"/>
        <v>63</v>
      </c>
      <c r="AA123" s="164">
        <f t="shared" si="205"/>
        <v>64</v>
      </c>
      <c r="AB123" s="164">
        <f t="shared" si="205"/>
        <v>67</v>
      </c>
      <c r="AC123" s="164">
        <f t="shared" si="205"/>
        <v>70</v>
      </c>
      <c r="AD123" s="164">
        <f t="shared" si="205"/>
        <v>73</v>
      </c>
      <c r="AE123" s="164">
        <f t="shared" si="205"/>
        <v>76</v>
      </c>
      <c r="AF123" s="164">
        <f t="shared" si="205"/>
        <v>79</v>
      </c>
      <c r="AG123" s="164">
        <f t="shared" si="205"/>
        <v>82</v>
      </c>
      <c r="AH123" s="164">
        <f t="shared" si="205"/>
        <v>85</v>
      </c>
      <c r="AI123" s="164">
        <f t="shared" si="205"/>
        <v>88</v>
      </c>
      <c r="AJ123" s="164">
        <f t="shared" si="205"/>
        <v>91</v>
      </c>
      <c r="AK123" s="164">
        <f t="shared" si="205"/>
        <v>94</v>
      </c>
      <c r="AL123" s="164">
        <f t="shared" si="205"/>
        <v>97</v>
      </c>
      <c r="AM123" s="164">
        <f t="shared" si="205"/>
        <v>98</v>
      </c>
      <c r="AN123" s="164">
        <f t="shared" si="205"/>
        <v>100</v>
      </c>
      <c r="AO123" s="164">
        <f t="shared" si="205"/>
        <v>106</v>
      </c>
      <c r="AP123" s="164">
        <f t="shared" si="205"/>
        <v>108</v>
      </c>
      <c r="AQ123" s="164">
        <f t="shared" si="205"/>
        <v>111</v>
      </c>
      <c r="AR123" s="164">
        <f t="shared" si="205"/>
        <v>117</v>
      </c>
      <c r="AS123" s="164">
        <f t="shared" si="205"/>
        <v>124</v>
      </c>
      <c r="AT123" s="164">
        <f t="shared" si="205"/>
        <v>130</v>
      </c>
      <c r="AU123" s="164">
        <f t="shared" si="205"/>
        <v>133</v>
      </c>
      <c r="AV123" s="164">
        <f t="shared" si="205"/>
        <v>134</v>
      </c>
      <c r="AW123" s="165">
        <f t="shared" si="205"/>
        <v>135</v>
      </c>
      <c r="AX123" t="s">
        <v>1</v>
      </c>
      <c r="AY123" s="106" t="str">
        <f t="shared" si="143"/>
        <v>M70</v>
      </c>
      <c r="AZ123" s="138">
        <f t="shared" si="135"/>
        <v>103</v>
      </c>
      <c r="BA123" s="74" t="str">
        <f t="shared" si="144"/>
        <v>Vacant</v>
      </c>
      <c r="BB123" s="74" t="str">
        <f t="shared" si="145"/>
        <v/>
      </c>
      <c r="BC123" s="138" t="str">
        <f t="shared" si="146"/>
        <v/>
      </c>
      <c r="BD123" s="138" t="str">
        <f t="shared" si="147"/>
        <v/>
      </c>
      <c r="BE123" s="138" t="str">
        <f t="shared" si="148"/>
        <v>0</v>
      </c>
      <c r="BF123" s="138" t="str">
        <f t="shared" si="169"/>
        <v/>
      </c>
      <c r="BG123" s="138" t="str">
        <f>IF(CD123="","",IF(N(BD123)&gt;max_minuta*60,2,INDEX(statusRezultat_id,MATCH(VALUE(BE123),statusRezultat_oevent,0))))</f>
        <v/>
      </c>
      <c r="BH123" s="74" t="str">
        <f>IF(B123="","",SUBSTITUTE(MID($B123,R123+1,S123-R123-1),"""",""))</f>
        <v/>
      </c>
      <c r="BI123" s="74" t="str">
        <f>IF(B123="","",SUBSTITUTE(MID($B123,S123+1,T123-S123-1),"""",""))</f>
        <v/>
      </c>
      <c r="BJ123" s="138" t="str">
        <f t="shared" si="149"/>
        <v/>
      </c>
      <c r="BK123" s="74" t="str" cm="1">
        <f t="array" ref="BK123">IF(BJ123="",""&amp;BI123,IF(BJ123="NEMA",BI123,INDEX(klubAlias_klub,BJ123)))</f>
        <v/>
      </c>
      <c r="BL123" s="74" t="str" cm="1">
        <f t="array" ref="BL123">IFERROR(INDEX(registarNatjecatelji,CE123,4),"")</f>
        <v/>
      </c>
      <c r="BM123" s="138"/>
      <c r="BN123" s="74" t="str">
        <f t="shared" si="150"/>
        <v/>
      </c>
      <c r="BO123" s="74" t="str">
        <f>IF(B123="","",SUBSTITUTE(MID($B123,T123+1,U123-T123-1),"""",""))</f>
        <v/>
      </c>
      <c r="BP123" s="138" t="str">
        <f>IF(BO123="","",IFERROR(INDEX(drzava_id,MATCH(BO123,drzava_oznaka,0)),"NEMA"))</f>
        <v/>
      </c>
      <c r="BQ123" s="74" t="str">
        <f>IF(B123="","",SUBSTITUTE(MID($B123,AQ123+1,AR123-AQ123-1),"""",""))</f>
        <v>M70</v>
      </c>
      <c r="BR123" s="74" t="str">
        <f t="shared" si="136"/>
        <v>M65-M70-Ž55</v>
      </c>
      <c r="BS123" s="138">
        <f t="shared" si="137"/>
        <v>1009</v>
      </c>
      <c r="BT123" s="75" t="str">
        <f>IF(B123="","",SUBSTITUTE(MID($B123,AR123+1,AS123-AR123-1),"""",""))</f>
        <v>2.66</v>
      </c>
      <c r="BU123" s="75" t="str">
        <f>IF(B123="","",SUBSTITUTE(MID($B123,AS123+1,AT123-AS123-1),"""",""))</f>
        <v>110</v>
      </c>
      <c r="BV123" s="76" t="str">
        <f>IF(B123="","",SUBSTITUTE(MID($B123,AT123+1,AU123-AT123-1),"""",""))</f>
        <v>11</v>
      </c>
      <c r="BW123" t="s">
        <v>1</v>
      </c>
      <c r="BX123" s="106" t="str">
        <f>IF(BA123="Vacant","",IF(BA123="","",BA123) &amp; IF(BB123="",""," – " &amp; BB123) &amp; IF(BN123="",""," – " &amp; BN123) &amp; IF(AY123="",""," – " &amp; AY123))</f>
        <v/>
      </c>
      <c r="BY123" s="107" t="str">
        <f t="shared" si="138"/>
        <v/>
      </c>
      <c r="BZ123" t="s">
        <v>1</v>
      </c>
      <c r="CA123" s="106" t="str">
        <f>IF(BA123="Vacant","",IF(BA123="","",BA123) &amp; IF(BB123="",""," – " &amp; BB123) &amp; IF(BN123="",""," – " &amp; BN123))</f>
        <v/>
      </c>
      <c r="CB123" s="107" t="str">
        <f t="shared" si="139"/>
        <v/>
      </c>
      <c r="CC123" t="s">
        <v>1</v>
      </c>
      <c r="CD123" s="106" t="str">
        <f>IF(BA123="Vacant","",IF(BA123="","",BA123)&amp;IF(BB123="",""," – "&amp;BB123))</f>
        <v/>
      </c>
      <c r="CE123" s="107" t="str">
        <f t="shared" si="151"/>
        <v/>
      </c>
      <c r="CF123" t="s">
        <v>1</v>
      </c>
      <c r="CG123" s="112" t="str">
        <f t="shared" si="152"/>
        <v/>
      </c>
      <c r="CH123" s="107" t="str" cm="1">
        <f t="array" ref="CH123">IF(CG123="","",INDEX(imePrezime_id,CG123,0))</f>
        <v/>
      </c>
      <c r="CI123" t="s">
        <v>1</v>
      </c>
      <c r="CJ123" s="30" t="str">
        <f>IF(CE123&lt;&gt;"NEMA","","SELECT '"&amp;CD123&amp;"', ime, prezime FROM imeprezime WHERE ime LIKE '%"&amp;MID(BA123,2,LEN(BA123)-2)&amp;"%' Or prezime LIKE '%"&amp;MID(BB123,2,LEN(BB123)-2)&amp;"%' Or ime LIKE '%"&amp;MID(BB123,2,LEN(BB123)-2)&amp;"%' Or prezime LIKE '%"&amp;MID(BA123,2,LEN(BA123)-2)&amp;"%' ORDER BY ime, prezime;")</f>
        <v/>
      </c>
      <c r="CK123" t="s">
        <v>1</v>
      </c>
      <c r="CL123" s="91"/>
      <c r="CM123" t="s">
        <v>1</v>
      </c>
      <c r="CO123" t="s">
        <v>1</v>
      </c>
      <c r="CW123" s="116" t="str">
        <f>IF(CE123="NEMA",MAX(CW$10:CW122)+1,"")</f>
        <v/>
      </c>
      <c r="CX123" t="s">
        <v>1</v>
      </c>
      <c r="CY123" s="124" t="str">
        <f>LEFT(BQ123,1)</f>
        <v>M</v>
      </c>
      <c r="CZ123" t="s">
        <v>1</v>
      </c>
      <c r="DA123" s="106" t="str">
        <f>IF(CW123="","",IF(BO123&lt;&gt;"CRO","","INSERT INTO osoba (id,reg_broj,oib,spol_id,dat_rodjenja) VALUES ("&amp;CW123&amp;",(SELECT max(reg_broj)+1 FROM osoba),Null,'"&amp;CY123&amp;"',Null); INSERT INTO osoba_log (id,reg_broj,oib,spol_id,dat_rodjenja,dnevnik_id) SELECT id,reg_broj,oib,spol_id,dat_rodjenja,"&amp;CW$2&amp;" FROM osoba WHERE id = "&amp;CW123&amp;";"))</f>
        <v/>
      </c>
      <c r="DB123" s="129" t="str">
        <f>IF(CW123="","","INSERT INTO imeprezime (id,osoba_id,rbr,ime,prezime,klub_id,identitet_id,sintaksa_id,info,aktivno,dnevnik_id) VALUES ("&amp;CW123&amp;","&amp;IF(DA123="","Null",CW123)&amp;",1,'"&amp;BA123&amp;"','"&amp;BB123&amp;"',(SELECT id FROM klub WHERE naziv = '"&amp;BI123&amp;"'),Null,1,'',1,"&amp;CW$2&amp;");")</f>
        <v/>
      </c>
      <c r="DC123" t="s">
        <v>1</v>
      </c>
      <c r="DD123" s="30" t="str">
        <f t="shared" si="153"/>
        <v/>
      </c>
      <c r="DE123" t="s">
        <v>1</v>
      </c>
      <c r="DF123" s="106" t="str">
        <f>IF(OR(BP123="",BP123&lt;&gt;"NEMA"),"",BO123)</f>
        <v/>
      </c>
      <c r="DG123" s="129" t="str">
        <f>IF(DF123="","",MAX(DG$10:DG122)+1)</f>
        <v/>
      </c>
      <c r="DH123" t="s">
        <v>1</v>
      </c>
      <c r="DI123" s="91"/>
      <c r="DJ123" t="s">
        <v>1</v>
      </c>
      <c r="DK123" s="30" t="str">
        <f>IF(DF123="","","INSERT INTO drzava(id,naziv,oznaka) VALUES ("&amp;DG123&amp;",'"&amp;DI123&amp;"','"&amp;UPPER(LEFT(DF123,1))&amp;LOWER(RIGHT(DF123,2))&amp;"');")</f>
        <v/>
      </c>
      <c r="DL123" t="s">
        <v>1</v>
      </c>
      <c r="DM123" s="170" t="str">
        <f>IF(BJ123&lt;&gt;"NEMA","",IF(IFERROR(MATCH(BI123,BI$10:BI122,0),0)&lt;&gt;0,"",BI123))</f>
        <v/>
      </c>
      <c r="DN123" t="s">
        <v>1</v>
      </c>
      <c r="DO123" s="91"/>
      <c r="DP123" t="s">
        <v>1</v>
      </c>
      <c r="DQ123" s="106" t="str">
        <f t="shared" si="154"/>
        <v/>
      </c>
      <c r="DR123" s="74" t="str">
        <f>IF(DQ123="","",MAX(DR$10:DR122)+1)</f>
        <v/>
      </c>
      <c r="DS123" s="74" t="str">
        <f>IF(DQ123="","",IF(BP123="","",IF(BP123="NEMA",DG123,BP123)))</f>
        <v/>
      </c>
      <c r="DT123" s="74" t="str">
        <f t="shared" si="155"/>
        <v/>
      </c>
      <c r="DU123" s="74" t="str">
        <f>IF(DO123="","",MAX(DU$10:DU122)+1)</f>
        <v/>
      </c>
      <c r="DV123" s="181" t="str">
        <f>IF(DO123="","",INDEX(klub_id,MATCH(DO123,klub_naziv,0)))</f>
        <v/>
      </c>
      <c r="DW123" s="129" t="str">
        <f t="shared" si="156"/>
        <v/>
      </c>
      <c r="DX123" t="s">
        <v>1</v>
      </c>
      <c r="DY123" s="30" t="str">
        <f t="shared" si="157"/>
        <v/>
      </c>
      <c r="DZ123" t="s">
        <v>1</v>
      </c>
      <c r="EA123" s="170" t="str">
        <f>IF(BX123="","",IF(BY123&lt;&gt;"NEMA","ime-pre-klu"&amp;IF(BJ123="","","(ali)")&amp;"-kat",IF(CB123&lt;&gt;"NEMA","ime-pre-klu"&amp;IF(BJ123="","","(ali)"),IF(CE123&lt;&gt;"NEMA","ime-pre",IF(CW123&lt;&gt;"","novo",""))))&amp;IF(AND(BE123="0",BD123&gt;max_minuta*60),"-ot",""))</f>
        <v/>
      </c>
      <c r="EB123" t="s">
        <v>1</v>
      </c>
      <c r="EC123" s="112"/>
      <c r="ED123" s="138"/>
      <c r="EE123" s="138"/>
      <c r="EF123" s="138"/>
      <c r="EG123" s="138"/>
      <c r="EH123" s="138"/>
      <c r="EI123" s="138"/>
      <c r="EJ123" s="138"/>
      <c r="EK123" s="138"/>
      <c r="EL123" s="138"/>
      <c r="EM123" s="107" t="str">
        <f t="shared" si="140"/>
        <v/>
      </c>
      <c r="EN123" t="s">
        <v>1</v>
      </c>
    </row>
    <row r="124" spans="2:144" x14ac:dyDescent="0.25">
      <c r="B124" s="152" t="s">
        <v>1191</v>
      </c>
      <c r="C124" t="s">
        <v>1</v>
      </c>
      <c r="D124" s="163">
        <f t="shared" si="141"/>
        <v>0</v>
      </c>
      <c r="E124" s="164">
        <f t="shared" ref="E124:AW124" si="206">IF($B124="","",FIND(";",$B124,D124+1))</f>
        <v>1</v>
      </c>
      <c r="F124" s="164">
        <f t="shared" si="206"/>
        <v>2</v>
      </c>
      <c r="G124" s="164">
        <f t="shared" si="206"/>
        <v>8</v>
      </c>
      <c r="H124" s="164">
        <f t="shared" si="206"/>
        <v>11</v>
      </c>
      <c r="I124" s="164">
        <f t="shared" si="206"/>
        <v>20</v>
      </c>
      <c r="J124" s="164">
        <f t="shared" si="206"/>
        <v>21</v>
      </c>
      <c r="K124" s="164">
        <f t="shared" si="206"/>
        <v>23</v>
      </c>
      <c r="L124" s="164">
        <f t="shared" si="206"/>
        <v>24</v>
      </c>
      <c r="M124" s="164">
        <f t="shared" si="206"/>
        <v>26</v>
      </c>
      <c r="N124" s="164">
        <f t="shared" si="206"/>
        <v>32</v>
      </c>
      <c r="O124" s="164">
        <f t="shared" si="206"/>
        <v>33</v>
      </c>
      <c r="P124" s="164">
        <f t="shared" si="206"/>
        <v>34</v>
      </c>
      <c r="Q124" s="164">
        <f t="shared" si="206"/>
        <v>36</v>
      </c>
      <c r="R124" s="164">
        <f t="shared" si="206"/>
        <v>37</v>
      </c>
      <c r="S124" s="164">
        <f t="shared" si="206"/>
        <v>40</v>
      </c>
      <c r="T124" s="164">
        <f t="shared" si="206"/>
        <v>43</v>
      </c>
      <c r="U124" s="164">
        <f t="shared" si="206"/>
        <v>46</v>
      </c>
      <c r="V124" s="164">
        <f t="shared" si="206"/>
        <v>49</v>
      </c>
      <c r="W124" s="164">
        <f t="shared" si="206"/>
        <v>55</v>
      </c>
      <c r="X124" s="164">
        <f t="shared" si="206"/>
        <v>61</v>
      </c>
      <c r="Y124" s="164">
        <f t="shared" si="206"/>
        <v>62</v>
      </c>
      <c r="Z124" s="164">
        <f t="shared" si="206"/>
        <v>63</v>
      </c>
      <c r="AA124" s="164">
        <f t="shared" si="206"/>
        <v>64</v>
      </c>
      <c r="AB124" s="164">
        <f t="shared" si="206"/>
        <v>67</v>
      </c>
      <c r="AC124" s="164">
        <f t="shared" si="206"/>
        <v>70</v>
      </c>
      <c r="AD124" s="164">
        <f t="shared" si="206"/>
        <v>73</v>
      </c>
      <c r="AE124" s="164">
        <f t="shared" si="206"/>
        <v>76</v>
      </c>
      <c r="AF124" s="164">
        <f t="shared" si="206"/>
        <v>79</v>
      </c>
      <c r="AG124" s="164">
        <f t="shared" si="206"/>
        <v>82</v>
      </c>
      <c r="AH124" s="164">
        <f t="shared" si="206"/>
        <v>85</v>
      </c>
      <c r="AI124" s="164">
        <f t="shared" si="206"/>
        <v>88</v>
      </c>
      <c r="AJ124" s="164">
        <f t="shared" si="206"/>
        <v>91</v>
      </c>
      <c r="AK124" s="164">
        <f t="shared" si="206"/>
        <v>94</v>
      </c>
      <c r="AL124" s="164">
        <f t="shared" si="206"/>
        <v>97</v>
      </c>
      <c r="AM124" s="164">
        <f t="shared" si="206"/>
        <v>98</v>
      </c>
      <c r="AN124" s="164">
        <f t="shared" si="206"/>
        <v>100</v>
      </c>
      <c r="AO124" s="164">
        <f t="shared" si="206"/>
        <v>106</v>
      </c>
      <c r="AP124" s="164">
        <f t="shared" si="206"/>
        <v>108</v>
      </c>
      <c r="AQ124" s="164">
        <f t="shared" si="206"/>
        <v>111</v>
      </c>
      <c r="AR124" s="164">
        <f t="shared" si="206"/>
        <v>117</v>
      </c>
      <c r="AS124" s="164">
        <f t="shared" si="206"/>
        <v>124</v>
      </c>
      <c r="AT124" s="164">
        <f t="shared" si="206"/>
        <v>130</v>
      </c>
      <c r="AU124" s="164">
        <f t="shared" si="206"/>
        <v>133</v>
      </c>
      <c r="AV124" s="164">
        <f t="shared" si="206"/>
        <v>134</v>
      </c>
      <c r="AW124" s="165">
        <f t="shared" si="206"/>
        <v>135</v>
      </c>
      <c r="AX124" t="s">
        <v>1</v>
      </c>
      <c r="AY124" s="106" t="str">
        <f t="shared" si="143"/>
        <v>M70</v>
      </c>
      <c r="AZ124" s="138">
        <f t="shared" si="135"/>
        <v>103</v>
      </c>
      <c r="BA124" s="74" t="str">
        <f t="shared" si="144"/>
        <v>Vacant</v>
      </c>
      <c r="BB124" s="74" t="str">
        <f t="shared" si="145"/>
        <v/>
      </c>
      <c r="BC124" s="138" t="str">
        <f t="shared" si="146"/>
        <v/>
      </c>
      <c r="BD124" s="138" t="str">
        <f t="shared" si="147"/>
        <v/>
      </c>
      <c r="BE124" s="138" t="str">
        <f t="shared" si="148"/>
        <v>0</v>
      </c>
      <c r="BF124" s="138" t="str">
        <f t="shared" si="169"/>
        <v/>
      </c>
      <c r="BG124" s="138" t="str">
        <f>IF(CD124="","",IF(N(BD124)&gt;max_minuta*60,2,INDEX(statusRezultat_id,MATCH(VALUE(BE124),statusRezultat_oevent,0))))</f>
        <v/>
      </c>
      <c r="BH124" s="74" t="str">
        <f>IF(B124="","",SUBSTITUTE(MID($B124,R124+1,S124-R124-1),"""",""))</f>
        <v/>
      </c>
      <c r="BI124" s="74" t="str">
        <f>IF(B124="","",SUBSTITUTE(MID($B124,S124+1,T124-S124-1),"""",""))</f>
        <v/>
      </c>
      <c r="BJ124" s="138" t="str">
        <f t="shared" si="149"/>
        <v/>
      </c>
      <c r="BK124" s="74" t="str" cm="1">
        <f t="array" ref="BK124">IF(BJ124="",""&amp;BI124,IF(BJ124="NEMA",BI124,INDEX(klubAlias_klub,BJ124)))</f>
        <v/>
      </c>
      <c r="BL124" s="74" t="str" cm="1">
        <f t="array" ref="BL124">IFERROR(INDEX(registarNatjecatelji,CE124,4),"")</f>
        <v/>
      </c>
      <c r="BM124" s="138"/>
      <c r="BN124" s="74" t="str">
        <f t="shared" si="150"/>
        <v/>
      </c>
      <c r="BO124" s="74" t="str">
        <f>IF(B124="","",SUBSTITUTE(MID($B124,T124+1,U124-T124-1),"""",""))</f>
        <v/>
      </c>
      <c r="BP124" s="138" t="str">
        <f>IF(BO124="","",IFERROR(INDEX(drzava_id,MATCH(BO124,drzava_oznaka,0)),"NEMA"))</f>
        <v/>
      </c>
      <c r="BQ124" s="74" t="str">
        <f>IF(B124="","",SUBSTITUTE(MID($B124,AQ124+1,AR124-AQ124-1),"""",""))</f>
        <v>M70</v>
      </c>
      <c r="BR124" s="74" t="str">
        <f t="shared" si="136"/>
        <v>M65-M70-Ž55</v>
      </c>
      <c r="BS124" s="138">
        <f t="shared" si="137"/>
        <v>1009</v>
      </c>
      <c r="BT124" s="75" t="str">
        <f>IF(B124="","",SUBSTITUTE(MID($B124,AR124+1,AS124-AR124-1),"""",""))</f>
        <v>2.66</v>
      </c>
      <c r="BU124" s="75" t="str">
        <f>IF(B124="","",SUBSTITUTE(MID($B124,AS124+1,AT124-AS124-1),"""",""))</f>
        <v>110</v>
      </c>
      <c r="BV124" s="76" t="str">
        <f>IF(B124="","",SUBSTITUTE(MID($B124,AT124+1,AU124-AT124-1),"""",""))</f>
        <v>11</v>
      </c>
      <c r="BW124" t="s">
        <v>1</v>
      </c>
      <c r="BX124" s="106" t="str">
        <f>IF(BA124="Vacant","",IF(BA124="","",BA124) &amp; IF(BB124="",""," – " &amp; BB124) &amp; IF(BN124="",""," – " &amp; BN124) &amp; IF(AY124="",""," – " &amp; AY124))</f>
        <v/>
      </c>
      <c r="BY124" s="107" t="str">
        <f t="shared" si="138"/>
        <v/>
      </c>
      <c r="BZ124" t="s">
        <v>1</v>
      </c>
      <c r="CA124" s="106" t="str">
        <f>IF(BA124="Vacant","",IF(BA124="","",BA124) &amp; IF(BB124="",""," – " &amp; BB124) &amp; IF(BN124="",""," – " &amp; BN124))</f>
        <v/>
      </c>
      <c r="CB124" s="107" t="str">
        <f t="shared" si="139"/>
        <v/>
      </c>
      <c r="CC124" t="s">
        <v>1</v>
      </c>
      <c r="CD124" s="106" t="str">
        <f>IF(BA124="Vacant","",IF(BA124="","",BA124)&amp;IF(BB124="",""," – "&amp;BB124))</f>
        <v/>
      </c>
      <c r="CE124" s="107" t="str">
        <f t="shared" si="151"/>
        <v/>
      </c>
      <c r="CF124" t="s">
        <v>1</v>
      </c>
      <c r="CG124" s="112" t="str">
        <f t="shared" si="152"/>
        <v/>
      </c>
      <c r="CH124" s="107" t="str" cm="1">
        <f t="array" ref="CH124">IF(CG124="","",INDEX(imePrezime_id,CG124,0))</f>
        <v/>
      </c>
      <c r="CI124" t="s">
        <v>1</v>
      </c>
      <c r="CJ124" s="30" t="str">
        <f>IF(CE124&lt;&gt;"NEMA","","SELECT '"&amp;CD124&amp;"', ime, prezime FROM imeprezime WHERE ime LIKE '%"&amp;MID(BA124,2,LEN(BA124)-2)&amp;"%' Or prezime LIKE '%"&amp;MID(BB124,2,LEN(BB124)-2)&amp;"%' Or ime LIKE '%"&amp;MID(BB124,2,LEN(BB124)-2)&amp;"%' Or prezime LIKE '%"&amp;MID(BA124,2,LEN(BA124)-2)&amp;"%' ORDER BY ime, prezime;")</f>
        <v/>
      </c>
      <c r="CK124" t="s">
        <v>1</v>
      </c>
      <c r="CL124" s="91"/>
      <c r="CM124" t="s">
        <v>1</v>
      </c>
      <c r="CO124" t="s">
        <v>1</v>
      </c>
      <c r="CW124" s="116" t="str">
        <f>IF(CE124="NEMA",MAX(CW$10:CW123)+1,"")</f>
        <v/>
      </c>
      <c r="CX124" t="s">
        <v>1</v>
      </c>
      <c r="CY124" s="124" t="str">
        <f>LEFT(BQ124,1)</f>
        <v>M</v>
      </c>
      <c r="CZ124" t="s">
        <v>1</v>
      </c>
      <c r="DA124" s="106" t="str">
        <f>IF(CW124="","",IF(BO124&lt;&gt;"CRO","","INSERT INTO osoba (id,reg_broj,oib,spol_id,dat_rodjenja) VALUES ("&amp;CW124&amp;",(SELECT max(reg_broj)+1 FROM osoba),Null,'"&amp;CY124&amp;"',Null); INSERT INTO osoba_log (id,reg_broj,oib,spol_id,dat_rodjenja,dnevnik_id) SELECT id,reg_broj,oib,spol_id,dat_rodjenja,"&amp;CW$2&amp;" FROM osoba WHERE id = "&amp;CW124&amp;";"))</f>
        <v/>
      </c>
      <c r="DB124" s="129" t="str">
        <f>IF(CW124="","","INSERT INTO imeprezime (id,osoba_id,rbr,ime,prezime,klub_id,identitet_id,sintaksa_id,info,aktivno,dnevnik_id) VALUES ("&amp;CW124&amp;","&amp;IF(DA124="","Null",CW124)&amp;",1,'"&amp;BA124&amp;"','"&amp;BB124&amp;"',(SELECT id FROM klub WHERE naziv = '"&amp;BI124&amp;"'),Null,1,'',1,"&amp;CW$2&amp;");")</f>
        <v/>
      </c>
      <c r="DC124" t="s">
        <v>1</v>
      </c>
      <c r="DD124" s="30" t="str">
        <f t="shared" si="153"/>
        <v/>
      </c>
      <c r="DE124" t="s">
        <v>1</v>
      </c>
      <c r="DF124" s="106" t="str">
        <f>IF(OR(BP124="",BP124&lt;&gt;"NEMA"),"",BO124)</f>
        <v/>
      </c>
      <c r="DG124" s="129" t="str">
        <f>IF(DF124="","",MAX(DG$10:DG123)+1)</f>
        <v/>
      </c>
      <c r="DH124" t="s">
        <v>1</v>
      </c>
      <c r="DI124" s="91"/>
      <c r="DJ124" t="s">
        <v>1</v>
      </c>
      <c r="DK124" s="30" t="str">
        <f>IF(DF124="","","INSERT INTO drzava(id,naziv,oznaka) VALUES ("&amp;DG124&amp;",'"&amp;DI124&amp;"','"&amp;UPPER(LEFT(DF124,1))&amp;LOWER(RIGHT(DF124,2))&amp;"');")</f>
        <v/>
      </c>
      <c r="DL124" t="s">
        <v>1</v>
      </c>
      <c r="DM124" s="170" t="str">
        <f>IF(BJ124&lt;&gt;"NEMA","",IF(IFERROR(MATCH(BI124,BI$10:BI123,0),0)&lt;&gt;0,"",BI124))</f>
        <v/>
      </c>
      <c r="DN124" t="s">
        <v>1</v>
      </c>
      <c r="DO124" s="91"/>
      <c r="DP124" t="s">
        <v>1</v>
      </c>
      <c r="DQ124" s="106" t="str">
        <f t="shared" si="154"/>
        <v/>
      </c>
      <c r="DR124" s="74" t="str">
        <f>IF(DQ124="","",MAX(DR$10:DR123)+1)</f>
        <v/>
      </c>
      <c r="DS124" s="74" t="str">
        <f>IF(DQ124="","",IF(BP124="","",IF(BP124="NEMA",DG124,BP124)))</f>
        <v/>
      </c>
      <c r="DT124" s="74" t="str">
        <f t="shared" si="155"/>
        <v/>
      </c>
      <c r="DU124" s="74" t="str">
        <f>IF(DO124="","",MAX(DU$10:DU123)+1)</f>
        <v/>
      </c>
      <c r="DV124" s="181" t="str">
        <f>IF(DO124="","",INDEX(klub_id,MATCH(DO124,klub_naziv,0)))</f>
        <v/>
      </c>
      <c r="DW124" s="129" t="str">
        <f t="shared" si="156"/>
        <v/>
      </c>
      <c r="DX124" t="s">
        <v>1</v>
      </c>
      <c r="DY124" s="30" t="str">
        <f t="shared" si="157"/>
        <v/>
      </c>
      <c r="DZ124" t="s">
        <v>1</v>
      </c>
      <c r="EA124" s="170" t="str">
        <f>IF(BX124="","",IF(BY124&lt;&gt;"NEMA","ime-pre-klu"&amp;IF(BJ124="","","(ali)")&amp;"-kat",IF(CB124&lt;&gt;"NEMA","ime-pre-klu"&amp;IF(BJ124="","","(ali)"),IF(CE124&lt;&gt;"NEMA","ime-pre",IF(CW124&lt;&gt;"","novo",""))))&amp;IF(AND(BE124="0",BD124&gt;max_minuta*60),"-ot",""))</f>
        <v/>
      </c>
      <c r="EB124" t="s">
        <v>1</v>
      </c>
      <c r="EC124" s="112"/>
      <c r="ED124" s="138"/>
      <c r="EE124" s="138"/>
      <c r="EF124" s="138"/>
      <c r="EG124" s="138"/>
      <c r="EH124" s="138"/>
      <c r="EI124" s="138"/>
      <c r="EJ124" s="138"/>
      <c r="EK124" s="138"/>
      <c r="EL124" s="138"/>
      <c r="EM124" s="107" t="str">
        <f t="shared" si="140"/>
        <v/>
      </c>
      <c r="EN124" t="s">
        <v>1</v>
      </c>
    </row>
    <row r="125" spans="2:144" x14ac:dyDescent="0.25">
      <c r="B125" s="152" t="s">
        <v>1192</v>
      </c>
      <c r="C125" t="s">
        <v>1</v>
      </c>
      <c r="D125" s="163">
        <f t="shared" si="141"/>
        <v>0</v>
      </c>
      <c r="E125" s="164">
        <f t="shared" ref="E125:AW125" si="207">IF($B125="","",FIND(";",$B125,D125+1))</f>
        <v>1</v>
      </c>
      <c r="F125" s="164">
        <f t="shared" si="207"/>
        <v>8</v>
      </c>
      <c r="G125" s="164">
        <f t="shared" si="207"/>
        <v>13</v>
      </c>
      <c r="H125" s="164">
        <f t="shared" si="207"/>
        <v>24</v>
      </c>
      <c r="I125" s="164">
        <f t="shared" si="207"/>
        <v>35</v>
      </c>
      <c r="J125" s="164">
        <f t="shared" si="207"/>
        <v>36</v>
      </c>
      <c r="K125" s="164">
        <f t="shared" si="207"/>
        <v>38</v>
      </c>
      <c r="L125" s="164">
        <f t="shared" si="207"/>
        <v>39</v>
      </c>
      <c r="M125" s="164">
        <f t="shared" si="207"/>
        <v>41</v>
      </c>
      <c r="N125" s="164">
        <f t="shared" si="207"/>
        <v>47</v>
      </c>
      <c r="O125" s="164">
        <f t="shared" si="207"/>
        <v>53</v>
      </c>
      <c r="P125" s="164">
        <f t="shared" si="207"/>
        <v>59</v>
      </c>
      <c r="Q125" s="164">
        <f t="shared" si="207"/>
        <v>61</v>
      </c>
      <c r="R125" s="164">
        <f t="shared" si="207"/>
        <v>62</v>
      </c>
      <c r="S125" s="164">
        <f t="shared" si="207"/>
        <v>65</v>
      </c>
      <c r="T125" s="164">
        <f t="shared" si="207"/>
        <v>68</v>
      </c>
      <c r="U125" s="164">
        <f t="shared" si="207"/>
        <v>71</v>
      </c>
      <c r="V125" s="164">
        <f t="shared" si="207"/>
        <v>74</v>
      </c>
      <c r="W125" s="164">
        <f t="shared" si="207"/>
        <v>81</v>
      </c>
      <c r="X125" s="164">
        <f t="shared" si="207"/>
        <v>88</v>
      </c>
      <c r="Y125" s="164">
        <f t="shared" si="207"/>
        <v>89</v>
      </c>
      <c r="Z125" s="164">
        <f t="shared" si="207"/>
        <v>90</v>
      </c>
      <c r="AA125" s="164">
        <f t="shared" si="207"/>
        <v>91</v>
      </c>
      <c r="AB125" s="164">
        <f t="shared" si="207"/>
        <v>94</v>
      </c>
      <c r="AC125" s="164">
        <f t="shared" si="207"/>
        <v>97</v>
      </c>
      <c r="AD125" s="164">
        <f t="shared" si="207"/>
        <v>100</v>
      </c>
      <c r="AE125" s="164">
        <f t="shared" si="207"/>
        <v>103</v>
      </c>
      <c r="AF125" s="164">
        <f t="shared" si="207"/>
        <v>106</v>
      </c>
      <c r="AG125" s="164">
        <f t="shared" si="207"/>
        <v>109</v>
      </c>
      <c r="AH125" s="164">
        <f t="shared" si="207"/>
        <v>112</v>
      </c>
      <c r="AI125" s="164">
        <f t="shared" si="207"/>
        <v>115</v>
      </c>
      <c r="AJ125" s="164">
        <f t="shared" si="207"/>
        <v>118</v>
      </c>
      <c r="AK125" s="164">
        <f t="shared" si="207"/>
        <v>121</v>
      </c>
      <c r="AL125" s="164">
        <f t="shared" si="207"/>
        <v>124</v>
      </c>
      <c r="AM125" s="164">
        <f t="shared" si="207"/>
        <v>125</v>
      </c>
      <c r="AN125" s="164">
        <f t="shared" si="207"/>
        <v>127</v>
      </c>
      <c r="AO125" s="164">
        <f t="shared" si="207"/>
        <v>133</v>
      </c>
      <c r="AP125" s="164">
        <f t="shared" si="207"/>
        <v>135</v>
      </c>
      <c r="AQ125" s="164">
        <f t="shared" si="207"/>
        <v>138</v>
      </c>
      <c r="AR125" s="164">
        <f t="shared" si="207"/>
        <v>145</v>
      </c>
      <c r="AS125" s="164">
        <f t="shared" si="207"/>
        <v>152</v>
      </c>
      <c r="AT125" s="164">
        <f t="shared" si="207"/>
        <v>157</v>
      </c>
      <c r="AU125" s="164">
        <f t="shared" si="207"/>
        <v>159</v>
      </c>
      <c r="AV125" s="164">
        <f t="shared" si="207"/>
        <v>161</v>
      </c>
      <c r="AW125" s="165">
        <f t="shared" si="207"/>
        <v>162</v>
      </c>
      <c r="AX125" t="s">
        <v>1</v>
      </c>
      <c r="AY125" s="106" t="str">
        <f t="shared" si="143"/>
        <v>OPEN</v>
      </c>
      <c r="AZ125" s="138">
        <f t="shared" si="135"/>
        <v>291</v>
      </c>
      <c r="BA125" s="74" t="str">
        <f t="shared" si="144"/>
        <v>Tomislav</v>
      </c>
      <c r="BB125" s="74" t="str">
        <f t="shared" si="145"/>
        <v>Filipcic</v>
      </c>
      <c r="BC125" s="138" t="str">
        <f t="shared" si="146"/>
        <v>39:54</v>
      </c>
      <c r="BD125" s="138">
        <f t="shared" si="147"/>
        <v>2394</v>
      </c>
      <c r="BE125" s="138" t="str">
        <f t="shared" si="148"/>
        <v>0</v>
      </c>
      <c r="BF125" s="138" t="str">
        <f t="shared" si="169"/>
        <v>0</v>
      </c>
      <c r="BG125" s="138">
        <f>IF(CD125="","",IF(N(BD125)&gt;max_minuta*60,2,INDEX(statusRezultat_id,MATCH(VALUE(BE125),statusRezultat_oevent,0))))</f>
        <v>1</v>
      </c>
      <c r="BH125" s="74" t="str">
        <f>IF(B125="","",SUBSTITUTE(MID($B125,R125+1,S125-R125-1),"""",""))</f>
        <v/>
      </c>
      <c r="BI125" s="74" t="str">
        <f>IF(B125="","",SUBSTITUTE(MID($B125,S125+1,T125-S125-1),"""",""))</f>
        <v/>
      </c>
      <c r="BJ125" s="138" t="str">
        <f t="shared" si="149"/>
        <v/>
      </c>
      <c r="BK125" s="74" t="str" cm="1">
        <f t="array" ref="BK125">IF(BJ125="",""&amp;BI125,IF(BJ125="NEMA",BI125,INDEX(klubAlias_klub,BJ125)))</f>
        <v/>
      </c>
      <c r="BL125" s="74" t="str" cm="1">
        <f t="array" ref="BL125">IFERROR(INDEX(registarNatjecatelji,CE125,4),"")</f>
        <v/>
      </c>
      <c r="BM125" s="138"/>
      <c r="BN125" s="74" t="str">
        <f t="shared" si="150"/>
        <v/>
      </c>
      <c r="BO125" s="74" t="str">
        <f>IF(B125="","",SUBSTITUTE(MID($B125,T125+1,U125-T125-1),"""",""))</f>
        <v/>
      </c>
      <c r="BP125" s="138" t="str">
        <f>IF(BO125="","",IFERROR(INDEX(drzava_id,MATCH(BO125,drzava_oznaka,0)),"NEMA"))</f>
        <v/>
      </c>
      <c r="BQ125" s="74" t="str">
        <f>IF(B125="","",SUBSTITUTE(MID($B125,AQ125+1,AR125-AQ125-1),"""",""))</f>
        <v>OPEN</v>
      </c>
      <c r="BR125" s="74" t="str">
        <f t="shared" si="136"/>
        <v>Otvorena</v>
      </c>
      <c r="BS125" s="138">
        <f t="shared" si="137"/>
        <v>1010</v>
      </c>
      <c r="BT125" s="75" t="str">
        <f>IF(B125="","",SUBSTITUTE(MID($B125,AR125+1,AS125-AR125-1),"""",""))</f>
        <v>2.29</v>
      </c>
      <c r="BU125" s="75" t="str">
        <f>IF(B125="","",SUBSTITUTE(MID($B125,AS125+1,AT125-AS125-1),"""",""))</f>
        <v>90</v>
      </c>
      <c r="BV125" s="76" t="str">
        <f>IF(B125="","",SUBSTITUTE(MID($B125,AT125+1,AU125-AT125-1),"""",""))</f>
        <v>9</v>
      </c>
      <c r="BW125" t="s">
        <v>1</v>
      </c>
      <c r="BX125" s="106" t="str">
        <f>IF(BA125="Vacant","",IF(BA125="","",BA125) &amp; IF(BB125="",""," – " &amp; BB125) &amp; IF(BN125="",""," – " &amp; BN125) &amp; IF(AY125="",""," – " &amp; AY125))</f>
        <v>Tomislav – Filipcic – OPEN</v>
      </c>
      <c r="BY125" s="107" t="str">
        <f t="shared" si="138"/>
        <v>NEMA</v>
      </c>
      <c r="BZ125" t="s">
        <v>1</v>
      </c>
      <c r="CA125" s="106" t="str">
        <f>IF(BA125="Vacant","",IF(BA125="","",BA125) &amp; IF(BB125="",""," – " &amp; BB125) &amp; IF(BN125="",""," – " &amp; BN125))</f>
        <v>Tomislav – Filipcic</v>
      </c>
      <c r="CB125" s="107" t="str">
        <f t="shared" si="139"/>
        <v>NEMA</v>
      </c>
      <c r="CC125" t="s">
        <v>1</v>
      </c>
      <c r="CD125" s="106" t="str">
        <f>IF(BA125="Vacant","",IF(BA125="","",BA125)&amp;IF(BB125="",""," – "&amp;BB125))</f>
        <v>Tomislav – Filipcic</v>
      </c>
      <c r="CE125" s="107" t="str">
        <f t="shared" si="151"/>
        <v>NEMA</v>
      </c>
      <c r="CF125" t="s">
        <v>1</v>
      </c>
      <c r="CG125" s="112" t="str">
        <f t="shared" si="152"/>
        <v/>
      </c>
      <c r="CH125" s="107" t="str" cm="1">
        <f t="array" ref="CH125">IF(CG125="","",INDEX(imePrezime_id,CG125,0))</f>
        <v/>
      </c>
      <c r="CI125" t="s">
        <v>1</v>
      </c>
      <c r="CJ125" s="30" t="str">
        <f>IF(CE125&lt;&gt;"NEMA","","SELECT '"&amp;CD125&amp;"', ime, prezime FROM imeprezime WHERE ime LIKE '%"&amp;MID(BA125,2,LEN(BA125)-2)&amp;"%' Or prezime LIKE '%"&amp;MID(BB125,2,LEN(BB125)-2)&amp;"%' Or ime LIKE '%"&amp;MID(BB125,2,LEN(BB125)-2)&amp;"%' Or prezime LIKE '%"&amp;MID(BA125,2,LEN(BA125)-2)&amp;"%' ORDER BY ime, prezime;")</f>
        <v>SELECT 'Tomislav – Filipcic', ime, prezime FROM imeprezime WHERE ime LIKE '%omisla%' Or prezime LIKE '%ilipci%' Or ime LIKE '%ilipci%' Or prezime LIKE '%omisla%' ORDER BY ime, prezime;</v>
      </c>
      <c r="CK125" t="s">
        <v>1</v>
      </c>
      <c r="CL125" s="91"/>
      <c r="CM125" t="s">
        <v>1</v>
      </c>
      <c r="CO125" t="s">
        <v>1</v>
      </c>
      <c r="CW125" s="116">
        <f>IF(CE125="NEMA",MAX(CW$10:CW124)+1,"")</f>
        <v>1006</v>
      </c>
      <c r="CX125" t="s">
        <v>1</v>
      </c>
      <c r="CY125" s="124" t="s">
        <v>1351</v>
      </c>
      <c r="CZ125" t="s">
        <v>1</v>
      </c>
      <c r="DA125" s="106" t="str">
        <f>IF(CW125="","",IF(BO125&lt;&gt;"CRO","","INSERT INTO osoba (id,reg_broj,oib,spol_id,dat_rodjenja) VALUES ("&amp;CW125&amp;",(SELECT max(reg_broj)+1 FROM osoba),Null,'"&amp;CY125&amp;"',Null); INSERT INTO osoba_log (id,reg_broj,oib,spol_id,dat_rodjenja,dnevnik_id) SELECT id,reg_broj,oib,spol_id,dat_rodjenja,"&amp;CW$2&amp;" FROM osoba WHERE id = "&amp;CW125&amp;";"))</f>
        <v/>
      </c>
      <c r="DB125" s="129" t="str">
        <f>IF(CW125="","","INSERT INTO imeprezime (id,osoba_id,rbr,ime,prezime,klub_id,identitet_id,sintaksa_id,info,aktivno,dnevnik_id) VALUES ("&amp;CW125&amp;","&amp;IF(DA125="","Null",CW125)&amp;",1,'"&amp;BA125&amp;"','"&amp;BB125&amp;"',(SELECT id FROM klub WHERE naziv = '"&amp;BI125&amp;"'),Null,1,'',1,"&amp;CW$2&amp;");")</f>
        <v>INSERT INTO imeprezime (id,osoba_id,rbr,ime,prezime,klub_id,identitet_id,sintaksa_id,info,aktivno,dnevnik_id) VALUES (1006,Null,1,'Tomislav','Filipcic',(SELECT id FROM klub WHERE naziv = ''),Null,1,'',1,881);</v>
      </c>
      <c r="DC125" t="s">
        <v>1</v>
      </c>
      <c r="DD125" s="30" t="str">
        <f t="shared" si="153"/>
        <v>INSERT INTO imeprezime (id,osoba_id,rbr,ime,prezime,klub_id,identitet_id,sintaksa_id,info,aktivno,dnevnik_id) VALUES (1006,Null,1,'Tomislav','Filipcic',(SELECT id FROM klub WHERE naziv = ''),Null,1,'',1,881);</v>
      </c>
      <c r="DE125" t="s">
        <v>1</v>
      </c>
      <c r="DF125" s="106" t="str">
        <f>IF(OR(BP125="",BP125&lt;&gt;"NEMA"),"",BO125)</f>
        <v/>
      </c>
      <c r="DG125" s="129" t="str">
        <f>IF(DF125="","",MAX(DG$10:DG124)+1)</f>
        <v/>
      </c>
      <c r="DH125" t="s">
        <v>1</v>
      </c>
      <c r="DI125" s="91"/>
      <c r="DJ125" t="s">
        <v>1</v>
      </c>
      <c r="DK125" s="30" t="str">
        <f>IF(DF125="","","INSERT INTO drzava(id,naziv,oznaka) VALUES ("&amp;DG125&amp;",'"&amp;DI125&amp;"','"&amp;UPPER(LEFT(DF125,1))&amp;LOWER(RIGHT(DF125,2))&amp;"');")</f>
        <v/>
      </c>
      <c r="DL125" t="s">
        <v>1</v>
      </c>
      <c r="DM125" s="170" t="str">
        <f>IF(BJ125&lt;&gt;"NEMA","",IF(IFERROR(MATCH(BI125,BI$10:BI124,0),0)&lt;&gt;0,"",BI125))</f>
        <v/>
      </c>
      <c r="DN125" t="s">
        <v>1</v>
      </c>
      <c r="DO125" s="91"/>
      <c r="DP125" t="s">
        <v>1</v>
      </c>
      <c r="DQ125" s="106" t="str">
        <f t="shared" si="154"/>
        <v/>
      </c>
      <c r="DR125" s="74" t="str">
        <f>IF(DQ125="","",MAX(DR$10:DR124)+1)</f>
        <v/>
      </c>
      <c r="DS125" s="74" t="str">
        <f>IF(DQ125="","",IF(BP125="","",IF(BP125="NEMA",DG125,BP125)))</f>
        <v/>
      </c>
      <c r="DT125" s="74" t="str">
        <f t="shared" si="155"/>
        <v/>
      </c>
      <c r="DU125" s="74" t="str">
        <f>IF(DO125="","",MAX(DU$10:DU124)+1)</f>
        <v/>
      </c>
      <c r="DV125" s="181" t="str">
        <f>IF(DO125="","",INDEX(klub_id,MATCH(DO125,klub_naziv,0)))</f>
        <v/>
      </c>
      <c r="DW125" s="129" t="str">
        <f t="shared" si="156"/>
        <v/>
      </c>
      <c r="DX125" t="s">
        <v>1</v>
      </c>
      <c r="DY125" s="30" t="str">
        <f t="shared" si="157"/>
        <v/>
      </c>
      <c r="DZ125" t="s">
        <v>1</v>
      </c>
      <c r="EA125" s="170" t="str">
        <f>IF(BX125="","",IF(BY125&lt;&gt;"NEMA","ime-pre-klu"&amp;IF(BJ125="","","(ali)")&amp;"-kat",IF(CB125&lt;&gt;"NEMA","ime-pre-klu"&amp;IF(BJ125="","","(ali)"),IF(CE125&lt;&gt;"NEMA","ime-pre",IF(CW125&lt;&gt;"","novo",""))))&amp;IF(AND(BE125="0",BD125&gt;max_minuta*60),"-ot",""))</f>
        <v>novo</v>
      </c>
      <c r="EB125" t="s">
        <v>1</v>
      </c>
      <c r="EC125" s="112"/>
      <c r="ED125" s="138"/>
      <c r="EE125" s="138"/>
      <c r="EF125" s="138"/>
      <c r="EG125" s="138"/>
      <c r="EH125" s="138"/>
      <c r="EI125" s="138"/>
      <c r="EJ125" s="138"/>
      <c r="EK125" s="138"/>
      <c r="EL125" s="138"/>
      <c r="EM125" s="107">
        <f t="shared" si="140"/>
        <v>13</v>
      </c>
      <c r="EN125" t="s">
        <v>1</v>
      </c>
    </row>
    <row r="126" spans="2:144" x14ac:dyDescent="0.25">
      <c r="B126" s="152" t="s">
        <v>1193</v>
      </c>
      <c r="C126" t="s">
        <v>1</v>
      </c>
      <c r="D126" s="163">
        <f t="shared" si="141"/>
        <v>0</v>
      </c>
      <c r="E126" s="164">
        <f t="shared" ref="E126:AW126" si="208">IF($B126="","",FIND(";",$B126,D126+1))</f>
        <v>1</v>
      </c>
      <c r="F126" s="164">
        <f t="shared" si="208"/>
        <v>8</v>
      </c>
      <c r="G126" s="164">
        <f t="shared" si="208"/>
        <v>12</v>
      </c>
      <c r="H126" s="164">
        <f t="shared" si="208"/>
        <v>21</v>
      </c>
      <c r="I126" s="164">
        <f t="shared" si="208"/>
        <v>29</v>
      </c>
      <c r="J126" s="164">
        <f t="shared" si="208"/>
        <v>30</v>
      </c>
      <c r="K126" s="164">
        <f t="shared" si="208"/>
        <v>32</v>
      </c>
      <c r="L126" s="164">
        <f t="shared" si="208"/>
        <v>33</v>
      </c>
      <c r="M126" s="164">
        <f t="shared" si="208"/>
        <v>35</v>
      </c>
      <c r="N126" s="164">
        <f t="shared" si="208"/>
        <v>41</v>
      </c>
      <c r="O126" s="164">
        <f t="shared" si="208"/>
        <v>47</v>
      </c>
      <c r="P126" s="164">
        <f t="shared" si="208"/>
        <v>53</v>
      </c>
      <c r="Q126" s="164">
        <f t="shared" si="208"/>
        <v>55</v>
      </c>
      <c r="R126" s="164">
        <f t="shared" si="208"/>
        <v>57</v>
      </c>
      <c r="S126" s="164">
        <f t="shared" si="208"/>
        <v>63</v>
      </c>
      <c r="T126" s="164">
        <f t="shared" si="208"/>
        <v>75</v>
      </c>
      <c r="U126" s="164">
        <f t="shared" si="208"/>
        <v>81</v>
      </c>
      <c r="V126" s="164">
        <f t="shared" si="208"/>
        <v>84</v>
      </c>
      <c r="W126" s="164">
        <f t="shared" si="208"/>
        <v>91</v>
      </c>
      <c r="X126" s="164">
        <f t="shared" si="208"/>
        <v>98</v>
      </c>
      <c r="Y126" s="164">
        <f t="shared" si="208"/>
        <v>99</v>
      </c>
      <c r="Z126" s="164">
        <f t="shared" si="208"/>
        <v>100</v>
      </c>
      <c r="AA126" s="164">
        <f t="shared" si="208"/>
        <v>101</v>
      </c>
      <c r="AB126" s="164">
        <f t="shared" si="208"/>
        <v>104</v>
      </c>
      <c r="AC126" s="164">
        <f t="shared" si="208"/>
        <v>107</v>
      </c>
      <c r="AD126" s="164">
        <f t="shared" si="208"/>
        <v>110</v>
      </c>
      <c r="AE126" s="164">
        <f t="shared" si="208"/>
        <v>113</v>
      </c>
      <c r="AF126" s="164">
        <f t="shared" si="208"/>
        <v>116</v>
      </c>
      <c r="AG126" s="164">
        <f t="shared" si="208"/>
        <v>119</v>
      </c>
      <c r="AH126" s="164">
        <f t="shared" si="208"/>
        <v>122</v>
      </c>
      <c r="AI126" s="164">
        <f t="shared" si="208"/>
        <v>125</v>
      </c>
      <c r="AJ126" s="164">
        <f t="shared" si="208"/>
        <v>128</v>
      </c>
      <c r="AK126" s="164">
        <f t="shared" si="208"/>
        <v>131</v>
      </c>
      <c r="AL126" s="164">
        <f t="shared" si="208"/>
        <v>134</v>
      </c>
      <c r="AM126" s="164">
        <f t="shared" si="208"/>
        <v>135</v>
      </c>
      <c r="AN126" s="164">
        <f t="shared" si="208"/>
        <v>137</v>
      </c>
      <c r="AO126" s="164">
        <f t="shared" si="208"/>
        <v>143</v>
      </c>
      <c r="AP126" s="164">
        <f t="shared" si="208"/>
        <v>145</v>
      </c>
      <c r="AQ126" s="164">
        <f t="shared" si="208"/>
        <v>148</v>
      </c>
      <c r="AR126" s="164">
        <f t="shared" si="208"/>
        <v>155</v>
      </c>
      <c r="AS126" s="164">
        <f t="shared" si="208"/>
        <v>162</v>
      </c>
      <c r="AT126" s="164">
        <f t="shared" si="208"/>
        <v>167</v>
      </c>
      <c r="AU126" s="164">
        <f t="shared" si="208"/>
        <v>169</v>
      </c>
      <c r="AV126" s="164">
        <f t="shared" si="208"/>
        <v>171</v>
      </c>
      <c r="AW126" s="165">
        <f t="shared" si="208"/>
        <v>172</v>
      </c>
      <c r="AX126" t="s">
        <v>1</v>
      </c>
      <c r="AY126" s="106" t="str">
        <f t="shared" si="143"/>
        <v>OPEN</v>
      </c>
      <c r="AZ126" s="138">
        <f t="shared" si="135"/>
        <v>291</v>
      </c>
      <c r="BA126" s="74" t="str">
        <f t="shared" si="144"/>
        <v>Ivana</v>
      </c>
      <c r="BB126" s="74" t="str">
        <f t="shared" si="145"/>
        <v>Žitnik</v>
      </c>
      <c r="BC126" s="138" t="str">
        <f t="shared" si="146"/>
        <v>40:06</v>
      </c>
      <c r="BD126" s="138">
        <f t="shared" si="147"/>
        <v>2406</v>
      </c>
      <c r="BE126" s="138" t="str">
        <f t="shared" si="148"/>
        <v>0</v>
      </c>
      <c r="BF126" s="138" t="str">
        <f t="shared" si="169"/>
        <v>0</v>
      </c>
      <c r="BG126" s="138">
        <f>IF(CD126="","",IF(N(BD126)&gt;max_minuta*60,2,INDEX(statusRezultat_id,MATCH(VALUE(BE126),statusRezultat_oevent,0))))</f>
        <v>1</v>
      </c>
      <c r="BH126" s="74" t="str">
        <f>IF(B126="","",SUBSTITUTE(MID($B126,R126+1,S126-R126-1),"""",""))</f>
        <v>KAP</v>
      </c>
      <c r="BI126" s="74" t="str">
        <f>IF(B126="","",SUBSTITUTE(MID($B126,S126+1,T126-S126-1),"""",""))</f>
        <v>OK Kapela</v>
      </c>
      <c r="BJ126" s="138" t="str">
        <f t="shared" si="149"/>
        <v/>
      </c>
      <c r="BK126" s="74" t="str" cm="1">
        <f t="array" ref="BK126">IF(BJ126="",""&amp;BI126,IF(BJ126="NEMA",BI126,INDEX(klubAlias_klub,BJ126)))</f>
        <v>OK Kapela</v>
      </c>
      <c r="BL126" s="74" t="str" cm="1">
        <f t="array" ref="BL126">IFERROR(INDEX(registarNatjecatelji,CE126,4),"")</f>
        <v>OK Kapela</v>
      </c>
      <c r="BM126" s="138"/>
      <c r="BN126" s="74" t="str">
        <f t="shared" si="150"/>
        <v>OK Kapela</v>
      </c>
      <c r="BO126" s="74" t="str">
        <f>IF(B126="","",SUBSTITUTE(MID($B126,T126+1,U126-T126-1),"""",""))</f>
        <v>CRO</v>
      </c>
      <c r="BP126" s="138">
        <f>IF(BO126="","",IFERROR(INDEX(drzava_id,MATCH(BO126,drzava_oznaka,0)),"NEMA"))</f>
        <v>1</v>
      </c>
      <c r="BQ126" s="74" t="str">
        <f>IF(B126="","",SUBSTITUTE(MID($B126,AQ126+1,AR126-AQ126-1),"""",""))</f>
        <v>OPEN</v>
      </c>
      <c r="BR126" s="74" t="str">
        <f t="shared" si="136"/>
        <v>Otvorena</v>
      </c>
      <c r="BS126" s="138">
        <f t="shared" si="137"/>
        <v>1010</v>
      </c>
      <c r="BT126" s="75" t="str">
        <f>IF(B126="","",SUBSTITUTE(MID($B126,AR126+1,AS126-AR126-1),"""",""))</f>
        <v>2.29</v>
      </c>
      <c r="BU126" s="75" t="str">
        <f>IF(B126="","",SUBSTITUTE(MID($B126,AS126+1,AT126-AS126-1),"""",""))</f>
        <v>90</v>
      </c>
      <c r="BV126" s="76" t="str">
        <f>IF(B126="","",SUBSTITUTE(MID($B126,AT126+1,AU126-AT126-1),"""",""))</f>
        <v>9</v>
      </c>
      <c r="BW126" t="s">
        <v>1</v>
      </c>
      <c r="BX126" s="106" t="str">
        <f>IF(BA126="Vacant","",IF(BA126="","",BA126) &amp; IF(BB126="",""," – " &amp; BB126) &amp; IF(BN126="",""," – " &amp; BN126) &amp; IF(AY126="",""," – " &amp; AY126))</f>
        <v>Ivana – Žitnik – OK Kapela – OPEN</v>
      </c>
      <c r="BY126" s="107" t="str">
        <f t="shared" si="138"/>
        <v>NEMA</v>
      </c>
      <c r="BZ126" t="s">
        <v>1</v>
      </c>
      <c r="CA126" s="106" t="str">
        <f>IF(BA126="Vacant","",IF(BA126="","",BA126) &amp; IF(BB126="",""," – " &amp; BB126) &amp; IF(BN126="",""," – " &amp; BN126))</f>
        <v>Ivana – Žitnik – OK Kapela</v>
      </c>
      <c r="CB126" s="107">
        <f t="shared" si="139"/>
        <v>326</v>
      </c>
      <c r="CC126" t="s">
        <v>1</v>
      </c>
      <c r="CD126" s="106" t="str">
        <f>IF(BA126="Vacant","",IF(BA126="","",BA126)&amp;IF(BB126="",""," – "&amp;BB126))</f>
        <v>Ivana – Žitnik</v>
      </c>
      <c r="CE126" s="107">
        <f t="shared" si="151"/>
        <v>326</v>
      </c>
      <c r="CF126" t="s">
        <v>1</v>
      </c>
      <c r="CG126" s="112">
        <f t="shared" si="152"/>
        <v>326</v>
      </c>
      <c r="CH126" s="107" cm="1">
        <f t="array" ref="CH126">IF(CG126="","",INDEX(imePrezime_id,CG126,0))</f>
        <v>1950</v>
      </c>
      <c r="CI126" t="s">
        <v>1</v>
      </c>
      <c r="CJ126" s="30" t="str">
        <f>IF(CE126&lt;&gt;"NEMA","","SELECT '"&amp;CD126&amp;"', ime, prezime FROM imeprezime WHERE ime LIKE '%"&amp;MID(BA126,2,LEN(BA126)-2)&amp;"%' Or prezime LIKE '%"&amp;MID(BB126,2,LEN(BB126)-2)&amp;"%' Or ime LIKE '%"&amp;MID(BB126,2,LEN(BB126)-2)&amp;"%' Or prezime LIKE '%"&amp;MID(BA126,2,LEN(BA126)-2)&amp;"%' ORDER BY ime, prezime;")</f>
        <v/>
      </c>
      <c r="CK126" t="s">
        <v>1</v>
      </c>
      <c r="CL126" s="91"/>
      <c r="CM126" t="s">
        <v>1</v>
      </c>
      <c r="CO126" t="s">
        <v>1</v>
      </c>
      <c r="CW126" s="116" t="str">
        <f>IF(CE126="NEMA",MAX(CW$10:CW125)+1,"")</f>
        <v/>
      </c>
      <c r="CX126" t="s">
        <v>1</v>
      </c>
      <c r="CY126" s="124" t="str">
        <f>LEFT(BQ126,1)</f>
        <v>O</v>
      </c>
      <c r="CZ126" t="s">
        <v>1</v>
      </c>
      <c r="DA126" s="106" t="str">
        <f>IF(CW126="","",IF(BO126&lt;&gt;"CRO","","INSERT INTO osoba (id,reg_broj,oib,spol_id,dat_rodjenja) VALUES ("&amp;CW126&amp;",(SELECT max(reg_broj)+1 FROM osoba),Null,'"&amp;CY126&amp;"',Null); INSERT INTO osoba_log (id,reg_broj,oib,spol_id,dat_rodjenja,dnevnik_id) SELECT id,reg_broj,oib,spol_id,dat_rodjenja,"&amp;CW$2&amp;" FROM osoba WHERE id = "&amp;CW126&amp;";"))</f>
        <v/>
      </c>
      <c r="DB126" s="129" t="str">
        <f>IF(CW126="","","INSERT INTO imeprezime (id,osoba_id,rbr,ime,prezime,klub_id,identitet_id,sintaksa_id,info,aktivno,dnevnik_id) VALUES ("&amp;CW126&amp;","&amp;IF(DA126="","Null",CW126)&amp;",1,'"&amp;BA126&amp;"','"&amp;BB126&amp;"',(SELECT id FROM klub WHERE naziv = '"&amp;BI126&amp;"'),Null,1,'',1,"&amp;CW$2&amp;");")</f>
        <v/>
      </c>
      <c r="DC126" t="s">
        <v>1</v>
      </c>
      <c r="DD126" s="30" t="str">
        <f t="shared" si="153"/>
        <v/>
      </c>
      <c r="DE126" t="s">
        <v>1</v>
      </c>
      <c r="DF126" s="106" t="str">
        <f>IF(OR(BP126="",BP126&lt;&gt;"NEMA"),"",BO126)</f>
        <v/>
      </c>
      <c r="DG126" s="129" t="str">
        <f>IF(DF126="","",MAX(DG$10:DG125)+1)</f>
        <v/>
      </c>
      <c r="DH126" t="s">
        <v>1</v>
      </c>
      <c r="DI126" s="91"/>
      <c r="DJ126" t="s">
        <v>1</v>
      </c>
      <c r="DK126" s="30" t="str">
        <f>IF(DF126="","","INSERT INTO drzava(id,naziv,oznaka) VALUES ("&amp;DG126&amp;",'"&amp;DI126&amp;"','"&amp;UPPER(LEFT(DF126,1))&amp;LOWER(RIGHT(DF126,2))&amp;"');")</f>
        <v/>
      </c>
      <c r="DL126" t="s">
        <v>1</v>
      </c>
      <c r="DM126" s="170" t="str">
        <f>IF(BJ126&lt;&gt;"NEMA","",IF(IFERROR(MATCH(BI126,BI$10:BI125,0),0)&lt;&gt;0,"",BI126))</f>
        <v/>
      </c>
      <c r="DN126" t="s">
        <v>1</v>
      </c>
      <c r="DO126" s="91"/>
      <c r="DP126" t="s">
        <v>1</v>
      </c>
      <c r="DQ126" s="106" t="str">
        <f t="shared" si="154"/>
        <v/>
      </c>
      <c r="DR126" s="74" t="str">
        <f>IF(DQ126="","",MAX(DR$10:DR125)+1)</f>
        <v/>
      </c>
      <c r="DS126" s="74" t="str">
        <f>IF(DQ126="","",IF(BP126="","",IF(BP126="NEMA",DG126,BP126)))</f>
        <v/>
      </c>
      <c r="DT126" s="74" t="str">
        <f t="shared" si="155"/>
        <v/>
      </c>
      <c r="DU126" s="74" t="str">
        <f>IF(DO126="","",MAX(DU$10:DU125)+1)</f>
        <v/>
      </c>
      <c r="DV126" s="181" t="str">
        <f>IF(DO126="","",INDEX(klub_id,MATCH(DO126,klub_naziv,0)))</f>
        <v/>
      </c>
      <c r="DW126" s="129" t="str">
        <f t="shared" si="156"/>
        <v/>
      </c>
      <c r="DX126" t="s">
        <v>1</v>
      </c>
      <c r="DY126" s="30" t="str">
        <f t="shared" si="157"/>
        <v/>
      </c>
      <c r="DZ126" t="s">
        <v>1</v>
      </c>
      <c r="EA126" s="170" t="str">
        <f>IF(BX126="","",IF(BY126&lt;&gt;"NEMA","ime-pre-klu"&amp;IF(BJ126="","","(ali)")&amp;"-kat",IF(CB126&lt;&gt;"NEMA","ime-pre-klu"&amp;IF(BJ126="","","(ali)"),IF(CE126&lt;&gt;"NEMA","ime-pre",IF(CW126&lt;&gt;"","novo",""))))&amp;IF(AND(BE126="0",BD126&gt;max_minuta*60),"-ot",""))</f>
        <v>ime-pre-klu</v>
      </c>
      <c r="EB126" t="s">
        <v>1</v>
      </c>
      <c r="EC126" s="112"/>
      <c r="ED126" s="138"/>
      <c r="EE126" s="138"/>
      <c r="EF126" s="138"/>
      <c r="EG126" s="138"/>
      <c r="EH126" s="138"/>
      <c r="EI126" s="138"/>
      <c r="EJ126" s="138"/>
      <c r="EK126" s="138"/>
      <c r="EL126" s="138"/>
      <c r="EM126" s="107">
        <f t="shared" si="140"/>
        <v>5</v>
      </c>
      <c r="EN126" t="s">
        <v>1</v>
      </c>
    </row>
    <row r="127" spans="2:144" x14ac:dyDescent="0.25">
      <c r="B127" s="152" t="s">
        <v>1194</v>
      </c>
      <c r="C127" t="s">
        <v>1</v>
      </c>
      <c r="D127" s="163">
        <f t="shared" si="141"/>
        <v>0</v>
      </c>
      <c r="E127" s="164">
        <f t="shared" ref="E127:AW127" si="209">IF($B127="","",FIND(";",$B127,D127+1))</f>
        <v>1</v>
      </c>
      <c r="F127" s="164">
        <f t="shared" si="209"/>
        <v>8</v>
      </c>
      <c r="G127" s="164">
        <f t="shared" si="209"/>
        <v>14</v>
      </c>
      <c r="H127" s="164">
        <f t="shared" si="209"/>
        <v>21</v>
      </c>
      <c r="I127" s="164">
        <f t="shared" si="209"/>
        <v>27</v>
      </c>
      <c r="J127" s="164">
        <f t="shared" si="209"/>
        <v>28</v>
      </c>
      <c r="K127" s="164">
        <f t="shared" si="209"/>
        <v>30</v>
      </c>
      <c r="L127" s="164">
        <f t="shared" si="209"/>
        <v>31</v>
      </c>
      <c r="M127" s="164">
        <f t="shared" si="209"/>
        <v>33</v>
      </c>
      <c r="N127" s="164">
        <f t="shared" si="209"/>
        <v>39</v>
      </c>
      <c r="O127" s="164">
        <f t="shared" si="209"/>
        <v>45</v>
      </c>
      <c r="P127" s="164">
        <f t="shared" si="209"/>
        <v>51</v>
      </c>
      <c r="Q127" s="164">
        <f t="shared" si="209"/>
        <v>53</v>
      </c>
      <c r="R127" s="164">
        <f t="shared" si="209"/>
        <v>55</v>
      </c>
      <c r="S127" s="164">
        <f t="shared" si="209"/>
        <v>61</v>
      </c>
      <c r="T127" s="164">
        <f t="shared" si="209"/>
        <v>74</v>
      </c>
      <c r="U127" s="164">
        <f t="shared" si="209"/>
        <v>80</v>
      </c>
      <c r="V127" s="164">
        <f t="shared" si="209"/>
        <v>83</v>
      </c>
      <c r="W127" s="164">
        <f t="shared" si="209"/>
        <v>90</v>
      </c>
      <c r="X127" s="164">
        <f t="shared" si="209"/>
        <v>97</v>
      </c>
      <c r="Y127" s="164">
        <f t="shared" si="209"/>
        <v>98</v>
      </c>
      <c r="Z127" s="164">
        <f t="shared" si="209"/>
        <v>99</v>
      </c>
      <c r="AA127" s="164">
        <f t="shared" si="209"/>
        <v>100</v>
      </c>
      <c r="AB127" s="164">
        <f t="shared" si="209"/>
        <v>103</v>
      </c>
      <c r="AC127" s="164">
        <f t="shared" si="209"/>
        <v>106</v>
      </c>
      <c r="AD127" s="164">
        <f t="shared" si="209"/>
        <v>109</v>
      </c>
      <c r="AE127" s="164">
        <f t="shared" si="209"/>
        <v>112</v>
      </c>
      <c r="AF127" s="164">
        <f t="shared" si="209"/>
        <v>115</v>
      </c>
      <c r="AG127" s="164">
        <f t="shared" si="209"/>
        <v>118</v>
      </c>
      <c r="AH127" s="164">
        <f t="shared" si="209"/>
        <v>121</v>
      </c>
      <c r="AI127" s="164">
        <f t="shared" si="209"/>
        <v>124</v>
      </c>
      <c r="AJ127" s="164">
        <f t="shared" si="209"/>
        <v>127</v>
      </c>
      <c r="AK127" s="164">
        <f t="shared" si="209"/>
        <v>130</v>
      </c>
      <c r="AL127" s="164">
        <f t="shared" si="209"/>
        <v>133</v>
      </c>
      <c r="AM127" s="164">
        <f t="shared" si="209"/>
        <v>134</v>
      </c>
      <c r="AN127" s="164">
        <f t="shared" si="209"/>
        <v>136</v>
      </c>
      <c r="AO127" s="164">
        <f t="shared" si="209"/>
        <v>142</v>
      </c>
      <c r="AP127" s="164">
        <f t="shared" si="209"/>
        <v>144</v>
      </c>
      <c r="AQ127" s="164">
        <f t="shared" si="209"/>
        <v>147</v>
      </c>
      <c r="AR127" s="164">
        <f t="shared" si="209"/>
        <v>154</v>
      </c>
      <c r="AS127" s="164">
        <f t="shared" si="209"/>
        <v>161</v>
      </c>
      <c r="AT127" s="164">
        <f t="shared" si="209"/>
        <v>166</v>
      </c>
      <c r="AU127" s="164">
        <f t="shared" si="209"/>
        <v>168</v>
      </c>
      <c r="AV127" s="164">
        <f t="shared" si="209"/>
        <v>170</v>
      </c>
      <c r="AW127" s="165">
        <f t="shared" si="209"/>
        <v>171</v>
      </c>
      <c r="AX127" t="s">
        <v>1</v>
      </c>
      <c r="AY127" s="106" t="str">
        <f t="shared" si="143"/>
        <v>OPEN</v>
      </c>
      <c r="AZ127" s="138">
        <f t="shared" si="135"/>
        <v>291</v>
      </c>
      <c r="BA127" s="74" t="str">
        <f t="shared" si="144"/>
        <v>Ana</v>
      </c>
      <c r="BB127" s="74" t="str">
        <f t="shared" si="145"/>
        <v>Budi</v>
      </c>
      <c r="BC127" s="138" t="str">
        <f t="shared" si="146"/>
        <v>41:15</v>
      </c>
      <c r="BD127" s="138">
        <f t="shared" si="147"/>
        <v>2475</v>
      </c>
      <c r="BE127" s="138" t="str">
        <f t="shared" si="148"/>
        <v>0</v>
      </c>
      <c r="BF127" s="138" t="str">
        <f t="shared" si="169"/>
        <v>0</v>
      </c>
      <c r="BG127" s="138">
        <f>IF(CD127="","",IF(N(BD127)&gt;max_minuta*60,2,INDEX(statusRezultat_id,MATCH(VALUE(BE127),statusRezultat_oevent,0))))</f>
        <v>1</v>
      </c>
      <c r="BH127" s="74" t="str">
        <f>IF(B127="","",SUBSTITUTE(MID($B127,R127+1,S127-R127-1),"""",""))</f>
        <v>JAP</v>
      </c>
      <c r="BI127" s="74" t="str">
        <f>IF(B127="","",SUBSTITUTE(MID($B127,S127+1,T127-S127-1),"""",""))</f>
        <v>OK Japetic</v>
      </c>
      <c r="BJ127" s="138" t="str">
        <f t="shared" si="149"/>
        <v>NEMA</v>
      </c>
      <c r="BK127" s="74" t="str" cm="1">
        <f t="array" ref="BK127">IF(BJ127="",""&amp;BI127,IF(BJ127="NEMA",BI127,INDEX(klubAlias_klub,BJ127)))</f>
        <v>OK Japetic</v>
      </c>
      <c r="BL127" s="74" t="str" cm="1">
        <f t="array" ref="BL127">IFERROR(INDEX(registarNatjecatelji,CE127,4),"")</f>
        <v>OK Japetić</v>
      </c>
      <c r="BM127" s="138"/>
      <c r="BN127" s="74" t="str">
        <f t="shared" si="150"/>
        <v>OK Japetić</v>
      </c>
      <c r="BO127" s="74" t="str">
        <f>IF(B127="","",SUBSTITUTE(MID($B127,T127+1,U127-T127-1),"""",""))</f>
        <v>CRO</v>
      </c>
      <c r="BP127" s="138">
        <f>IF(BO127="","",IFERROR(INDEX(drzava_id,MATCH(BO127,drzava_oznaka,0)),"NEMA"))</f>
        <v>1</v>
      </c>
      <c r="BQ127" s="74" t="str">
        <f>IF(B127="","",SUBSTITUTE(MID($B127,AQ127+1,AR127-AQ127-1),"""",""))</f>
        <v>OPEN</v>
      </c>
      <c r="BR127" s="74" t="str">
        <f t="shared" si="136"/>
        <v>Otvorena</v>
      </c>
      <c r="BS127" s="138">
        <f t="shared" si="137"/>
        <v>1010</v>
      </c>
      <c r="BT127" s="75" t="str">
        <f>IF(B127="","",SUBSTITUTE(MID($B127,AR127+1,AS127-AR127-1),"""",""))</f>
        <v>2.29</v>
      </c>
      <c r="BU127" s="75" t="str">
        <f>IF(B127="","",SUBSTITUTE(MID($B127,AS127+1,AT127-AS127-1),"""",""))</f>
        <v>90</v>
      </c>
      <c r="BV127" s="76" t="str">
        <f>IF(B127="","",SUBSTITUTE(MID($B127,AT127+1,AU127-AT127-1),"""",""))</f>
        <v>9</v>
      </c>
      <c r="BW127" t="s">
        <v>1</v>
      </c>
      <c r="BX127" s="106" t="str">
        <f>IF(BA127="Vacant","",IF(BA127="","",BA127) &amp; IF(BB127="",""," – " &amp; BB127) &amp; IF(BN127="",""," – " &amp; BN127) &amp; IF(AY127="",""," – " &amp; AY127))</f>
        <v>Ana – Budi – OK Japetić – OPEN</v>
      </c>
      <c r="BY127" s="107" t="str">
        <f t="shared" si="138"/>
        <v>NEMA</v>
      </c>
      <c r="BZ127" t="s">
        <v>1</v>
      </c>
      <c r="CA127" s="106" t="str">
        <f>IF(BA127="Vacant","",IF(BA127="","",BA127) &amp; IF(BB127="",""," – " &amp; BB127) &amp; IF(BN127="",""," – " &amp; BN127))</f>
        <v>Ana – Budi – OK Japetić</v>
      </c>
      <c r="CB127" s="107">
        <f t="shared" si="139"/>
        <v>74</v>
      </c>
      <c r="CC127" t="s">
        <v>1</v>
      </c>
      <c r="CD127" s="106" t="str">
        <f>IF(BA127="Vacant","",IF(BA127="","",BA127)&amp;IF(BB127="",""," – "&amp;BB127))</f>
        <v>Ana – Budi</v>
      </c>
      <c r="CE127" s="107">
        <f t="shared" si="151"/>
        <v>74</v>
      </c>
      <c r="CF127" t="s">
        <v>1</v>
      </c>
      <c r="CG127" s="112">
        <f t="shared" si="152"/>
        <v>74</v>
      </c>
      <c r="CH127" s="107" cm="1">
        <f t="array" ref="CH127">IF(CG127="","",INDEX(imePrezime_id,CG127,0))</f>
        <v>1305</v>
      </c>
      <c r="CI127" t="s">
        <v>1</v>
      </c>
      <c r="CJ127" s="30" t="str">
        <f>IF(CE127&lt;&gt;"NEMA","","SELECT '"&amp;CD127&amp;"', ime, prezime FROM imeprezime WHERE ime LIKE '%"&amp;MID(BA127,2,LEN(BA127)-2)&amp;"%' Or prezime LIKE '%"&amp;MID(BB127,2,LEN(BB127)-2)&amp;"%' Or ime LIKE '%"&amp;MID(BB127,2,LEN(BB127)-2)&amp;"%' Or prezime LIKE '%"&amp;MID(BA127,2,LEN(BA127)-2)&amp;"%' ORDER BY ime, prezime;")</f>
        <v/>
      </c>
      <c r="CK127" t="s">
        <v>1</v>
      </c>
      <c r="CL127" s="91"/>
      <c r="CM127" t="s">
        <v>1</v>
      </c>
      <c r="CO127" t="s">
        <v>1</v>
      </c>
      <c r="CW127" s="116" t="str">
        <f>IF(CE127="NEMA",MAX(CW$10:CW126)+1,"")</f>
        <v/>
      </c>
      <c r="CX127" t="s">
        <v>1</v>
      </c>
      <c r="CY127" s="124" t="str">
        <f>LEFT(BQ127,1)</f>
        <v>O</v>
      </c>
      <c r="CZ127" t="s">
        <v>1</v>
      </c>
      <c r="DA127" s="106" t="str">
        <f>IF(CW127="","",IF(BO127&lt;&gt;"CRO","","INSERT INTO osoba (id,reg_broj,oib,spol_id,dat_rodjenja) VALUES ("&amp;CW127&amp;",(SELECT max(reg_broj)+1 FROM osoba),Null,'"&amp;CY127&amp;"',Null); INSERT INTO osoba_log (id,reg_broj,oib,spol_id,dat_rodjenja,dnevnik_id) SELECT id,reg_broj,oib,spol_id,dat_rodjenja,"&amp;CW$2&amp;" FROM osoba WHERE id = "&amp;CW127&amp;";"))</f>
        <v/>
      </c>
      <c r="DB127" s="129" t="str">
        <f>IF(CW127="","","INSERT INTO imeprezime (id,osoba_id,rbr,ime,prezime,klub_id,identitet_id,sintaksa_id,info,aktivno,dnevnik_id) VALUES ("&amp;CW127&amp;","&amp;IF(DA127="","Null",CW127)&amp;",1,'"&amp;BA127&amp;"','"&amp;BB127&amp;"',(SELECT id FROM klub WHERE naziv = '"&amp;BI127&amp;"'),Null,1,'',1,"&amp;CW$2&amp;");")</f>
        <v/>
      </c>
      <c r="DC127" t="s">
        <v>1</v>
      </c>
      <c r="DD127" s="30" t="str">
        <f t="shared" si="153"/>
        <v/>
      </c>
      <c r="DE127" t="s">
        <v>1</v>
      </c>
      <c r="DF127" s="106" t="str">
        <f>IF(OR(BP127="",BP127&lt;&gt;"NEMA"),"",BO127)</f>
        <v/>
      </c>
      <c r="DG127" s="129" t="str">
        <f>IF(DF127="","",MAX(DG$10:DG126)+1)</f>
        <v/>
      </c>
      <c r="DH127" t="s">
        <v>1</v>
      </c>
      <c r="DI127" s="91"/>
      <c r="DJ127" t="s">
        <v>1</v>
      </c>
      <c r="DK127" s="30" t="str">
        <f>IF(DF127="","","INSERT INTO drzava(id,naziv,oznaka) VALUES ("&amp;DG127&amp;",'"&amp;DI127&amp;"','"&amp;UPPER(LEFT(DF127,1))&amp;LOWER(RIGHT(DF127,2))&amp;"');")</f>
        <v/>
      </c>
      <c r="DL127" t="s">
        <v>1</v>
      </c>
      <c r="DM127" s="170" t="str">
        <f>IF(BJ127&lt;&gt;"NEMA","",IF(IFERROR(MATCH(BI127,BI$10:BI126,0),0)&lt;&gt;0,"",BI127))</f>
        <v/>
      </c>
      <c r="DN127" t="s">
        <v>1</v>
      </c>
      <c r="DO127" s="91"/>
      <c r="DP127" t="s">
        <v>1</v>
      </c>
      <c r="DQ127" s="106" t="str">
        <f t="shared" si="154"/>
        <v/>
      </c>
      <c r="DR127" s="74" t="str">
        <f>IF(DQ127="","",MAX(DR$10:DR126)+1)</f>
        <v/>
      </c>
      <c r="DS127" s="74" t="str">
        <f>IF(DQ127="","",IF(BP127="","",IF(BP127="NEMA",DG127,BP127)))</f>
        <v/>
      </c>
      <c r="DT127" s="74" t="str">
        <f t="shared" si="155"/>
        <v/>
      </c>
      <c r="DU127" s="74" t="str">
        <f>IF(DO127="","",MAX(DU$10:DU126)+1)</f>
        <v/>
      </c>
      <c r="DV127" s="181" t="str">
        <f>IF(DO127="","",INDEX(klub_id,MATCH(DO127,klub_naziv,0)))</f>
        <v/>
      </c>
      <c r="DW127" s="129" t="str">
        <f t="shared" si="156"/>
        <v/>
      </c>
      <c r="DX127" t="s">
        <v>1</v>
      </c>
      <c r="DY127" s="30" t="str">
        <f t="shared" si="157"/>
        <v/>
      </c>
      <c r="DZ127" t="s">
        <v>1</v>
      </c>
      <c r="EA127" s="170" t="str">
        <f>IF(BX127="","",IF(BY127&lt;&gt;"NEMA","ime-pre-klu"&amp;IF(BJ127="","","(ali)")&amp;"-kat",IF(CB127&lt;&gt;"NEMA","ime-pre-klu"&amp;IF(BJ127="","","(ali)"),IF(CE127&lt;&gt;"NEMA","ime-pre",IF(CW127&lt;&gt;"","novo",""))))&amp;IF(AND(BE127="0",BD127&gt;max_minuta*60),"-ot",""))</f>
        <v>ime-pre-klu(ali)</v>
      </c>
      <c r="EB127" t="s">
        <v>1</v>
      </c>
      <c r="EC127" s="112"/>
      <c r="ED127" s="138"/>
      <c r="EE127" s="138"/>
      <c r="EF127" s="138"/>
      <c r="EG127" s="138"/>
      <c r="EH127" s="138"/>
      <c r="EI127" s="138"/>
      <c r="EJ127" s="138"/>
      <c r="EK127" s="138"/>
      <c r="EL127" s="138"/>
      <c r="EM127" s="107">
        <f t="shared" si="140"/>
        <v>7</v>
      </c>
      <c r="EN127" t="s">
        <v>1</v>
      </c>
    </row>
    <row r="128" spans="2:144" x14ac:dyDescent="0.25">
      <c r="B128" s="152" t="s">
        <v>1195</v>
      </c>
      <c r="C128" t="s">
        <v>1</v>
      </c>
      <c r="D128" s="163">
        <f t="shared" si="141"/>
        <v>0</v>
      </c>
      <c r="E128" s="164">
        <f t="shared" ref="E128:AW128" si="210">IF($B128="","",FIND(";",$B128,D128+1))</f>
        <v>1</v>
      </c>
      <c r="F128" s="164">
        <f t="shared" si="210"/>
        <v>9</v>
      </c>
      <c r="G128" s="164">
        <f t="shared" si="210"/>
        <v>15</v>
      </c>
      <c r="H128" s="164">
        <f t="shared" si="210"/>
        <v>23</v>
      </c>
      <c r="I128" s="164">
        <f t="shared" si="210"/>
        <v>29</v>
      </c>
      <c r="J128" s="164">
        <f t="shared" si="210"/>
        <v>30</v>
      </c>
      <c r="K128" s="164">
        <f t="shared" si="210"/>
        <v>32</v>
      </c>
      <c r="L128" s="164">
        <f t="shared" si="210"/>
        <v>33</v>
      </c>
      <c r="M128" s="164">
        <f t="shared" si="210"/>
        <v>35</v>
      </c>
      <c r="N128" s="164">
        <f t="shared" si="210"/>
        <v>41</v>
      </c>
      <c r="O128" s="164">
        <f t="shared" si="210"/>
        <v>47</v>
      </c>
      <c r="P128" s="164">
        <f t="shared" si="210"/>
        <v>53</v>
      </c>
      <c r="Q128" s="164">
        <f t="shared" si="210"/>
        <v>55</v>
      </c>
      <c r="R128" s="164">
        <f t="shared" si="210"/>
        <v>57</v>
      </c>
      <c r="S128" s="164">
        <f t="shared" si="210"/>
        <v>63</v>
      </c>
      <c r="T128" s="164">
        <f t="shared" si="210"/>
        <v>74</v>
      </c>
      <c r="U128" s="164">
        <f t="shared" si="210"/>
        <v>80</v>
      </c>
      <c r="V128" s="164">
        <f t="shared" si="210"/>
        <v>83</v>
      </c>
      <c r="W128" s="164">
        <f t="shared" si="210"/>
        <v>90</v>
      </c>
      <c r="X128" s="164">
        <f t="shared" si="210"/>
        <v>97</v>
      </c>
      <c r="Y128" s="164">
        <f t="shared" si="210"/>
        <v>98</v>
      </c>
      <c r="Z128" s="164">
        <f t="shared" si="210"/>
        <v>99</v>
      </c>
      <c r="AA128" s="164">
        <f t="shared" si="210"/>
        <v>100</v>
      </c>
      <c r="AB128" s="164">
        <f t="shared" si="210"/>
        <v>103</v>
      </c>
      <c r="AC128" s="164">
        <f t="shared" si="210"/>
        <v>106</v>
      </c>
      <c r="AD128" s="164">
        <f t="shared" si="210"/>
        <v>109</v>
      </c>
      <c r="AE128" s="164">
        <f t="shared" si="210"/>
        <v>112</v>
      </c>
      <c r="AF128" s="164">
        <f t="shared" si="210"/>
        <v>115</v>
      </c>
      <c r="AG128" s="164">
        <f t="shared" si="210"/>
        <v>118</v>
      </c>
      <c r="AH128" s="164">
        <f t="shared" si="210"/>
        <v>121</v>
      </c>
      <c r="AI128" s="164">
        <f t="shared" si="210"/>
        <v>124</v>
      </c>
      <c r="AJ128" s="164">
        <f t="shared" si="210"/>
        <v>127</v>
      </c>
      <c r="AK128" s="164">
        <f t="shared" si="210"/>
        <v>130</v>
      </c>
      <c r="AL128" s="164">
        <f t="shared" si="210"/>
        <v>133</v>
      </c>
      <c r="AM128" s="164">
        <f t="shared" si="210"/>
        <v>134</v>
      </c>
      <c r="AN128" s="164">
        <f t="shared" si="210"/>
        <v>136</v>
      </c>
      <c r="AO128" s="164">
        <f t="shared" si="210"/>
        <v>142</v>
      </c>
      <c r="AP128" s="164">
        <f t="shared" si="210"/>
        <v>144</v>
      </c>
      <c r="AQ128" s="164">
        <f t="shared" si="210"/>
        <v>147</v>
      </c>
      <c r="AR128" s="164">
        <f t="shared" si="210"/>
        <v>154</v>
      </c>
      <c r="AS128" s="164">
        <f t="shared" si="210"/>
        <v>161</v>
      </c>
      <c r="AT128" s="164">
        <f t="shared" si="210"/>
        <v>166</v>
      </c>
      <c r="AU128" s="164">
        <f t="shared" si="210"/>
        <v>168</v>
      </c>
      <c r="AV128" s="164">
        <f t="shared" si="210"/>
        <v>170</v>
      </c>
      <c r="AW128" s="165">
        <f t="shared" si="210"/>
        <v>171</v>
      </c>
      <c r="AX128" t="s">
        <v>1</v>
      </c>
      <c r="AY128" s="106" t="str">
        <f t="shared" si="143"/>
        <v>OPEN</v>
      </c>
      <c r="AZ128" s="138">
        <f t="shared" si="135"/>
        <v>291</v>
      </c>
      <c r="BA128" s="74" t="str">
        <f t="shared" si="144"/>
        <v>Iva</v>
      </c>
      <c r="BB128" s="74" t="str">
        <f t="shared" si="145"/>
        <v>Renić</v>
      </c>
      <c r="BC128" s="138" t="str">
        <f t="shared" si="146"/>
        <v>42:10</v>
      </c>
      <c r="BD128" s="138">
        <f t="shared" si="147"/>
        <v>2530</v>
      </c>
      <c r="BE128" s="138" t="str">
        <f t="shared" si="148"/>
        <v>0</v>
      </c>
      <c r="BF128" s="138" t="str">
        <f t="shared" si="169"/>
        <v>0</v>
      </c>
      <c r="BG128" s="138">
        <f>IF(CD128="","",IF(N(BD128)&gt;max_minuta*60,2,INDEX(statusRezultat_id,MATCH(VALUE(BE128),statusRezultat_oevent,0))))</f>
        <v>1</v>
      </c>
      <c r="BH128" s="74" t="str">
        <f>IF(B128="","",SUBSTITUTE(MID($B128,R128+1,S128-R128-1),"""",""))</f>
        <v>ORI</v>
      </c>
      <c r="BI128" s="74" t="str">
        <f>IF(B128="","",SUBSTITUTE(MID($B128,S128+1,T128-S128-1),"""",""))</f>
        <v>OK Orion</v>
      </c>
      <c r="BJ128" s="138" t="str">
        <f t="shared" si="149"/>
        <v/>
      </c>
      <c r="BK128" s="74" t="str" cm="1">
        <f t="array" ref="BK128">IF(BJ128="",""&amp;BI128,IF(BJ128="NEMA",BI128,INDEX(klubAlias_klub,BJ128)))</f>
        <v>OK Orion</v>
      </c>
      <c r="BL128" s="74" t="str" cm="1">
        <f t="array" ref="BL128">IFERROR(INDEX(registarNatjecatelji,CE128,4),"")</f>
        <v>OK Orion</v>
      </c>
      <c r="BM128" s="138"/>
      <c r="BN128" s="74" t="str">
        <f t="shared" si="150"/>
        <v>OK Orion</v>
      </c>
      <c r="BO128" s="74" t="str">
        <f>IF(B128="","",SUBSTITUTE(MID($B128,T128+1,U128-T128-1),"""",""))</f>
        <v>CRO</v>
      </c>
      <c r="BP128" s="138">
        <f>IF(BO128="","",IFERROR(INDEX(drzava_id,MATCH(BO128,drzava_oznaka,0)),"NEMA"))</f>
        <v>1</v>
      </c>
      <c r="BQ128" s="74" t="str">
        <f>IF(B128="","",SUBSTITUTE(MID($B128,AQ128+1,AR128-AQ128-1),"""",""))</f>
        <v>OPEN</v>
      </c>
      <c r="BR128" s="74" t="str">
        <f t="shared" si="136"/>
        <v>Otvorena</v>
      </c>
      <c r="BS128" s="138">
        <f t="shared" si="137"/>
        <v>1010</v>
      </c>
      <c r="BT128" s="75" t="str">
        <f>IF(B128="","",SUBSTITUTE(MID($B128,AR128+1,AS128-AR128-1),"""",""))</f>
        <v>2.29</v>
      </c>
      <c r="BU128" s="75" t="str">
        <f>IF(B128="","",SUBSTITUTE(MID($B128,AS128+1,AT128-AS128-1),"""",""))</f>
        <v>90</v>
      </c>
      <c r="BV128" s="76" t="str">
        <f>IF(B128="","",SUBSTITUTE(MID($B128,AT128+1,AU128-AT128-1),"""",""))</f>
        <v>9</v>
      </c>
      <c r="BW128" t="s">
        <v>1</v>
      </c>
      <c r="BX128" s="106" t="str">
        <f>IF(BA128="Vacant","",IF(BA128="","",BA128) &amp; IF(BB128="",""," – " &amp; BB128) &amp; IF(BN128="",""," – " &amp; BN128) &amp; IF(AY128="",""," – " &amp; AY128))</f>
        <v>Iva – Renić – OK Orion – OPEN</v>
      </c>
      <c r="BY128" s="107" t="str">
        <f t="shared" si="138"/>
        <v>NEMA</v>
      </c>
      <c r="BZ128" t="s">
        <v>1</v>
      </c>
      <c r="CA128" s="106" t="str">
        <f>IF(BA128="Vacant","",IF(BA128="","",BA128) &amp; IF(BB128="",""," – " &amp; BB128) &amp; IF(BN128="",""," – " &amp; BN128))</f>
        <v>Iva – Renić – OK Orion</v>
      </c>
      <c r="CB128" s="107">
        <f t="shared" si="139"/>
        <v>427</v>
      </c>
      <c r="CC128" t="s">
        <v>1</v>
      </c>
      <c r="CD128" s="106" t="str">
        <f>IF(BA128="Vacant","",IF(BA128="","",BA128)&amp;IF(BB128="",""," – "&amp;BB128))</f>
        <v>Iva – Renić</v>
      </c>
      <c r="CE128" s="107">
        <f t="shared" si="151"/>
        <v>427</v>
      </c>
      <c r="CF128" t="s">
        <v>1</v>
      </c>
      <c r="CG128" s="112">
        <f t="shared" si="152"/>
        <v>427</v>
      </c>
      <c r="CH128" s="107" cm="1">
        <f t="array" ref="CH128">IF(CG128="","",INDEX(imePrezime_id,CG128,0))</f>
        <v>1683</v>
      </c>
      <c r="CI128" t="s">
        <v>1</v>
      </c>
      <c r="CJ128" s="30" t="str">
        <f>IF(CE128&lt;&gt;"NEMA","","SELECT '"&amp;CD128&amp;"', ime, prezime FROM imeprezime WHERE ime LIKE '%"&amp;MID(BA128,2,LEN(BA128)-2)&amp;"%' Or prezime LIKE '%"&amp;MID(BB128,2,LEN(BB128)-2)&amp;"%' Or ime LIKE '%"&amp;MID(BB128,2,LEN(BB128)-2)&amp;"%' Or prezime LIKE '%"&amp;MID(BA128,2,LEN(BA128)-2)&amp;"%' ORDER BY ime, prezime;")</f>
        <v/>
      </c>
      <c r="CK128" t="s">
        <v>1</v>
      </c>
      <c r="CL128" s="91"/>
      <c r="CM128" t="s">
        <v>1</v>
      </c>
      <c r="CO128" t="s">
        <v>1</v>
      </c>
      <c r="CW128" s="116" t="str">
        <f>IF(CE128="NEMA",MAX(CW$10:CW127)+1,"")</f>
        <v/>
      </c>
      <c r="CX128" t="s">
        <v>1</v>
      </c>
      <c r="CY128" s="124" t="str">
        <f>LEFT(BQ128,1)</f>
        <v>O</v>
      </c>
      <c r="CZ128" t="s">
        <v>1</v>
      </c>
      <c r="DA128" s="106" t="str">
        <f>IF(CW128="","",IF(BO128&lt;&gt;"CRO","","INSERT INTO osoba (id,reg_broj,oib,spol_id,dat_rodjenja) VALUES ("&amp;CW128&amp;",(SELECT max(reg_broj)+1 FROM osoba),Null,'"&amp;CY128&amp;"',Null); INSERT INTO osoba_log (id,reg_broj,oib,spol_id,dat_rodjenja,dnevnik_id) SELECT id,reg_broj,oib,spol_id,dat_rodjenja,"&amp;CW$2&amp;" FROM osoba WHERE id = "&amp;CW128&amp;";"))</f>
        <v/>
      </c>
      <c r="DB128" s="129" t="str">
        <f>IF(CW128="","","INSERT INTO imeprezime (id,osoba_id,rbr,ime,prezime,klub_id,identitet_id,sintaksa_id,info,aktivno,dnevnik_id) VALUES ("&amp;CW128&amp;","&amp;IF(DA128="","Null",CW128)&amp;",1,'"&amp;BA128&amp;"','"&amp;BB128&amp;"',(SELECT id FROM klub WHERE naziv = '"&amp;BI128&amp;"'),Null,1,'',1,"&amp;CW$2&amp;");")</f>
        <v/>
      </c>
      <c r="DC128" t="s">
        <v>1</v>
      </c>
      <c r="DD128" s="30" t="str">
        <f t="shared" si="153"/>
        <v/>
      </c>
      <c r="DE128" t="s">
        <v>1</v>
      </c>
      <c r="DF128" s="106" t="str">
        <f>IF(OR(BP128="",BP128&lt;&gt;"NEMA"),"",BO128)</f>
        <v/>
      </c>
      <c r="DG128" s="129" t="str">
        <f>IF(DF128="","",MAX(DG$10:DG127)+1)</f>
        <v/>
      </c>
      <c r="DH128" t="s">
        <v>1</v>
      </c>
      <c r="DI128" s="91"/>
      <c r="DJ128" t="s">
        <v>1</v>
      </c>
      <c r="DK128" s="30" t="str">
        <f>IF(DF128="","","INSERT INTO drzava(id,naziv,oznaka) VALUES ("&amp;DG128&amp;",'"&amp;DI128&amp;"','"&amp;UPPER(LEFT(DF128,1))&amp;LOWER(RIGHT(DF128,2))&amp;"');")</f>
        <v/>
      </c>
      <c r="DL128" t="s">
        <v>1</v>
      </c>
      <c r="DM128" s="170" t="str">
        <f>IF(BJ128&lt;&gt;"NEMA","",IF(IFERROR(MATCH(BI128,BI$10:BI127,0),0)&lt;&gt;0,"",BI128))</f>
        <v/>
      </c>
      <c r="DN128" t="s">
        <v>1</v>
      </c>
      <c r="DO128" s="91"/>
      <c r="DP128" t="s">
        <v>1</v>
      </c>
      <c r="DQ128" s="106" t="str">
        <f t="shared" si="154"/>
        <v/>
      </c>
      <c r="DR128" s="74" t="str">
        <f>IF(DQ128="","",MAX(DR$10:DR127)+1)</f>
        <v/>
      </c>
      <c r="DS128" s="74" t="str">
        <f>IF(DQ128="","",IF(BP128="","",IF(BP128="NEMA",DG128,BP128)))</f>
        <v/>
      </c>
      <c r="DT128" s="74" t="str">
        <f t="shared" si="155"/>
        <v/>
      </c>
      <c r="DU128" s="74" t="str">
        <f>IF(DO128="","",MAX(DU$10:DU127)+1)</f>
        <v/>
      </c>
      <c r="DV128" s="181" t="str">
        <f>IF(DO128="","",INDEX(klub_id,MATCH(DO128,klub_naziv,0)))</f>
        <v/>
      </c>
      <c r="DW128" s="129" t="str">
        <f t="shared" si="156"/>
        <v/>
      </c>
      <c r="DX128" t="s">
        <v>1</v>
      </c>
      <c r="DY128" s="30" t="str">
        <f t="shared" si="157"/>
        <v/>
      </c>
      <c r="DZ128" t="s">
        <v>1</v>
      </c>
      <c r="EA128" s="170" t="str">
        <f>IF(BX128="","",IF(BY128&lt;&gt;"NEMA","ime-pre-klu"&amp;IF(BJ128="","","(ali)")&amp;"-kat",IF(CB128&lt;&gt;"NEMA","ime-pre-klu"&amp;IF(BJ128="","","(ali)"),IF(CE128&lt;&gt;"NEMA","ime-pre",IF(CW128&lt;&gt;"","novo",""))))&amp;IF(AND(BE128="0",BD128&gt;max_minuta*60),"-ot",""))</f>
        <v>ime-pre-klu</v>
      </c>
      <c r="EB128" t="s">
        <v>1</v>
      </c>
      <c r="EC128" s="112"/>
      <c r="ED128" s="138"/>
      <c r="EE128" s="138"/>
      <c r="EF128" s="138"/>
      <c r="EG128" s="138"/>
      <c r="EH128" s="138"/>
      <c r="EI128" s="138"/>
      <c r="EJ128" s="138"/>
      <c r="EK128" s="138"/>
      <c r="EL128" s="138"/>
      <c r="EM128" s="107">
        <f t="shared" si="140"/>
        <v>5</v>
      </c>
      <c r="EN128" t="s">
        <v>1</v>
      </c>
    </row>
    <row r="129" spans="2:144" x14ac:dyDescent="0.25">
      <c r="B129" s="152" t="s">
        <v>1196</v>
      </c>
      <c r="C129" t="s">
        <v>1</v>
      </c>
      <c r="D129" s="163">
        <f t="shared" si="141"/>
        <v>0</v>
      </c>
      <c r="E129" s="164">
        <f t="shared" ref="E129:AW129" si="211">IF($B129="","",FIND(";",$B129,D129+1))</f>
        <v>1</v>
      </c>
      <c r="F129" s="164">
        <f t="shared" si="211"/>
        <v>8</v>
      </c>
      <c r="G129" s="164">
        <f t="shared" si="211"/>
        <v>13</v>
      </c>
      <c r="H129" s="164">
        <f t="shared" si="211"/>
        <v>22</v>
      </c>
      <c r="I129" s="164">
        <f t="shared" si="211"/>
        <v>32</v>
      </c>
      <c r="J129" s="164">
        <f t="shared" si="211"/>
        <v>33</v>
      </c>
      <c r="K129" s="164">
        <f t="shared" si="211"/>
        <v>35</v>
      </c>
      <c r="L129" s="164">
        <f t="shared" si="211"/>
        <v>36</v>
      </c>
      <c r="M129" s="164">
        <f t="shared" si="211"/>
        <v>38</v>
      </c>
      <c r="N129" s="164">
        <f t="shared" si="211"/>
        <v>44</v>
      </c>
      <c r="O129" s="164">
        <f t="shared" si="211"/>
        <v>50</v>
      </c>
      <c r="P129" s="164">
        <f t="shared" si="211"/>
        <v>56</v>
      </c>
      <c r="Q129" s="164">
        <f t="shared" si="211"/>
        <v>58</v>
      </c>
      <c r="R129" s="164">
        <f t="shared" si="211"/>
        <v>60</v>
      </c>
      <c r="S129" s="164">
        <f t="shared" si="211"/>
        <v>71</v>
      </c>
      <c r="T129" s="164">
        <f t="shared" si="211"/>
        <v>85</v>
      </c>
      <c r="U129" s="164">
        <f t="shared" si="211"/>
        <v>91</v>
      </c>
      <c r="V129" s="164">
        <f t="shared" si="211"/>
        <v>94</v>
      </c>
      <c r="W129" s="164">
        <f t="shared" si="211"/>
        <v>101</v>
      </c>
      <c r="X129" s="164">
        <f t="shared" si="211"/>
        <v>108</v>
      </c>
      <c r="Y129" s="164">
        <f t="shared" si="211"/>
        <v>109</v>
      </c>
      <c r="Z129" s="164">
        <f t="shared" si="211"/>
        <v>110</v>
      </c>
      <c r="AA129" s="164">
        <f t="shared" si="211"/>
        <v>111</v>
      </c>
      <c r="AB129" s="164">
        <f t="shared" si="211"/>
        <v>114</v>
      </c>
      <c r="AC129" s="164">
        <f t="shared" si="211"/>
        <v>117</v>
      </c>
      <c r="AD129" s="164">
        <f t="shared" si="211"/>
        <v>120</v>
      </c>
      <c r="AE129" s="164">
        <f t="shared" si="211"/>
        <v>123</v>
      </c>
      <c r="AF129" s="164">
        <f t="shared" si="211"/>
        <v>126</v>
      </c>
      <c r="AG129" s="164">
        <f t="shared" si="211"/>
        <v>129</v>
      </c>
      <c r="AH129" s="164">
        <f t="shared" si="211"/>
        <v>132</v>
      </c>
      <c r="AI129" s="164">
        <f t="shared" si="211"/>
        <v>135</v>
      </c>
      <c r="AJ129" s="164">
        <f t="shared" si="211"/>
        <v>138</v>
      </c>
      <c r="AK129" s="164">
        <f t="shared" si="211"/>
        <v>141</v>
      </c>
      <c r="AL129" s="164">
        <f t="shared" si="211"/>
        <v>144</v>
      </c>
      <c r="AM129" s="164">
        <f t="shared" si="211"/>
        <v>145</v>
      </c>
      <c r="AN129" s="164">
        <f t="shared" si="211"/>
        <v>147</v>
      </c>
      <c r="AO129" s="164">
        <f t="shared" si="211"/>
        <v>153</v>
      </c>
      <c r="AP129" s="164">
        <f t="shared" si="211"/>
        <v>155</v>
      </c>
      <c r="AQ129" s="164">
        <f t="shared" si="211"/>
        <v>158</v>
      </c>
      <c r="AR129" s="164">
        <f t="shared" si="211"/>
        <v>165</v>
      </c>
      <c r="AS129" s="164">
        <f t="shared" si="211"/>
        <v>172</v>
      </c>
      <c r="AT129" s="164">
        <f t="shared" si="211"/>
        <v>177</v>
      </c>
      <c r="AU129" s="164">
        <f t="shared" si="211"/>
        <v>179</v>
      </c>
      <c r="AV129" s="164">
        <f t="shared" si="211"/>
        <v>181</v>
      </c>
      <c r="AW129" s="165">
        <f t="shared" si="211"/>
        <v>182</v>
      </c>
      <c r="AX129" t="s">
        <v>1</v>
      </c>
      <c r="AY129" s="106" t="str">
        <f t="shared" si="143"/>
        <v>OPEN</v>
      </c>
      <c r="AZ129" s="138">
        <f t="shared" si="135"/>
        <v>291</v>
      </c>
      <c r="BA129" s="74" t="str">
        <f t="shared" si="144"/>
        <v>Martina</v>
      </c>
      <c r="BB129" s="74" t="str">
        <f t="shared" si="145"/>
        <v>Horvat</v>
      </c>
      <c r="BC129" s="138" t="str">
        <f t="shared" si="146"/>
        <v>42:14</v>
      </c>
      <c r="BD129" s="138">
        <f t="shared" si="147"/>
        <v>2534</v>
      </c>
      <c r="BE129" s="138" t="str">
        <f t="shared" si="148"/>
        <v>0</v>
      </c>
      <c r="BF129" s="138" t="str">
        <f t="shared" si="169"/>
        <v>0</v>
      </c>
      <c r="BG129" s="138">
        <f>IF(CD129="","",IF(N(BD129)&gt;max_minuta*60,2,INDEX(statusRezultat_id,MATCH(VALUE(BE129),statusRezultat_oevent,0))))</f>
        <v>1</v>
      </c>
      <c r="BH129" s="74" t="str">
        <f>IF(B129="","",SUBSTITUTE(MID($B129,R129+1,S129-R129-1),"""",""))</f>
        <v>Maksimir</v>
      </c>
      <c r="BI129" s="74" t="str">
        <f>IF(B129="","",SUBSTITUTE(MID($B129,S129+1,T129-S129-1),"""",""))</f>
        <v>OK Maksimir</v>
      </c>
      <c r="BJ129" s="138" t="str">
        <f t="shared" si="149"/>
        <v/>
      </c>
      <c r="BK129" s="74" t="str" cm="1">
        <f t="array" ref="BK129">IF(BJ129="",""&amp;BI129,IF(BJ129="NEMA",BI129,INDEX(klubAlias_klub,BJ129)))</f>
        <v>OK Maksimir</v>
      </c>
      <c r="BL129" s="74" t="str" cm="1">
        <f t="array" ref="BL129">IFERROR(INDEX(registarNatjecatelji,CE129,4),"")</f>
        <v/>
      </c>
      <c r="BM129" s="138"/>
      <c r="BN129" s="74" t="str">
        <f t="shared" si="150"/>
        <v>OK Maksimir</v>
      </c>
      <c r="BO129" s="74" t="str">
        <f>IF(B129="","",SUBSTITUTE(MID($B129,T129+1,U129-T129-1),"""",""))</f>
        <v>CRO</v>
      </c>
      <c r="BP129" s="138">
        <f>IF(BO129="","",IFERROR(INDEX(drzava_id,MATCH(BO129,drzava_oznaka,0)),"NEMA"))</f>
        <v>1</v>
      </c>
      <c r="BQ129" s="74" t="str">
        <f>IF(B129="","",SUBSTITUTE(MID($B129,AQ129+1,AR129-AQ129-1),"""",""))</f>
        <v>OPEN</v>
      </c>
      <c r="BR129" s="74" t="str">
        <f t="shared" si="136"/>
        <v>Otvorena</v>
      </c>
      <c r="BS129" s="138">
        <f t="shared" si="137"/>
        <v>1010</v>
      </c>
      <c r="BT129" s="75" t="str">
        <f>IF(B129="","",SUBSTITUTE(MID($B129,AR129+1,AS129-AR129-1),"""",""))</f>
        <v>2.29</v>
      </c>
      <c r="BU129" s="75" t="str">
        <f>IF(B129="","",SUBSTITUTE(MID($B129,AS129+1,AT129-AS129-1),"""",""))</f>
        <v>90</v>
      </c>
      <c r="BV129" s="76" t="str">
        <f>IF(B129="","",SUBSTITUTE(MID($B129,AT129+1,AU129-AT129-1),"""",""))</f>
        <v>9</v>
      </c>
      <c r="BW129" t="s">
        <v>1</v>
      </c>
      <c r="BX129" s="106" t="str">
        <f>IF(BA129="Vacant","",IF(BA129="","",BA129) &amp; IF(BB129="",""," – " &amp; BB129) &amp; IF(BN129="",""," – " &amp; BN129) &amp; IF(AY129="",""," – " &amp; AY129))</f>
        <v>Martina – Horvat – OK Maksimir – OPEN</v>
      </c>
      <c r="BY129" s="107" t="str">
        <f t="shared" si="138"/>
        <v>NEMA</v>
      </c>
      <c r="BZ129" t="s">
        <v>1</v>
      </c>
      <c r="CA129" s="106" t="str">
        <f>IF(BA129="Vacant","",IF(BA129="","",BA129) &amp; IF(BB129="",""," – " &amp; BB129) &amp; IF(BN129="",""," – " &amp; BN129))</f>
        <v>Martina – Horvat – OK Maksimir</v>
      </c>
      <c r="CB129" s="107" t="str">
        <f t="shared" si="139"/>
        <v>NEMA</v>
      </c>
      <c r="CC129" t="s">
        <v>1</v>
      </c>
      <c r="CD129" s="106" t="str">
        <f>IF(BA129="Vacant","",IF(BA129="","",BA129)&amp;IF(BB129="",""," – "&amp;BB129))</f>
        <v>Martina – Horvat</v>
      </c>
      <c r="CE129" s="107" t="str">
        <f t="shared" si="151"/>
        <v>NEMA</v>
      </c>
      <c r="CF129" t="s">
        <v>1</v>
      </c>
      <c r="CG129" s="112" t="str">
        <f t="shared" si="152"/>
        <v/>
      </c>
      <c r="CH129" s="107" t="str" cm="1">
        <f t="array" ref="CH129">IF(CG129="","",INDEX(imePrezime_id,CG129,0))</f>
        <v/>
      </c>
      <c r="CI129" t="s">
        <v>1</v>
      </c>
      <c r="CJ129" s="30" t="str">
        <f>IF(CE129&lt;&gt;"NEMA","","SELECT '"&amp;CD129&amp;"', ime, prezime FROM imeprezime WHERE ime LIKE '%"&amp;MID(BA129,2,LEN(BA129)-2)&amp;"%' Or prezime LIKE '%"&amp;MID(BB129,2,LEN(BB129)-2)&amp;"%' Or ime LIKE '%"&amp;MID(BB129,2,LEN(BB129)-2)&amp;"%' Or prezime LIKE '%"&amp;MID(BA129,2,LEN(BA129)-2)&amp;"%' ORDER BY ime, prezime;")</f>
        <v>SELECT 'Martina – Horvat', ime, prezime FROM imeprezime WHERE ime LIKE '%artin%' Or prezime LIKE '%orva%' Or ime LIKE '%orva%' Or prezime LIKE '%artin%' ORDER BY ime, prezime;</v>
      </c>
      <c r="CK129" t="s">
        <v>1</v>
      </c>
      <c r="CL129" s="91"/>
      <c r="CM129" t="s">
        <v>1</v>
      </c>
      <c r="CO129" t="s">
        <v>1</v>
      </c>
      <c r="CW129" s="116">
        <f>IF(CE129="NEMA",MAX(CW$10:CW128)+1,"")</f>
        <v>1007</v>
      </c>
      <c r="CX129" t="s">
        <v>1</v>
      </c>
      <c r="CY129" s="124" t="s">
        <v>1353</v>
      </c>
      <c r="CZ129" t="s">
        <v>1</v>
      </c>
      <c r="DA129" s="106" t="str">
        <f>IF(CW129="","",IF(BO129&lt;&gt;"CRO","","INSERT INTO osoba (id,reg_broj,oib,spol_id,dat_rodjenja) VALUES ("&amp;CW129&amp;",(SELECT max(reg_broj)+1 FROM osoba),Null,'"&amp;CY129&amp;"',Null); INSERT INTO osoba_log (id,reg_broj,oib,spol_id,dat_rodjenja,dnevnik_id) SELECT id,reg_broj,oib,spol_id,dat_rodjenja,"&amp;CW$2&amp;" FROM osoba WHERE id = "&amp;CW129&amp;";"))</f>
        <v>INSERT INTO osoba (id,reg_broj,oib,spol_id,dat_rodjenja) VALUES (1007,(SELECT max(reg_broj)+1 FROM osoba),Null,'Ž',Null); INSERT INTO osoba_log (id,reg_broj,oib,spol_id,dat_rodjenja,dnevnik_id) SELECT id,reg_broj,oib,spol_id,dat_rodjenja,881 FROM osoba WHERE id = 1007;</v>
      </c>
      <c r="DB129" s="129" t="str">
        <f>IF(CW129="","","INSERT INTO imeprezime (id,osoba_id,rbr,ime,prezime,klub_id,identitet_id,sintaksa_id,info,aktivno,dnevnik_id) VALUES ("&amp;CW129&amp;","&amp;IF(DA129="","Null",CW129)&amp;",1,'"&amp;BA129&amp;"','"&amp;BB129&amp;"',(SELECT id FROM klub WHERE naziv = '"&amp;BI129&amp;"'),Null,1,'',1,"&amp;CW$2&amp;");")</f>
        <v>INSERT INTO imeprezime (id,osoba_id,rbr,ime,prezime,klub_id,identitet_id,sintaksa_id,info,aktivno,dnevnik_id) VALUES (1007,1007,1,'Martina','Horvat',(SELECT id FROM klub WHERE naziv = 'OK Maksimir'),Null,1,'',1,881);</v>
      </c>
      <c r="DC129" t="s">
        <v>1</v>
      </c>
      <c r="DD129" s="30" t="str">
        <f t="shared" si="153"/>
        <v>INSERT INTO osoba (id,reg_broj,oib,spol_id,dat_rodjenja) VALUES (1007,(SELECT max(reg_broj)+1 FROM osoba),Null,'Ž',Null); INSERT INTO osoba_log (id,reg_broj,oib,spol_id,dat_rodjenja,dnevnik_id) SELECT id,reg_broj,oib,spol_id,dat_rodjenja,881 FROM osoba WHERE id = 1007; INSERT INTO imeprezime (id,osoba_id,rbr,ime,prezime,klub_id,identitet_id,sintaksa_id,info,aktivno,dnevnik_id) VALUES (1007,1007,1,'Martina','Horvat',(SELECT id FROM klub WHERE naziv = 'OK Maksimir'),Null,1,'',1,881);</v>
      </c>
      <c r="DE129" t="s">
        <v>1</v>
      </c>
      <c r="DF129" s="106" t="str">
        <f>IF(OR(BP129="",BP129&lt;&gt;"NEMA"),"",BO129)</f>
        <v/>
      </c>
      <c r="DG129" s="129" t="str">
        <f>IF(DF129="","",MAX(DG$10:DG128)+1)</f>
        <v/>
      </c>
      <c r="DH129" t="s">
        <v>1</v>
      </c>
      <c r="DI129" s="91"/>
      <c r="DJ129" t="s">
        <v>1</v>
      </c>
      <c r="DK129" s="30" t="str">
        <f>IF(DF129="","","INSERT INTO drzava(id,naziv,oznaka) VALUES ("&amp;DG129&amp;",'"&amp;DI129&amp;"','"&amp;UPPER(LEFT(DF129,1))&amp;LOWER(RIGHT(DF129,2))&amp;"');")</f>
        <v/>
      </c>
      <c r="DL129" t="s">
        <v>1</v>
      </c>
      <c r="DM129" s="170" t="str">
        <f>IF(BJ129&lt;&gt;"NEMA","",IF(IFERROR(MATCH(BI129,BI$10:BI128,0),0)&lt;&gt;0,"",BI129))</f>
        <v/>
      </c>
      <c r="DN129" t="s">
        <v>1</v>
      </c>
      <c r="DO129" s="91"/>
      <c r="DP129" t="s">
        <v>1</v>
      </c>
      <c r="DQ129" s="106" t="str">
        <f t="shared" si="154"/>
        <v/>
      </c>
      <c r="DR129" s="74" t="str">
        <f>IF(DQ129="","",MAX(DR$10:DR128)+1)</f>
        <v/>
      </c>
      <c r="DS129" s="74" t="str">
        <f>IF(DQ129="","",IF(BP129="","",IF(BP129="NEMA",DG129,BP129)))</f>
        <v/>
      </c>
      <c r="DT129" s="74" t="str">
        <f t="shared" si="155"/>
        <v/>
      </c>
      <c r="DU129" s="74" t="str">
        <f>IF(DO129="","",MAX(DU$10:DU128)+1)</f>
        <v/>
      </c>
      <c r="DV129" s="181" t="str">
        <f>IF(DO129="","",INDEX(klub_id,MATCH(DO129,klub_naziv,0)))</f>
        <v/>
      </c>
      <c r="DW129" s="129" t="str">
        <f t="shared" si="156"/>
        <v/>
      </c>
      <c r="DX129" t="s">
        <v>1</v>
      </c>
      <c r="DY129" s="30" t="str">
        <f t="shared" si="157"/>
        <v/>
      </c>
      <c r="DZ129" t="s">
        <v>1</v>
      </c>
      <c r="EA129" s="170" t="str">
        <f>IF(BX129="","",IF(BY129&lt;&gt;"NEMA","ime-pre-klu"&amp;IF(BJ129="","","(ali)")&amp;"-kat",IF(CB129&lt;&gt;"NEMA","ime-pre-klu"&amp;IF(BJ129="","","(ali)"),IF(CE129&lt;&gt;"NEMA","ime-pre",IF(CW129&lt;&gt;"","novo",""))))&amp;IF(AND(BE129="0",BD129&gt;max_minuta*60),"-ot",""))</f>
        <v>novo</v>
      </c>
      <c r="EB129" t="s">
        <v>1</v>
      </c>
      <c r="EC129" s="112"/>
      <c r="ED129" s="138"/>
      <c r="EE129" s="138"/>
      <c r="EF129" s="138"/>
      <c r="EG129" s="138"/>
      <c r="EH129" s="138"/>
      <c r="EI129" s="138"/>
      <c r="EJ129" s="138"/>
      <c r="EK129" s="138"/>
      <c r="EL129" s="138"/>
      <c r="EM129" s="107">
        <f t="shared" si="140"/>
        <v>13</v>
      </c>
      <c r="EN129" t="s">
        <v>1</v>
      </c>
    </row>
    <row r="130" spans="2:144" x14ac:dyDescent="0.25">
      <c r="B130" s="152" t="s">
        <v>1197</v>
      </c>
      <c r="C130" t="s">
        <v>1</v>
      </c>
      <c r="D130" s="163">
        <f t="shared" si="141"/>
        <v>0</v>
      </c>
      <c r="E130" s="164">
        <f t="shared" ref="E130:AW130" si="212">IF($B130="","",FIND(";",$B130,D130+1))</f>
        <v>1</v>
      </c>
      <c r="F130" s="164">
        <f t="shared" si="212"/>
        <v>9</v>
      </c>
      <c r="G130" s="164">
        <f t="shared" si="212"/>
        <v>15</v>
      </c>
      <c r="H130" s="164">
        <f t="shared" si="212"/>
        <v>26</v>
      </c>
      <c r="I130" s="164">
        <f t="shared" si="212"/>
        <v>32</v>
      </c>
      <c r="J130" s="164">
        <f t="shared" si="212"/>
        <v>33</v>
      </c>
      <c r="K130" s="164">
        <f t="shared" si="212"/>
        <v>35</v>
      </c>
      <c r="L130" s="164">
        <f t="shared" si="212"/>
        <v>36</v>
      </c>
      <c r="M130" s="164">
        <f t="shared" si="212"/>
        <v>38</v>
      </c>
      <c r="N130" s="164">
        <f t="shared" si="212"/>
        <v>44</v>
      </c>
      <c r="O130" s="164">
        <f t="shared" si="212"/>
        <v>50</v>
      </c>
      <c r="P130" s="164">
        <f t="shared" si="212"/>
        <v>56</v>
      </c>
      <c r="Q130" s="164">
        <f t="shared" si="212"/>
        <v>58</v>
      </c>
      <c r="R130" s="164">
        <f t="shared" si="212"/>
        <v>60</v>
      </c>
      <c r="S130" s="164">
        <f t="shared" si="212"/>
        <v>74</v>
      </c>
      <c r="T130" s="164">
        <f t="shared" si="212"/>
        <v>88</v>
      </c>
      <c r="U130" s="164">
        <f t="shared" si="212"/>
        <v>94</v>
      </c>
      <c r="V130" s="164">
        <f t="shared" si="212"/>
        <v>97</v>
      </c>
      <c r="W130" s="164">
        <f t="shared" si="212"/>
        <v>104</v>
      </c>
      <c r="X130" s="164">
        <f t="shared" si="212"/>
        <v>111</v>
      </c>
      <c r="Y130" s="164">
        <f t="shared" si="212"/>
        <v>112</v>
      </c>
      <c r="Z130" s="164">
        <f t="shared" si="212"/>
        <v>113</v>
      </c>
      <c r="AA130" s="164">
        <f t="shared" si="212"/>
        <v>114</v>
      </c>
      <c r="AB130" s="164">
        <f t="shared" si="212"/>
        <v>117</v>
      </c>
      <c r="AC130" s="164">
        <f t="shared" si="212"/>
        <v>120</v>
      </c>
      <c r="AD130" s="164">
        <f t="shared" si="212"/>
        <v>123</v>
      </c>
      <c r="AE130" s="164">
        <f t="shared" si="212"/>
        <v>126</v>
      </c>
      <c r="AF130" s="164">
        <f t="shared" si="212"/>
        <v>129</v>
      </c>
      <c r="AG130" s="164">
        <f t="shared" si="212"/>
        <v>132</v>
      </c>
      <c r="AH130" s="164">
        <f t="shared" si="212"/>
        <v>135</v>
      </c>
      <c r="AI130" s="164">
        <f t="shared" si="212"/>
        <v>138</v>
      </c>
      <c r="AJ130" s="164">
        <f t="shared" si="212"/>
        <v>141</v>
      </c>
      <c r="AK130" s="164">
        <f t="shared" si="212"/>
        <v>144</v>
      </c>
      <c r="AL130" s="164">
        <f t="shared" si="212"/>
        <v>147</v>
      </c>
      <c r="AM130" s="164">
        <f t="shared" si="212"/>
        <v>148</v>
      </c>
      <c r="AN130" s="164">
        <f t="shared" si="212"/>
        <v>150</v>
      </c>
      <c r="AO130" s="164">
        <f t="shared" si="212"/>
        <v>156</v>
      </c>
      <c r="AP130" s="164">
        <f t="shared" si="212"/>
        <v>158</v>
      </c>
      <c r="AQ130" s="164">
        <f t="shared" si="212"/>
        <v>161</v>
      </c>
      <c r="AR130" s="164">
        <f t="shared" si="212"/>
        <v>168</v>
      </c>
      <c r="AS130" s="164">
        <f t="shared" si="212"/>
        <v>175</v>
      </c>
      <c r="AT130" s="164">
        <f t="shared" si="212"/>
        <v>180</v>
      </c>
      <c r="AU130" s="164">
        <f t="shared" si="212"/>
        <v>182</v>
      </c>
      <c r="AV130" s="164">
        <f t="shared" si="212"/>
        <v>184</v>
      </c>
      <c r="AW130" s="165">
        <f t="shared" si="212"/>
        <v>185</v>
      </c>
      <c r="AX130" t="s">
        <v>1</v>
      </c>
      <c r="AY130" s="106" t="str">
        <f t="shared" si="143"/>
        <v>OPEN</v>
      </c>
      <c r="AZ130" s="138">
        <f t="shared" si="135"/>
        <v>291</v>
      </c>
      <c r="BA130" s="74" t="str">
        <f t="shared" si="144"/>
        <v>Ana</v>
      </c>
      <c r="BB130" s="74" t="str">
        <f t="shared" si="145"/>
        <v>Srebačić</v>
      </c>
      <c r="BC130" s="138" t="str">
        <f t="shared" si="146"/>
        <v>42:51</v>
      </c>
      <c r="BD130" s="138">
        <f t="shared" si="147"/>
        <v>2571</v>
      </c>
      <c r="BE130" s="138" t="str">
        <f t="shared" si="148"/>
        <v>0</v>
      </c>
      <c r="BF130" s="138" t="str">
        <f t="shared" si="169"/>
        <v>0</v>
      </c>
      <c r="BG130" s="138">
        <f>IF(CD130="","",IF(N(BD130)&gt;max_minuta*60,2,INDEX(statusRezultat_id,MATCH(VALUE(BE130),statusRezultat_oevent,0))))</f>
        <v>1</v>
      </c>
      <c r="BH130" s="74" t="str">
        <f>IF(B130="","",SUBSTITUTE(MID($B130,R130+1,S130-R130-1),"""",""))</f>
        <v>OK Varaždin</v>
      </c>
      <c r="BI130" s="74" t="str">
        <f>IF(B130="","",SUBSTITUTE(MID($B130,S130+1,T130-S130-1),"""",""))</f>
        <v>OK Varaždin</v>
      </c>
      <c r="BJ130" s="138" t="str">
        <f t="shared" si="149"/>
        <v/>
      </c>
      <c r="BK130" s="74" t="str" cm="1">
        <f t="array" ref="BK130">IF(BJ130="",""&amp;BI130,IF(BJ130="NEMA",BI130,INDEX(klubAlias_klub,BJ130)))</f>
        <v>OK Varaždin</v>
      </c>
      <c r="BL130" s="74" t="str" cm="1">
        <f t="array" ref="BL130">IFERROR(INDEX(registarNatjecatelji,CE130,4),"")</f>
        <v>OK Varaždin</v>
      </c>
      <c r="BM130" s="138"/>
      <c r="BN130" s="74" t="str">
        <f t="shared" si="150"/>
        <v>OK Varaždin</v>
      </c>
      <c r="BO130" s="74" t="str">
        <f>IF(B130="","",SUBSTITUTE(MID($B130,T130+1,U130-T130-1),"""",""))</f>
        <v>CRO</v>
      </c>
      <c r="BP130" s="138">
        <f>IF(BO130="","",IFERROR(INDEX(drzava_id,MATCH(BO130,drzava_oznaka,0)),"NEMA"))</f>
        <v>1</v>
      </c>
      <c r="BQ130" s="74" t="str">
        <f>IF(B130="","",SUBSTITUTE(MID($B130,AQ130+1,AR130-AQ130-1),"""",""))</f>
        <v>OPEN</v>
      </c>
      <c r="BR130" s="74" t="str">
        <f t="shared" si="136"/>
        <v>Otvorena</v>
      </c>
      <c r="BS130" s="138">
        <f t="shared" si="137"/>
        <v>1010</v>
      </c>
      <c r="BT130" s="75" t="str">
        <f>IF(B130="","",SUBSTITUTE(MID($B130,AR130+1,AS130-AR130-1),"""",""))</f>
        <v>2.29</v>
      </c>
      <c r="BU130" s="75" t="str">
        <f>IF(B130="","",SUBSTITUTE(MID($B130,AS130+1,AT130-AS130-1),"""",""))</f>
        <v>90</v>
      </c>
      <c r="BV130" s="76" t="str">
        <f>IF(B130="","",SUBSTITUTE(MID($B130,AT130+1,AU130-AT130-1),"""",""))</f>
        <v>9</v>
      </c>
      <c r="BW130" t="s">
        <v>1</v>
      </c>
      <c r="BX130" s="106" t="str">
        <f>IF(BA130="Vacant","",IF(BA130="","",BA130) &amp; IF(BB130="",""," – " &amp; BB130) &amp; IF(BN130="",""," – " &amp; BN130) &amp; IF(AY130="",""," – " &amp; AY130))</f>
        <v>Ana – Srebačić – OK Varaždin – OPEN</v>
      </c>
      <c r="BY130" s="107" t="str">
        <f t="shared" si="138"/>
        <v>NEMA</v>
      </c>
      <c r="BZ130" t="s">
        <v>1</v>
      </c>
      <c r="CA130" s="106" t="str">
        <f>IF(BA130="Vacant","",IF(BA130="","",BA130) &amp; IF(BB130="",""," – " &amp; BB130) &amp; IF(BN130="",""," – " &amp; BN130))</f>
        <v>Ana – Srebačić – OK Varaždin</v>
      </c>
      <c r="CB130" s="107">
        <f t="shared" si="139"/>
        <v>579</v>
      </c>
      <c r="CC130" t="s">
        <v>1</v>
      </c>
      <c r="CD130" s="106" t="str">
        <f>IF(BA130="Vacant","",IF(BA130="","",BA130)&amp;IF(BB130="",""," – "&amp;BB130))</f>
        <v>Ana – Srebačić</v>
      </c>
      <c r="CE130" s="107">
        <f t="shared" si="151"/>
        <v>579</v>
      </c>
      <c r="CF130" t="s">
        <v>1</v>
      </c>
      <c r="CG130" s="112">
        <f t="shared" si="152"/>
        <v>579</v>
      </c>
      <c r="CH130" s="107" cm="1">
        <f t="array" ref="CH130">IF(CG130="","",INDEX(imePrezime_id,CG130,0))</f>
        <v>1840</v>
      </c>
      <c r="CI130" t="s">
        <v>1</v>
      </c>
      <c r="CJ130" s="30" t="str">
        <f>IF(CE130&lt;&gt;"NEMA","","SELECT '"&amp;CD130&amp;"', ime, prezime FROM imeprezime WHERE ime LIKE '%"&amp;MID(BA130,2,LEN(BA130)-2)&amp;"%' Or prezime LIKE '%"&amp;MID(BB130,2,LEN(BB130)-2)&amp;"%' Or ime LIKE '%"&amp;MID(BB130,2,LEN(BB130)-2)&amp;"%' Or prezime LIKE '%"&amp;MID(BA130,2,LEN(BA130)-2)&amp;"%' ORDER BY ime, prezime;")</f>
        <v/>
      </c>
      <c r="CK130" t="s">
        <v>1</v>
      </c>
      <c r="CL130" s="91"/>
      <c r="CM130" t="s">
        <v>1</v>
      </c>
      <c r="CO130" t="s">
        <v>1</v>
      </c>
      <c r="CW130" s="116" t="str">
        <f>IF(CE130="NEMA",MAX(CW$10:CW129)+1,"")</f>
        <v/>
      </c>
      <c r="CX130" t="s">
        <v>1</v>
      </c>
      <c r="CY130" s="124" t="str">
        <f>LEFT(BQ130,1)</f>
        <v>O</v>
      </c>
      <c r="CZ130" t="s">
        <v>1</v>
      </c>
      <c r="DA130" s="106" t="str">
        <f>IF(CW130="","",IF(BO130&lt;&gt;"CRO","","INSERT INTO osoba (id,reg_broj,oib,spol_id,dat_rodjenja) VALUES ("&amp;CW130&amp;",(SELECT max(reg_broj)+1 FROM osoba),Null,'"&amp;CY130&amp;"',Null); INSERT INTO osoba_log (id,reg_broj,oib,spol_id,dat_rodjenja,dnevnik_id) SELECT id,reg_broj,oib,spol_id,dat_rodjenja,"&amp;CW$2&amp;" FROM osoba WHERE id = "&amp;CW130&amp;";"))</f>
        <v/>
      </c>
      <c r="DB130" s="129" t="str">
        <f>IF(CW130="","","INSERT INTO imeprezime (id,osoba_id,rbr,ime,prezime,klub_id,identitet_id,sintaksa_id,info,aktivno,dnevnik_id) VALUES ("&amp;CW130&amp;","&amp;IF(DA130="","Null",CW130)&amp;",1,'"&amp;BA130&amp;"','"&amp;BB130&amp;"',(SELECT id FROM klub WHERE naziv = '"&amp;BI130&amp;"'),Null,1,'',1,"&amp;CW$2&amp;");")</f>
        <v/>
      </c>
      <c r="DC130" t="s">
        <v>1</v>
      </c>
      <c r="DD130" s="30" t="str">
        <f t="shared" si="153"/>
        <v/>
      </c>
      <c r="DE130" t="s">
        <v>1</v>
      </c>
      <c r="DF130" s="106" t="str">
        <f>IF(OR(BP130="",BP130&lt;&gt;"NEMA"),"",BO130)</f>
        <v/>
      </c>
      <c r="DG130" s="129" t="str">
        <f>IF(DF130="","",MAX(DG$10:DG129)+1)</f>
        <v/>
      </c>
      <c r="DH130" t="s">
        <v>1</v>
      </c>
      <c r="DI130" s="91"/>
      <c r="DJ130" t="s">
        <v>1</v>
      </c>
      <c r="DK130" s="30" t="str">
        <f>IF(DF130="","","INSERT INTO drzava(id,naziv,oznaka) VALUES ("&amp;DG130&amp;",'"&amp;DI130&amp;"','"&amp;UPPER(LEFT(DF130,1))&amp;LOWER(RIGHT(DF130,2))&amp;"');")</f>
        <v/>
      </c>
      <c r="DL130" t="s">
        <v>1</v>
      </c>
      <c r="DM130" s="170" t="str">
        <f>IF(BJ130&lt;&gt;"NEMA","",IF(IFERROR(MATCH(BI130,BI$10:BI129,0),0)&lt;&gt;0,"",BI130))</f>
        <v/>
      </c>
      <c r="DN130" t="s">
        <v>1</v>
      </c>
      <c r="DO130" s="91"/>
      <c r="DP130" t="s">
        <v>1</v>
      </c>
      <c r="DQ130" s="106" t="str">
        <f t="shared" si="154"/>
        <v/>
      </c>
      <c r="DR130" s="74" t="str">
        <f>IF(DQ130="","",MAX(DR$10:DR129)+1)</f>
        <v/>
      </c>
      <c r="DS130" s="74" t="str">
        <f>IF(DQ130="","",IF(BP130="","",IF(BP130="NEMA",DG130,BP130)))</f>
        <v/>
      </c>
      <c r="DT130" s="74" t="str">
        <f t="shared" si="155"/>
        <v/>
      </c>
      <c r="DU130" s="74" t="str">
        <f>IF(DO130="","",MAX(DU$10:DU129)+1)</f>
        <v/>
      </c>
      <c r="DV130" s="181" t="str">
        <f>IF(DO130="","",INDEX(klub_id,MATCH(DO130,klub_naziv,0)))</f>
        <v/>
      </c>
      <c r="DW130" s="129" t="str">
        <f t="shared" si="156"/>
        <v/>
      </c>
      <c r="DX130" t="s">
        <v>1</v>
      </c>
      <c r="DY130" s="30" t="str">
        <f t="shared" si="157"/>
        <v/>
      </c>
      <c r="DZ130" t="s">
        <v>1</v>
      </c>
      <c r="EA130" s="170" t="str">
        <f>IF(BX130="","",IF(BY130&lt;&gt;"NEMA","ime-pre-klu"&amp;IF(BJ130="","","(ali)")&amp;"-kat",IF(CB130&lt;&gt;"NEMA","ime-pre-klu"&amp;IF(BJ130="","","(ali)"),IF(CE130&lt;&gt;"NEMA","ime-pre",IF(CW130&lt;&gt;"","novo",""))))&amp;IF(AND(BE130="0",BD130&gt;max_minuta*60),"-ot",""))</f>
        <v>ime-pre-klu</v>
      </c>
      <c r="EB130" t="s">
        <v>1</v>
      </c>
      <c r="EC130" s="112"/>
      <c r="ED130" s="138"/>
      <c r="EE130" s="138"/>
      <c r="EF130" s="138"/>
      <c r="EG130" s="138"/>
      <c r="EH130" s="138"/>
      <c r="EI130" s="138"/>
      <c r="EJ130" s="138"/>
      <c r="EK130" s="138"/>
      <c r="EL130" s="138"/>
      <c r="EM130" s="107">
        <f t="shared" si="140"/>
        <v>5</v>
      </c>
      <c r="EN130" t="s">
        <v>1</v>
      </c>
    </row>
    <row r="131" spans="2:144" x14ac:dyDescent="0.25">
      <c r="B131" s="152" t="s">
        <v>1198</v>
      </c>
      <c r="C131" t="s">
        <v>1</v>
      </c>
      <c r="D131" s="163">
        <f t="shared" si="141"/>
        <v>0</v>
      </c>
      <c r="E131" s="164">
        <f t="shared" ref="E131:AW131" si="213">IF($B131="","",FIND(";",$B131,D131+1))</f>
        <v>1</v>
      </c>
      <c r="F131" s="164">
        <f t="shared" si="213"/>
        <v>9</v>
      </c>
      <c r="G131" s="164">
        <f t="shared" si="213"/>
        <v>15</v>
      </c>
      <c r="H131" s="164">
        <f t="shared" si="213"/>
        <v>25</v>
      </c>
      <c r="I131" s="164">
        <f t="shared" si="213"/>
        <v>34</v>
      </c>
      <c r="J131" s="164">
        <f t="shared" si="213"/>
        <v>35</v>
      </c>
      <c r="K131" s="164">
        <f t="shared" si="213"/>
        <v>37</v>
      </c>
      <c r="L131" s="164">
        <f t="shared" si="213"/>
        <v>38</v>
      </c>
      <c r="M131" s="164">
        <f t="shared" si="213"/>
        <v>40</v>
      </c>
      <c r="N131" s="164">
        <f t="shared" si="213"/>
        <v>46</v>
      </c>
      <c r="O131" s="164">
        <f t="shared" si="213"/>
        <v>52</v>
      </c>
      <c r="P131" s="164">
        <f t="shared" si="213"/>
        <v>58</v>
      </c>
      <c r="Q131" s="164">
        <f t="shared" si="213"/>
        <v>60</v>
      </c>
      <c r="R131" s="164">
        <f t="shared" si="213"/>
        <v>62</v>
      </c>
      <c r="S131" s="164">
        <f t="shared" si="213"/>
        <v>68</v>
      </c>
      <c r="T131" s="164">
        <f t="shared" si="213"/>
        <v>79</v>
      </c>
      <c r="U131" s="164">
        <f t="shared" si="213"/>
        <v>85</v>
      </c>
      <c r="V131" s="164">
        <f t="shared" si="213"/>
        <v>88</v>
      </c>
      <c r="W131" s="164">
        <f t="shared" si="213"/>
        <v>95</v>
      </c>
      <c r="X131" s="164">
        <f t="shared" si="213"/>
        <v>102</v>
      </c>
      <c r="Y131" s="164">
        <f t="shared" si="213"/>
        <v>103</v>
      </c>
      <c r="Z131" s="164">
        <f t="shared" si="213"/>
        <v>104</v>
      </c>
      <c r="AA131" s="164">
        <f t="shared" si="213"/>
        <v>105</v>
      </c>
      <c r="AB131" s="164">
        <f t="shared" si="213"/>
        <v>108</v>
      </c>
      <c r="AC131" s="164">
        <f t="shared" si="213"/>
        <v>111</v>
      </c>
      <c r="AD131" s="164">
        <f t="shared" si="213"/>
        <v>114</v>
      </c>
      <c r="AE131" s="164">
        <f t="shared" si="213"/>
        <v>117</v>
      </c>
      <c r="AF131" s="164">
        <f t="shared" si="213"/>
        <v>120</v>
      </c>
      <c r="AG131" s="164">
        <f t="shared" si="213"/>
        <v>123</v>
      </c>
      <c r="AH131" s="164">
        <f t="shared" si="213"/>
        <v>126</v>
      </c>
      <c r="AI131" s="164">
        <f t="shared" si="213"/>
        <v>129</v>
      </c>
      <c r="AJ131" s="164">
        <f t="shared" si="213"/>
        <v>132</v>
      </c>
      <c r="AK131" s="164">
        <f t="shared" si="213"/>
        <v>135</v>
      </c>
      <c r="AL131" s="164">
        <f t="shared" si="213"/>
        <v>138</v>
      </c>
      <c r="AM131" s="164">
        <f t="shared" si="213"/>
        <v>139</v>
      </c>
      <c r="AN131" s="164">
        <f t="shared" si="213"/>
        <v>141</v>
      </c>
      <c r="AO131" s="164">
        <f t="shared" si="213"/>
        <v>147</v>
      </c>
      <c r="AP131" s="164">
        <f t="shared" si="213"/>
        <v>149</v>
      </c>
      <c r="AQ131" s="164">
        <f t="shared" si="213"/>
        <v>152</v>
      </c>
      <c r="AR131" s="164">
        <f t="shared" si="213"/>
        <v>159</v>
      </c>
      <c r="AS131" s="164">
        <f t="shared" si="213"/>
        <v>166</v>
      </c>
      <c r="AT131" s="164">
        <f t="shared" si="213"/>
        <v>171</v>
      </c>
      <c r="AU131" s="164">
        <f t="shared" si="213"/>
        <v>173</v>
      </c>
      <c r="AV131" s="164">
        <f t="shared" si="213"/>
        <v>175</v>
      </c>
      <c r="AW131" s="165">
        <f t="shared" si="213"/>
        <v>176</v>
      </c>
      <c r="AX131" t="s">
        <v>1</v>
      </c>
      <c r="AY131" s="106" t="str">
        <f t="shared" si="143"/>
        <v>OPEN</v>
      </c>
      <c r="AZ131" s="138">
        <f t="shared" si="135"/>
        <v>291</v>
      </c>
      <c r="BA131" s="74" t="str">
        <f t="shared" si="144"/>
        <v>Marija</v>
      </c>
      <c r="BB131" s="74" t="str">
        <f t="shared" si="145"/>
        <v>Tišljar</v>
      </c>
      <c r="BC131" s="138" t="str">
        <f t="shared" si="146"/>
        <v>43:57</v>
      </c>
      <c r="BD131" s="138">
        <f t="shared" si="147"/>
        <v>2637</v>
      </c>
      <c r="BE131" s="138" t="str">
        <f t="shared" si="148"/>
        <v>0</v>
      </c>
      <c r="BF131" s="138" t="str">
        <f t="shared" si="169"/>
        <v>0</v>
      </c>
      <c r="BG131" s="138">
        <f>IF(CD131="","",IF(N(BD131)&gt;max_minuta*60,2,INDEX(statusRezultat_id,MATCH(VALUE(BE131),statusRezultat_oevent,0))))</f>
        <v>1</v>
      </c>
      <c r="BH131" s="74" t="str">
        <f>IF(B131="","",SUBSTITUTE(MID($B131,R131+1,S131-R131-1),"""",""))</f>
        <v>ORI</v>
      </c>
      <c r="BI131" s="74" t="str">
        <f>IF(B131="","",SUBSTITUTE(MID($B131,S131+1,T131-S131-1),"""",""))</f>
        <v>OK Orion</v>
      </c>
      <c r="BJ131" s="138" t="str">
        <f t="shared" si="149"/>
        <v/>
      </c>
      <c r="BK131" s="74" t="str" cm="1">
        <f t="array" ref="BK131">IF(BJ131="",""&amp;BI131,IF(BJ131="NEMA",BI131,INDEX(klubAlias_klub,BJ131)))</f>
        <v>OK Orion</v>
      </c>
      <c r="BL131" s="74" t="str" cm="1">
        <f t="array" ref="BL131">IFERROR(INDEX(registarNatjecatelji,CE131,4),"")</f>
        <v>OK Orion</v>
      </c>
      <c r="BM131" s="138"/>
      <c r="BN131" s="74" t="str">
        <f t="shared" si="150"/>
        <v>OK Orion</v>
      </c>
      <c r="BO131" s="74" t="str">
        <f>IF(B131="","",SUBSTITUTE(MID($B131,T131+1,U131-T131-1),"""",""))</f>
        <v>CRO</v>
      </c>
      <c r="BP131" s="138">
        <f>IF(BO131="","",IFERROR(INDEX(drzava_id,MATCH(BO131,drzava_oznaka,0)),"NEMA"))</f>
        <v>1</v>
      </c>
      <c r="BQ131" s="74" t="str">
        <f>IF(B131="","",SUBSTITUTE(MID($B131,AQ131+1,AR131-AQ131-1),"""",""))</f>
        <v>OPEN</v>
      </c>
      <c r="BR131" s="74" t="str">
        <f t="shared" si="136"/>
        <v>Otvorena</v>
      </c>
      <c r="BS131" s="138">
        <f t="shared" si="137"/>
        <v>1010</v>
      </c>
      <c r="BT131" s="75" t="str">
        <f>IF(B131="","",SUBSTITUTE(MID($B131,AR131+1,AS131-AR131-1),"""",""))</f>
        <v>2.29</v>
      </c>
      <c r="BU131" s="75" t="str">
        <f>IF(B131="","",SUBSTITUTE(MID($B131,AS131+1,AT131-AS131-1),"""",""))</f>
        <v>90</v>
      </c>
      <c r="BV131" s="76" t="str">
        <f>IF(B131="","",SUBSTITUTE(MID($B131,AT131+1,AU131-AT131-1),"""",""))</f>
        <v>9</v>
      </c>
      <c r="BW131" t="s">
        <v>1</v>
      </c>
      <c r="BX131" s="106" t="str">
        <f>IF(BA131="Vacant","",IF(BA131="","",BA131) &amp; IF(BB131="",""," – " &amp; BB131) &amp; IF(BN131="",""," – " &amp; BN131) &amp; IF(AY131="",""," – " &amp; AY131))</f>
        <v>Marija – Tišljar – OK Orion – OPEN</v>
      </c>
      <c r="BY131" s="107" t="str">
        <f t="shared" si="138"/>
        <v>NEMA</v>
      </c>
      <c r="BZ131" t="s">
        <v>1</v>
      </c>
      <c r="CA131" s="106" t="str">
        <f>IF(BA131="Vacant","",IF(BA131="","",BA131) &amp; IF(BB131="",""," – " &amp; BB131) &amp; IF(BN131="",""," – " &amp; BN131))</f>
        <v>Marija – Tišljar – OK Orion</v>
      </c>
      <c r="CB131" s="107">
        <f t="shared" si="139"/>
        <v>434</v>
      </c>
      <c r="CC131" t="s">
        <v>1</v>
      </c>
      <c r="CD131" s="106" t="str">
        <f>IF(BA131="Vacant","",IF(BA131="","",BA131)&amp;IF(BB131="",""," – "&amp;BB131))</f>
        <v>Marija – Tišljar</v>
      </c>
      <c r="CE131" s="107">
        <f t="shared" si="151"/>
        <v>434</v>
      </c>
      <c r="CF131" t="s">
        <v>1</v>
      </c>
      <c r="CG131" s="112">
        <f t="shared" si="152"/>
        <v>434</v>
      </c>
      <c r="CH131" s="107" cm="1">
        <f t="array" ref="CH131">IF(CG131="","",INDEX(imePrezime_id,CG131,0))</f>
        <v>1681</v>
      </c>
      <c r="CI131" t="s">
        <v>1</v>
      </c>
      <c r="CJ131" s="30" t="str">
        <f>IF(CE131&lt;&gt;"NEMA","","SELECT '"&amp;CD131&amp;"', ime, prezime FROM imeprezime WHERE ime LIKE '%"&amp;MID(BA131,2,LEN(BA131)-2)&amp;"%' Or prezime LIKE '%"&amp;MID(BB131,2,LEN(BB131)-2)&amp;"%' Or ime LIKE '%"&amp;MID(BB131,2,LEN(BB131)-2)&amp;"%' Or prezime LIKE '%"&amp;MID(BA131,2,LEN(BA131)-2)&amp;"%' ORDER BY ime, prezime;")</f>
        <v/>
      </c>
      <c r="CK131" t="s">
        <v>1</v>
      </c>
      <c r="CL131" s="91"/>
      <c r="CM131" t="s">
        <v>1</v>
      </c>
      <c r="CO131" t="s">
        <v>1</v>
      </c>
      <c r="CW131" s="116" t="str">
        <f>IF(CE131="NEMA",MAX(CW$10:CW130)+1,"")</f>
        <v/>
      </c>
      <c r="CX131" t="s">
        <v>1</v>
      </c>
      <c r="CY131" s="124" t="str">
        <f>LEFT(BQ131,1)</f>
        <v>O</v>
      </c>
      <c r="CZ131" t="s">
        <v>1</v>
      </c>
      <c r="DA131" s="106" t="str">
        <f>IF(CW131="","",IF(BO131&lt;&gt;"CRO","","INSERT INTO osoba (id,reg_broj,oib,spol_id,dat_rodjenja) VALUES ("&amp;CW131&amp;",(SELECT max(reg_broj)+1 FROM osoba),Null,'"&amp;CY131&amp;"',Null); INSERT INTO osoba_log (id,reg_broj,oib,spol_id,dat_rodjenja,dnevnik_id) SELECT id,reg_broj,oib,spol_id,dat_rodjenja,"&amp;CW$2&amp;" FROM osoba WHERE id = "&amp;CW131&amp;";"))</f>
        <v/>
      </c>
      <c r="DB131" s="129" t="str">
        <f>IF(CW131="","","INSERT INTO imeprezime (id,osoba_id,rbr,ime,prezime,klub_id,identitet_id,sintaksa_id,info,aktivno,dnevnik_id) VALUES ("&amp;CW131&amp;","&amp;IF(DA131="","Null",CW131)&amp;",1,'"&amp;BA131&amp;"','"&amp;BB131&amp;"',(SELECT id FROM klub WHERE naziv = '"&amp;BI131&amp;"'),Null,1,'',1,"&amp;CW$2&amp;");")</f>
        <v/>
      </c>
      <c r="DC131" t="s">
        <v>1</v>
      </c>
      <c r="DD131" s="30" t="str">
        <f t="shared" si="153"/>
        <v/>
      </c>
      <c r="DE131" t="s">
        <v>1</v>
      </c>
      <c r="DF131" s="106" t="str">
        <f>IF(OR(BP131="",BP131&lt;&gt;"NEMA"),"",BO131)</f>
        <v/>
      </c>
      <c r="DG131" s="129" t="str">
        <f>IF(DF131="","",MAX(DG$10:DG130)+1)</f>
        <v/>
      </c>
      <c r="DH131" t="s">
        <v>1</v>
      </c>
      <c r="DI131" s="91"/>
      <c r="DJ131" t="s">
        <v>1</v>
      </c>
      <c r="DK131" s="30" t="str">
        <f>IF(DF131="","","INSERT INTO drzava(id,naziv,oznaka) VALUES ("&amp;DG131&amp;",'"&amp;DI131&amp;"','"&amp;UPPER(LEFT(DF131,1))&amp;LOWER(RIGHT(DF131,2))&amp;"');")</f>
        <v/>
      </c>
      <c r="DL131" t="s">
        <v>1</v>
      </c>
      <c r="DM131" s="170" t="str">
        <f>IF(BJ131&lt;&gt;"NEMA","",IF(IFERROR(MATCH(BI131,BI$10:BI130,0),0)&lt;&gt;0,"",BI131))</f>
        <v/>
      </c>
      <c r="DN131" t="s">
        <v>1</v>
      </c>
      <c r="DO131" s="91"/>
      <c r="DP131" t="s">
        <v>1</v>
      </c>
      <c r="DQ131" s="106" t="str">
        <f t="shared" si="154"/>
        <v/>
      </c>
      <c r="DR131" s="74" t="str">
        <f>IF(DQ131="","",MAX(DR$10:DR130)+1)</f>
        <v/>
      </c>
      <c r="DS131" s="74" t="str">
        <f>IF(DQ131="","",IF(BP131="","",IF(BP131="NEMA",DG131,BP131)))</f>
        <v/>
      </c>
      <c r="DT131" s="74" t="str">
        <f t="shared" si="155"/>
        <v/>
      </c>
      <c r="DU131" s="74" t="str">
        <f>IF(DO131="","",MAX(DU$10:DU130)+1)</f>
        <v/>
      </c>
      <c r="DV131" s="181" t="str">
        <f>IF(DO131="","",INDEX(klub_id,MATCH(DO131,klub_naziv,0)))</f>
        <v/>
      </c>
      <c r="DW131" s="129" t="str">
        <f t="shared" si="156"/>
        <v/>
      </c>
      <c r="DX131" t="s">
        <v>1</v>
      </c>
      <c r="DY131" s="30" t="str">
        <f t="shared" si="157"/>
        <v/>
      </c>
      <c r="DZ131" t="s">
        <v>1</v>
      </c>
      <c r="EA131" s="170" t="str">
        <f>IF(BX131="","",IF(BY131&lt;&gt;"NEMA","ime-pre-klu"&amp;IF(BJ131="","","(ali)")&amp;"-kat",IF(CB131&lt;&gt;"NEMA","ime-pre-klu"&amp;IF(BJ131="","","(ali)"),IF(CE131&lt;&gt;"NEMA","ime-pre",IF(CW131&lt;&gt;"","novo",""))))&amp;IF(AND(BE131="0",BD131&gt;max_minuta*60),"-ot",""))</f>
        <v>ime-pre-klu</v>
      </c>
      <c r="EB131" t="s">
        <v>1</v>
      </c>
      <c r="EC131" s="112"/>
      <c r="ED131" s="138"/>
      <c r="EE131" s="138"/>
      <c r="EF131" s="138"/>
      <c r="EG131" s="138"/>
      <c r="EH131" s="138"/>
      <c r="EI131" s="138"/>
      <c r="EJ131" s="138"/>
      <c r="EK131" s="138"/>
      <c r="EL131" s="138"/>
      <c r="EM131" s="107">
        <f t="shared" si="140"/>
        <v>5</v>
      </c>
      <c r="EN131" t="s">
        <v>1</v>
      </c>
    </row>
    <row r="132" spans="2:144" x14ac:dyDescent="0.25">
      <c r="B132" s="152" t="s">
        <v>1199</v>
      </c>
      <c r="C132" t="s">
        <v>1</v>
      </c>
      <c r="D132" s="163">
        <f t="shared" si="141"/>
        <v>0</v>
      </c>
      <c r="E132" s="164">
        <f t="shared" ref="E132:AW132" si="214">IF($B132="","",FIND(";",$B132,D132+1))</f>
        <v>1</v>
      </c>
      <c r="F132" s="164">
        <f t="shared" si="214"/>
        <v>9</v>
      </c>
      <c r="G132" s="164">
        <f t="shared" si="214"/>
        <v>14</v>
      </c>
      <c r="H132" s="164">
        <f t="shared" si="214"/>
        <v>25</v>
      </c>
      <c r="I132" s="164">
        <f t="shared" si="214"/>
        <v>34</v>
      </c>
      <c r="J132" s="164">
        <f t="shared" si="214"/>
        <v>35</v>
      </c>
      <c r="K132" s="164">
        <f t="shared" si="214"/>
        <v>37</v>
      </c>
      <c r="L132" s="164">
        <f t="shared" si="214"/>
        <v>38</v>
      </c>
      <c r="M132" s="164">
        <f t="shared" si="214"/>
        <v>40</v>
      </c>
      <c r="N132" s="164">
        <f t="shared" si="214"/>
        <v>46</v>
      </c>
      <c r="O132" s="164">
        <f t="shared" si="214"/>
        <v>52</v>
      </c>
      <c r="P132" s="164">
        <f t="shared" si="214"/>
        <v>58</v>
      </c>
      <c r="Q132" s="164">
        <f t="shared" si="214"/>
        <v>60</v>
      </c>
      <c r="R132" s="164">
        <f t="shared" si="214"/>
        <v>62</v>
      </c>
      <c r="S132" s="164">
        <f t="shared" si="214"/>
        <v>68</v>
      </c>
      <c r="T132" s="164">
        <f t="shared" si="214"/>
        <v>81</v>
      </c>
      <c r="U132" s="164">
        <f t="shared" si="214"/>
        <v>87</v>
      </c>
      <c r="V132" s="164">
        <f t="shared" si="214"/>
        <v>90</v>
      </c>
      <c r="W132" s="164">
        <f t="shared" si="214"/>
        <v>97</v>
      </c>
      <c r="X132" s="164">
        <f t="shared" si="214"/>
        <v>104</v>
      </c>
      <c r="Y132" s="164">
        <f t="shared" si="214"/>
        <v>105</v>
      </c>
      <c r="Z132" s="164">
        <f t="shared" si="214"/>
        <v>106</v>
      </c>
      <c r="AA132" s="164">
        <f t="shared" si="214"/>
        <v>107</v>
      </c>
      <c r="AB132" s="164">
        <f t="shared" si="214"/>
        <v>110</v>
      </c>
      <c r="AC132" s="164">
        <f t="shared" si="214"/>
        <v>113</v>
      </c>
      <c r="AD132" s="164">
        <f t="shared" si="214"/>
        <v>116</v>
      </c>
      <c r="AE132" s="164">
        <f t="shared" si="214"/>
        <v>119</v>
      </c>
      <c r="AF132" s="164">
        <f t="shared" si="214"/>
        <v>122</v>
      </c>
      <c r="AG132" s="164">
        <f t="shared" si="214"/>
        <v>125</v>
      </c>
      <c r="AH132" s="164">
        <f t="shared" si="214"/>
        <v>128</v>
      </c>
      <c r="AI132" s="164">
        <f t="shared" si="214"/>
        <v>131</v>
      </c>
      <c r="AJ132" s="164">
        <f t="shared" si="214"/>
        <v>134</v>
      </c>
      <c r="AK132" s="164">
        <f t="shared" si="214"/>
        <v>137</v>
      </c>
      <c r="AL132" s="164">
        <f t="shared" si="214"/>
        <v>140</v>
      </c>
      <c r="AM132" s="164">
        <f t="shared" si="214"/>
        <v>141</v>
      </c>
      <c r="AN132" s="164">
        <f t="shared" si="214"/>
        <v>143</v>
      </c>
      <c r="AO132" s="164">
        <f t="shared" si="214"/>
        <v>149</v>
      </c>
      <c r="AP132" s="164">
        <f t="shared" si="214"/>
        <v>151</v>
      </c>
      <c r="AQ132" s="164">
        <f t="shared" si="214"/>
        <v>154</v>
      </c>
      <c r="AR132" s="164">
        <f t="shared" si="214"/>
        <v>161</v>
      </c>
      <c r="AS132" s="164">
        <f t="shared" si="214"/>
        <v>168</v>
      </c>
      <c r="AT132" s="164">
        <f t="shared" si="214"/>
        <v>173</v>
      </c>
      <c r="AU132" s="164">
        <f t="shared" si="214"/>
        <v>175</v>
      </c>
      <c r="AV132" s="164">
        <f t="shared" si="214"/>
        <v>177</v>
      </c>
      <c r="AW132" s="165">
        <f t="shared" si="214"/>
        <v>178</v>
      </c>
      <c r="AX132" t="s">
        <v>1</v>
      </c>
      <c r="AY132" s="106" t="str">
        <f t="shared" si="143"/>
        <v>OPEN</v>
      </c>
      <c r="AZ132" s="138">
        <f t="shared" si="135"/>
        <v>291</v>
      </c>
      <c r="BA132" s="74" t="str">
        <f t="shared" si="144"/>
        <v>Lidija</v>
      </c>
      <c r="BB132" s="74" t="str">
        <f t="shared" si="145"/>
        <v>Vrdoljak</v>
      </c>
      <c r="BC132" s="138" t="str">
        <f t="shared" si="146"/>
        <v>45:18</v>
      </c>
      <c r="BD132" s="138">
        <f t="shared" si="147"/>
        <v>2718</v>
      </c>
      <c r="BE132" s="138" t="str">
        <f t="shared" si="148"/>
        <v>0</v>
      </c>
      <c r="BF132" s="138" t="str">
        <f t="shared" si="169"/>
        <v>0</v>
      </c>
      <c r="BG132" s="138">
        <f>IF(CD132="","",IF(N(BD132)&gt;max_minuta*60,2,INDEX(statusRezultat_id,MATCH(VALUE(BE132),statusRezultat_oevent,0))))</f>
        <v>1</v>
      </c>
      <c r="BH132" s="74" t="str">
        <f>IF(B132="","",SUBSTITUTE(MID($B132,R132+1,S132-R132-1),"""",""))</f>
        <v>JAP</v>
      </c>
      <c r="BI132" s="74" t="str">
        <f>IF(B132="","",SUBSTITUTE(MID($B132,S132+1,T132-S132-1),"""",""))</f>
        <v>OK Japetic</v>
      </c>
      <c r="BJ132" s="138" t="str">
        <f t="shared" si="149"/>
        <v>NEMA</v>
      </c>
      <c r="BK132" s="74" t="str" cm="1">
        <f t="array" ref="BK132">IF(BJ132="",""&amp;BI132,IF(BJ132="NEMA",BI132,INDEX(klubAlias_klub,BJ132)))</f>
        <v>OK Japetic</v>
      </c>
      <c r="BL132" s="74" t="str" cm="1">
        <f t="array" ref="BL132">IFERROR(INDEX(registarNatjecatelji,CE132,4),"")</f>
        <v>OK Japetić</v>
      </c>
      <c r="BM132" s="138"/>
      <c r="BN132" s="74" t="str">
        <f t="shared" si="150"/>
        <v>OK Japetić</v>
      </c>
      <c r="BO132" s="74" t="str">
        <f>IF(B132="","",SUBSTITUTE(MID($B132,T132+1,U132-T132-1),"""",""))</f>
        <v>CRO</v>
      </c>
      <c r="BP132" s="138">
        <f>IF(BO132="","",IFERROR(INDEX(drzava_id,MATCH(BO132,drzava_oznaka,0)),"NEMA"))</f>
        <v>1</v>
      </c>
      <c r="BQ132" s="74" t="str">
        <f>IF(B132="","",SUBSTITUTE(MID($B132,AQ132+1,AR132-AQ132-1),"""",""))</f>
        <v>OPEN</v>
      </c>
      <c r="BR132" s="74" t="str">
        <f t="shared" si="136"/>
        <v>Otvorena</v>
      </c>
      <c r="BS132" s="138">
        <f t="shared" si="137"/>
        <v>1010</v>
      </c>
      <c r="BT132" s="75" t="str">
        <f>IF(B132="","",SUBSTITUTE(MID($B132,AR132+1,AS132-AR132-1),"""",""))</f>
        <v>2.29</v>
      </c>
      <c r="BU132" s="75" t="str">
        <f>IF(B132="","",SUBSTITUTE(MID($B132,AS132+1,AT132-AS132-1),"""",""))</f>
        <v>90</v>
      </c>
      <c r="BV132" s="76" t="str">
        <f>IF(B132="","",SUBSTITUTE(MID($B132,AT132+1,AU132-AT132-1),"""",""))</f>
        <v>9</v>
      </c>
      <c r="BW132" t="s">
        <v>1</v>
      </c>
      <c r="BX132" s="106" t="str">
        <f>IF(BA132="Vacant","",IF(BA132="","",BA132) &amp; IF(BB132="",""," – " &amp; BB132) &amp; IF(BN132="",""," – " &amp; BN132) &amp; IF(AY132="",""," – " &amp; AY132))</f>
        <v>Lidija – Vrdoljak – OK Japetić – OPEN</v>
      </c>
      <c r="BY132" s="107" t="str">
        <f t="shared" si="138"/>
        <v>NEMA</v>
      </c>
      <c r="BZ132" t="s">
        <v>1</v>
      </c>
      <c r="CA132" s="106" t="str">
        <f>IF(BA132="Vacant","",IF(BA132="","",BA132) &amp; IF(BB132="",""," – " &amp; BB132) &amp; IF(BN132="",""," – " &amp; BN132))</f>
        <v>Lidija – Vrdoljak – OK Japetić</v>
      </c>
      <c r="CB132" s="107">
        <f t="shared" si="139"/>
        <v>141</v>
      </c>
      <c r="CC132" t="s">
        <v>1</v>
      </c>
      <c r="CD132" s="106" t="str">
        <f>IF(BA132="Vacant","",IF(BA132="","",BA132)&amp;IF(BB132="",""," – "&amp;BB132))</f>
        <v>Lidija – Vrdoljak</v>
      </c>
      <c r="CE132" s="107">
        <f t="shared" si="151"/>
        <v>141</v>
      </c>
      <c r="CF132" t="s">
        <v>1</v>
      </c>
      <c r="CG132" s="112">
        <f t="shared" si="152"/>
        <v>141</v>
      </c>
      <c r="CH132" s="107" cm="1">
        <f t="array" ref="CH132">IF(CG132="","",INDEX(imePrezime_id,CG132,0))</f>
        <v>1854</v>
      </c>
      <c r="CI132" t="s">
        <v>1</v>
      </c>
      <c r="CJ132" s="30" t="str">
        <f>IF(CE132&lt;&gt;"NEMA","","SELECT '"&amp;CD132&amp;"', ime, prezime FROM imeprezime WHERE ime LIKE '%"&amp;MID(BA132,2,LEN(BA132)-2)&amp;"%' Or prezime LIKE '%"&amp;MID(BB132,2,LEN(BB132)-2)&amp;"%' Or ime LIKE '%"&amp;MID(BB132,2,LEN(BB132)-2)&amp;"%' Or prezime LIKE '%"&amp;MID(BA132,2,LEN(BA132)-2)&amp;"%' ORDER BY ime, prezime;")</f>
        <v/>
      </c>
      <c r="CK132" t="s">
        <v>1</v>
      </c>
      <c r="CL132" s="91"/>
      <c r="CM132" t="s">
        <v>1</v>
      </c>
      <c r="CO132" t="s">
        <v>1</v>
      </c>
      <c r="CW132" s="116" t="str">
        <f>IF(CE132="NEMA",MAX(CW$10:CW131)+1,"")</f>
        <v/>
      </c>
      <c r="CX132" t="s">
        <v>1</v>
      </c>
      <c r="CY132" s="124" t="str">
        <f>LEFT(BQ132,1)</f>
        <v>O</v>
      </c>
      <c r="CZ132" t="s">
        <v>1</v>
      </c>
      <c r="DA132" s="106" t="str">
        <f>IF(CW132="","",IF(BO132&lt;&gt;"CRO","","INSERT INTO osoba (id,reg_broj,oib,spol_id,dat_rodjenja) VALUES ("&amp;CW132&amp;",(SELECT max(reg_broj)+1 FROM osoba),Null,'"&amp;CY132&amp;"',Null); INSERT INTO osoba_log (id,reg_broj,oib,spol_id,dat_rodjenja,dnevnik_id) SELECT id,reg_broj,oib,spol_id,dat_rodjenja,"&amp;CW$2&amp;" FROM osoba WHERE id = "&amp;CW132&amp;";"))</f>
        <v/>
      </c>
      <c r="DB132" s="129" t="str">
        <f>IF(CW132="","","INSERT INTO imeprezime (id,osoba_id,rbr,ime,prezime,klub_id,identitet_id,sintaksa_id,info,aktivno,dnevnik_id) VALUES ("&amp;CW132&amp;","&amp;IF(DA132="","Null",CW132)&amp;",1,'"&amp;BA132&amp;"','"&amp;BB132&amp;"',(SELECT id FROM klub WHERE naziv = '"&amp;BI132&amp;"'),Null,1,'',1,"&amp;CW$2&amp;");")</f>
        <v/>
      </c>
      <c r="DC132" t="s">
        <v>1</v>
      </c>
      <c r="DD132" s="30" t="str">
        <f t="shared" si="153"/>
        <v/>
      </c>
      <c r="DE132" t="s">
        <v>1</v>
      </c>
      <c r="DF132" s="106" t="str">
        <f>IF(OR(BP132="",BP132&lt;&gt;"NEMA"),"",BO132)</f>
        <v/>
      </c>
      <c r="DG132" s="129" t="str">
        <f>IF(DF132="","",MAX(DG$10:DG131)+1)</f>
        <v/>
      </c>
      <c r="DH132" t="s">
        <v>1</v>
      </c>
      <c r="DI132" s="91"/>
      <c r="DJ132" t="s">
        <v>1</v>
      </c>
      <c r="DK132" s="30" t="str">
        <f>IF(DF132="","","INSERT INTO drzava(id,naziv,oznaka) VALUES ("&amp;DG132&amp;",'"&amp;DI132&amp;"','"&amp;UPPER(LEFT(DF132,1))&amp;LOWER(RIGHT(DF132,2))&amp;"');")</f>
        <v/>
      </c>
      <c r="DL132" t="s">
        <v>1</v>
      </c>
      <c r="DM132" s="170" t="str">
        <f>IF(BJ132&lt;&gt;"NEMA","",IF(IFERROR(MATCH(BI132,BI$10:BI131,0),0)&lt;&gt;0,"",BI132))</f>
        <v/>
      </c>
      <c r="DN132" t="s">
        <v>1</v>
      </c>
      <c r="DO132" s="91"/>
      <c r="DP132" t="s">
        <v>1</v>
      </c>
      <c r="DQ132" s="106" t="str">
        <f t="shared" si="154"/>
        <v/>
      </c>
      <c r="DR132" s="74" t="str">
        <f>IF(DQ132="","",MAX(DR$10:DR131)+1)</f>
        <v/>
      </c>
      <c r="DS132" s="74" t="str">
        <f>IF(DQ132="","",IF(BP132="","",IF(BP132="NEMA",DG132,BP132)))</f>
        <v/>
      </c>
      <c r="DT132" s="74" t="str">
        <f t="shared" si="155"/>
        <v/>
      </c>
      <c r="DU132" s="74" t="str">
        <f>IF(DO132="","",MAX(DU$10:DU131)+1)</f>
        <v/>
      </c>
      <c r="DV132" s="181" t="str">
        <f>IF(DO132="","",INDEX(klub_id,MATCH(DO132,klub_naziv,0)))</f>
        <v/>
      </c>
      <c r="DW132" s="129" t="str">
        <f t="shared" si="156"/>
        <v/>
      </c>
      <c r="DX132" t="s">
        <v>1</v>
      </c>
      <c r="DY132" s="30" t="str">
        <f t="shared" si="157"/>
        <v/>
      </c>
      <c r="DZ132" t="s">
        <v>1</v>
      </c>
      <c r="EA132" s="170" t="str">
        <f>IF(BX132="","",IF(BY132&lt;&gt;"NEMA","ime-pre-klu"&amp;IF(BJ132="","","(ali)")&amp;"-kat",IF(CB132&lt;&gt;"NEMA","ime-pre-klu"&amp;IF(BJ132="","","(ali)"),IF(CE132&lt;&gt;"NEMA","ime-pre",IF(CW132&lt;&gt;"","novo",""))))&amp;IF(AND(BE132="0",BD132&gt;max_minuta*60),"-ot",""))</f>
        <v>ime-pre-klu(ali)</v>
      </c>
      <c r="EB132" t="s">
        <v>1</v>
      </c>
      <c r="EC132" s="112"/>
      <c r="ED132" s="138"/>
      <c r="EE132" s="138"/>
      <c r="EF132" s="138"/>
      <c r="EG132" s="138"/>
      <c r="EH132" s="138"/>
      <c r="EI132" s="138"/>
      <c r="EJ132" s="138"/>
      <c r="EK132" s="138"/>
      <c r="EL132" s="138"/>
      <c r="EM132" s="107">
        <f t="shared" si="140"/>
        <v>7</v>
      </c>
      <c r="EN132" t="s">
        <v>1</v>
      </c>
    </row>
    <row r="133" spans="2:144" x14ac:dyDescent="0.25">
      <c r="B133" s="152" t="s">
        <v>1200</v>
      </c>
      <c r="C133" t="s">
        <v>1</v>
      </c>
      <c r="D133" s="163">
        <f t="shared" si="141"/>
        <v>0</v>
      </c>
      <c r="E133" s="164">
        <f t="shared" ref="E133:AW133" si="215">IF($B133="","",FIND(";",$B133,D133+1))</f>
        <v>1</v>
      </c>
      <c r="F133" s="164">
        <f t="shared" si="215"/>
        <v>8</v>
      </c>
      <c r="G133" s="164">
        <f t="shared" si="215"/>
        <v>14</v>
      </c>
      <c r="H133" s="164">
        <f t="shared" si="215"/>
        <v>27</v>
      </c>
      <c r="I133" s="164">
        <f t="shared" si="215"/>
        <v>36</v>
      </c>
      <c r="J133" s="164">
        <f t="shared" si="215"/>
        <v>37</v>
      </c>
      <c r="K133" s="164">
        <f t="shared" si="215"/>
        <v>39</v>
      </c>
      <c r="L133" s="164">
        <f t="shared" si="215"/>
        <v>40</v>
      </c>
      <c r="M133" s="164">
        <f t="shared" si="215"/>
        <v>42</v>
      </c>
      <c r="N133" s="164">
        <f t="shared" si="215"/>
        <v>48</v>
      </c>
      <c r="O133" s="164">
        <f t="shared" si="215"/>
        <v>54</v>
      </c>
      <c r="P133" s="164">
        <f t="shared" si="215"/>
        <v>60</v>
      </c>
      <c r="Q133" s="164">
        <f t="shared" si="215"/>
        <v>62</v>
      </c>
      <c r="R133" s="164">
        <f t="shared" si="215"/>
        <v>64</v>
      </c>
      <c r="S133" s="164">
        <f t="shared" si="215"/>
        <v>70</v>
      </c>
      <c r="T133" s="164">
        <f t="shared" si="215"/>
        <v>82</v>
      </c>
      <c r="U133" s="164">
        <f t="shared" si="215"/>
        <v>88</v>
      </c>
      <c r="V133" s="164">
        <f t="shared" si="215"/>
        <v>91</v>
      </c>
      <c r="W133" s="164">
        <f t="shared" si="215"/>
        <v>98</v>
      </c>
      <c r="X133" s="164">
        <f t="shared" si="215"/>
        <v>105</v>
      </c>
      <c r="Y133" s="164">
        <f t="shared" si="215"/>
        <v>106</v>
      </c>
      <c r="Z133" s="164">
        <f t="shared" si="215"/>
        <v>107</v>
      </c>
      <c r="AA133" s="164">
        <f t="shared" si="215"/>
        <v>108</v>
      </c>
      <c r="AB133" s="164">
        <f t="shared" si="215"/>
        <v>111</v>
      </c>
      <c r="AC133" s="164">
        <f t="shared" si="215"/>
        <v>114</v>
      </c>
      <c r="AD133" s="164">
        <f t="shared" si="215"/>
        <v>117</v>
      </c>
      <c r="AE133" s="164">
        <f t="shared" si="215"/>
        <v>120</v>
      </c>
      <c r="AF133" s="164">
        <f t="shared" si="215"/>
        <v>123</v>
      </c>
      <c r="AG133" s="164">
        <f t="shared" si="215"/>
        <v>126</v>
      </c>
      <c r="AH133" s="164">
        <f t="shared" si="215"/>
        <v>129</v>
      </c>
      <c r="AI133" s="164">
        <f t="shared" si="215"/>
        <v>132</v>
      </c>
      <c r="AJ133" s="164">
        <f t="shared" si="215"/>
        <v>135</v>
      </c>
      <c r="AK133" s="164">
        <f t="shared" si="215"/>
        <v>138</v>
      </c>
      <c r="AL133" s="164">
        <f t="shared" si="215"/>
        <v>141</v>
      </c>
      <c r="AM133" s="164">
        <f t="shared" si="215"/>
        <v>142</v>
      </c>
      <c r="AN133" s="164">
        <f t="shared" si="215"/>
        <v>144</v>
      </c>
      <c r="AO133" s="164">
        <f t="shared" si="215"/>
        <v>150</v>
      </c>
      <c r="AP133" s="164">
        <f t="shared" si="215"/>
        <v>152</v>
      </c>
      <c r="AQ133" s="164">
        <f t="shared" si="215"/>
        <v>155</v>
      </c>
      <c r="AR133" s="164">
        <f t="shared" si="215"/>
        <v>162</v>
      </c>
      <c r="AS133" s="164">
        <f t="shared" si="215"/>
        <v>169</v>
      </c>
      <c r="AT133" s="164">
        <f t="shared" si="215"/>
        <v>174</v>
      </c>
      <c r="AU133" s="164">
        <f t="shared" si="215"/>
        <v>176</v>
      </c>
      <c r="AV133" s="164">
        <f t="shared" si="215"/>
        <v>178</v>
      </c>
      <c r="AW133" s="165">
        <f t="shared" si="215"/>
        <v>179</v>
      </c>
      <c r="AX133" t="s">
        <v>1</v>
      </c>
      <c r="AY133" s="106" t="str">
        <f t="shared" si="143"/>
        <v>OPEN</v>
      </c>
      <c r="AZ133" s="138">
        <f t="shared" si="135"/>
        <v>291</v>
      </c>
      <c r="BA133" s="74" t="str">
        <f t="shared" si="144"/>
        <v>Martin</v>
      </c>
      <c r="BB133" s="74" t="str">
        <f t="shared" si="145"/>
        <v>Vukmanović</v>
      </c>
      <c r="BC133" s="138" t="str">
        <f t="shared" si="146"/>
        <v>48:47</v>
      </c>
      <c r="BD133" s="138">
        <f t="shared" si="147"/>
        <v>2927</v>
      </c>
      <c r="BE133" s="138" t="str">
        <f t="shared" si="148"/>
        <v>0</v>
      </c>
      <c r="BF133" s="138" t="str">
        <f t="shared" si="169"/>
        <v>0</v>
      </c>
      <c r="BG133" s="138">
        <f>IF(CD133="","",IF(N(BD133)&gt;max_minuta*60,2,INDEX(statusRezultat_id,MATCH(VALUE(BE133),statusRezultat_oevent,0))))</f>
        <v>1</v>
      </c>
      <c r="BH133" s="74" t="str">
        <f>IF(B133="","",SUBSTITUTE(MID($B133,R133+1,S133-R133-1),"""",""))</f>
        <v>KAP</v>
      </c>
      <c r="BI133" s="74" t="str">
        <f>IF(B133="","",SUBSTITUTE(MID($B133,S133+1,T133-S133-1),"""",""))</f>
        <v>OK Kapela</v>
      </c>
      <c r="BJ133" s="138" t="str">
        <f t="shared" si="149"/>
        <v/>
      </c>
      <c r="BK133" s="74" t="str" cm="1">
        <f t="array" ref="BK133">IF(BJ133="",""&amp;BI133,IF(BJ133="NEMA",BI133,INDEX(klubAlias_klub,BJ133)))</f>
        <v>OK Kapela</v>
      </c>
      <c r="BL133" s="74" t="str" cm="1">
        <f t="array" ref="BL133">IFERROR(INDEX(registarNatjecatelji,CE133,4),"")</f>
        <v/>
      </c>
      <c r="BM133" s="138"/>
      <c r="BN133" s="74" t="str">
        <f t="shared" si="150"/>
        <v>OK Kapela</v>
      </c>
      <c r="BO133" s="74" t="str">
        <f>IF(B133="","",SUBSTITUTE(MID($B133,T133+1,U133-T133-1),"""",""))</f>
        <v>CRO</v>
      </c>
      <c r="BP133" s="138">
        <f>IF(BO133="","",IFERROR(INDEX(drzava_id,MATCH(BO133,drzava_oznaka,0)),"NEMA"))</f>
        <v>1</v>
      </c>
      <c r="BQ133" s="74" t="str">
        <f>IF(B133="","",SUBSTITUTE(MID($B133,AQ133+1,AR133-AQ133-1),"""",""))</f>
        <v>OPEN</v>
      </c>
      <c r="BR133" s="74" t="str">
        <f t="shared" si="136"/>
        <v>Otvorena</v>
      </c>
      <c r="BS133" s="138">
        <f t="shared" si="137"/>
        <v>1010</v>
      </c>
      <c r="BT133" s="75" t="str">
        <f>IF(B133="","",SUBSTITUTE(MID($B133,AR133+1,AS133-AR133-1),"""",""))</f>
        <v>2.29</v>
      </c>
      <c r="BU133" s="75" t="str">
        <f>IF(B133="","",SUBSTITUTE(MID($B133,AS133+1,AT133-AS133-1),"""",""))</f>
        <v>90</v>
      </c>
      <c r="BV133" s="76" t="str">
        <f>IF(B133="","",SUBSTITUTE(MID($B133,AT133+1,AU133-AT133-1),"""",""))</f>
        <v>9</v>
      </c>
      <c r="BW133" t="s">
        <v>1</v>
      </c>
      <c r="BX133" s="106" t="str">
        <f>IF(BA133="Vacant","",IF(BA133="","",BA133) &amp; IF(BB133="",""," – " &amp; BB133) &amp; IF(BN133="",""," – " &amp; BN133) &amp; IF(AY133="",""," – " &amp; AY133))</f>
        <v>Martin – Vukmanović – OK Kapela – OPEN</v>
      </c>
      <c r="BY133" s="107" t="str">
        <f t="shared" si="138"/>
        <v>NEMA</v>
      </c>
      <c r="BZ133" t="s">
        <v>1</v>
      </c>
      <c r="CA133" s="106" t="str">
        <f>IF(BA133="Vacant","",IF(BA133="","",BA133) &amp; IF(BB133="",""," – " &amp; BB133) &amp; IF(BN133="",""," – " &amp; BN133))</f>
        <v>Martin – Vukmanović – OK Kapela</v>
      </c>
      <c r="CB133" s="107" t="str">
        <f t="shared" si="139"/>
        <v>NEMA</v>
      </c>
      <c r="CC133" t="s">
        <v>1</v>
      </c>
      <c r="CD133" s="106" t="str">
        <f>IF(BA133="Vacant","",IF(BA133="","",BA133)&amp;IF(BB133="",""," – "&amp;BB133))</f>
        <v>Martin – Vukmanović</v>
      </c>
      <c r="CE133" s="107" t="str">
        <f t="shared" si="151"/>
        <v>NEMA</v>
      </c>
      <c r="CF133" t="s">
        <v>1</v>
      </c>
      <c r="CG133" s="112" t="str">
        <f t="shared" si="152"/>
        <v/>
      </c>
      <c r="CH133" s="107" t="str" cm="1">
        <f t="array" ref="CH133">IF(CG133="","",INDEX(imePrezime_id,CG133,0))</f>
        <v/>
      </c>
      <c r="CI133" t="s">
        <v>1</v>
      </c>
      <c r="CJ133" s="30" t="str">
        <f>IF(CE133&lt;&gt;"NEMA","","SELECT '"&amp;CD133&amp;"', ime, prezime FROM imeprezime WHERE ime LIKE '%"&amp;MID(BA133,2,LEN(BA133)-2)&amp;"%' Or prezime LIKE '%"&amp;MID(BB133,2,LEN(BB133)-2)&amp;"%' Or ime LIKE '%"&amp;MID(BB133,2,LEN(BB133)-2)&amp;"%' Or prezime LIKE '%"&amp;MID(BA133,2,LEN(BA133)-2)&amp;"%' ORDER BY ime, prezime;")</f>
        <v>SELECT 'Martin – Vukmanović', ime, prezime FROM imeprezime WHERE ime LIKE '%arti%' Or prezime LIKE '%ukmanovi%' Or ime LIKE '%ukmanovi%' Or prezime LIKE '%arti%' ORDER BY ime, prezime;</v>
      </c>
      <c r="CK133" t="s">
        <v>1</v>
      </c>
      <c r="CL133" s="91"/>
      <c r="CM133" t="s">
        <v>1</v>
      </c>
      <c r="CO133" t="s">
        <v>1</v>
      </c>
      <c r="CW133" s="116">
        <f>IF(CE133="NEMA",MAX(CW$10:CW132)+1,"")</f>
        <v>1008</v>
      </c>
      <c r="CX133" t="s">
        <v>1</v>
      </c>
      <c r="CY133" s="124" t="s">
        <v>1351</v>
      </c>
      <c r="CZ133" t="s">
        <v>1</v>
      </c>
      <c r="DA133" s="106" t="str">
        <f>IF(CW133="","",IF(BO133&lt;&gt;"CRO","","INSERT INTO osoba (id,reg_broj,oib,spol_id,dat_rodjenja) VALUES ("&amp;CW133&amp;",(SELECT max(reg_broj)+1 FROM osoba),Null,'"&amp;CY133&amp;"',Null); INSERT INTO osoba_log (id,reg_broj,oib,spol_id,dat_rodjenja,dnevnik_id) SELECT id,reg_broj,oib,spol_id,dat_rodjenja,"&amp;CW$2&amp;" FROM osoba WHERE id = "&amp;CW133&amp;";"))</f>
        <v>INSERT INTO osoba (id,reg_broj,oib,spol_id,dat_rodjenja) VALUES (1008,(SELECT max(reg_broj)+1 FROM osoba),Null,'M',Null); INSERT INTO osoba_log (id,reg_broj,oib,spol_id,dat_rodjenja,dnevnik_id) SELECT id,reg_broj,oib,spol_id,dat_rodjenja,881 FROM osoba WHERE id = 1008;</v>
      </c>
      <c r="DB133" s="129" t="str">
        <f>IF(CW133="","","INSERT INTO imeprezime (id,osoba_id,rbr,ime,prezime,klub_id,identitet_id,sintaksa_id,info,aktivno,dnevnik_id) VALUES ("&amp;CW133&amp;","&amp;IF(DA133="","Null",CW133)&amp;",1,'"&amp;BA133&amp;"','"&amp;BB133&amp;"',(SELECT id FROM klub WHERE naziv = '"&amp;BI133&amp;"'),Null,1,'',1,"&amp;CW$2&amp;");")</f>
        <v>INSERT INTO imeprezime (id,osoba_id,rbr,ime,prezime,klub_id,identitet_id,sintaksa_id,info,aktivno,dnevnik_id) VALUES (1008,1008,1,'Martin','Vukmanović',(SELECT id FROM klub WHERE naziv = 'OK Kapela'),Null,1,'',1,881);</v>
      </c>
      <c r="DC133" t="s">
        <v>1</v>
      </c>
      <c r="DD133" s="30" t="str">
        <f t="shared" si="153"/>
        <v>INSERT INTO osoba (id,reg_broj,oib,spol_id,dat_rodjenja) VALUES (1008,(SELECT max(reg_broj)+1 FROM osoba),Null,'M',Null); INSERT INTO osoba_log (id,reg_broj,oib,spol_id,dat_rodjenja,dnevnik_id) SELECT id,reg_broj,oib,spol_id,dat_rodjenja,881 FROM osoba WHERE id = 1008; INSERT INTO imeprezime (id,osoba_id,rbr,ime,prezime,klub_id,identitet_id,sintaksa_id,info,aktivno,dnevnik_id) VALUES (1008,1008,1,'Martin','Vukmanović',(SELECT id FROM klub WHERE naziv = 'OK Kapela'),Null,1,'',1,881);</v>
      </c>
      <c r="DE133" t="s">
        <v>1</v>
      </c>
      <c r="DF133" s="106" t="str">
        <f>IF(OR(BP133="",BP133&lt;&gt;"NEMA"),"",BO133)</f>
        <v/>
      </c>
      <c r="DG133" s="129" t="str">
        <f>IF(DF133="","",MAX(DG$10:DG132)+1)</f>
        <v/>
      </c>
      <c r="DH133" t="s">
        <v>1</v>
      </c>
      <c r="DI133" s="91"/>
      <c r="DJ133" t="s">
        <v>1</v>
      </c>
      <c r="DK133" s="30" t="str">
        <f>IF(DF133="","","INSERT INTO drzava(id,naziv,oznaka) VALUES ("&amp;DG133&amp;",'"&amp;DI133&amp;"','"&amp;UPPER(LEFT(DF133,1))&amp;LOWER(RIGHT(DF133,2))&amp;"');")</f>
        <v/>
      </c>
      <c r="DL133" t="s">
        <v>1</v>
      </c>
      <c r="DM133" s="170" t="str">
        <f>IF(BJ133&lt;&gt;"NEMA","",IF(IFERROR(MATCH(BI133,BI$10:BI132,0),0)&lt;&gt;0,"",BI133))</f>
        <v/>
      </c>
      <c r="DN133" t="s">
        <v>1</v>
      </c>
      <c r="DO133" s="91"/>
      <c r="DP133" t="s">
        <v>1</v>
      </c>
      <c r="DQ133" s="106" t="str">
        <f t="shared" si="154"/>
        <v/>
      </c>
      <c r="DR133" s="74" t="str">
        <f>IF(DQ133="","",MAX(DR$10:DR132)+1)</f>
        <v/>
      </c>
      <c r="DS133" s="74" t="str">
        <f>IF(DQ133="","",IF(BP133="","",IF(BP133="NEMA",DG133,BP133)))</f>
        <v/>
      </c>
      <c r="DT133" s="74" t="str">
        <f t="shared" si="155"/>
        <v/>
      </c>
      <c r="DU133" s="74" t="str">
        <f>IF(DO133="","",MAX(DU$10:DU132)+1)</f>
        <v/>
      </c>
      <c r="DV133" s="181" t="str">
        <f>IF(DO133="","",INDEX(klub_id,MATCH(DO133,klub_naziv,0)))</f>
        <v/>
      </c>
      <c r="DW133" s="129" t="str">
        <f t="shared" si="156"/>
        <v/>
      </c>
      <c r="DX133" t="s">
        <v>1</v>
      </c>
      <c r="DY133" s="30" t="str">
        <f t="shared" si="157"/>
        <v/>
      </c>
      <c r="DZ133" t="s">
        <v>1</v>
      </c>
      <c r="EA133" s="170" t="str">
        <f>IF(BX133="","",IF(BY133&lt;&gt;"NEMA","ime-pre-klu"&amp;IF(BJ133="","","(ali)")&amp;"-kat",IF(CB133&lt;&gt;"NEMA","ime-pre-klu"&amp;IF(BJ133="","","(ali)"),IF(CE133&lt;&gt;"NEMA","ime-pre",IF(CW133&lt;&gt;"","novo",""))))&amp;IF(AND(BE133="0",BD133&gt;max_minuta*60),"-ot",""))</f>
        <v>novo</v>
      </c>
      <c r="EB133" t="s">
        <v>1</v>
      </c>
      <c r="EC133" s="112"/>
      <c r="ED133" s="138"/>
      <c r="EE133" s="138"/>
      <c r="EF133" s="138"/>
      <c r="EG133" s="138"/>
      <c r="EH133" s="138"/>
      <c r="EI133" s="138"/>
      <c r="EJ133" s="138"/>
      <c r="EK133" s="138"/>
      <c r="EL133" s="138"/>
      <c r="EM133" s="107">
        <f t="shared" si="140"/>
        <v>13</v>
      </c>
      <c r="EN133" t="s">
        <v>1</v>
      </c>
    </row>
    <row r="134" spans="2:144" x14ac:dyDescent="0.25">
      <c r="B134" s="152" t="s">
        <v>1201</v>
      </c>
      <c r="C134" t="s">
        <v>1</v>
      </c>
      <c r="D134" s="163">
        <f t="shared" si="141"/>
        <v>0</v>
      </c>
      <c r="E134" s="164">
        <f t="shared" ref="E134:AW134" si="216">IF($B134="","",FIND(";",$B134,D134+1))</f>
        <v>1</v>
      </c>
      <c r="F134" s="164">
        <f t="shared" si="216"/>
        <v>9</v>
      </c>
      <c r="G134" s="164">
        <f t="shared" si="216"/>
        <v>15</v>
      </c>
      <c r="H134" s="164">
        <f t="shared" si="216"/>
        <v>28</v>
      </c>
      <c r="I134" s="164">
        <f t="shared" si="216"/>
        <v>38</v>
      </c>
      <c r="J134" s="164">
        <f t="shared" si="216"/>
        <v>39</v>
      </c>
      <c r="K134" s="164">
        <f t="shared" si="216"/>
        <v>41</v>
      </c>
      <c r="L134" s="164">
        <f t="shared" si="216"/>
        <v>42</v>
      </c>
      <c r="M134" s="164">
        <f t="shared" si="216"/>
        <v>44</v>
      </c>
      <c r="N134" s="164">
        <f t="shared" si="216"/>
        <v>50</v>
      </c>
      <c r="O134" s="164">
        <f t="shared" si="216"/>
        <v>56</v>
      </c>
      <c r="P134" s="164">
        <f t="shared" si="216"/>
        <v>62</v>
      </c>
      <c r="Q134" s="164">
        <f t="shared" si="216"/>
        <v>64</v>
      </c>
      <c r="R134" s="164">
        <f t="shared" si="216"/>
        <v>66</v>
      </c>
      <c r="S134" s="164">
        <f t="shared" si="216"/>
        <v>72</v>
      </c>
      <c r="T134" s="164">
        <f t="shared" si="216"/>
        <v>84</v>
      </c>
      <c r="U134" s="164">
        <f t="shared" si="216"/>
        <v>90</v>
      </c>
      <c r="V134" s="164">
        <f t="shared" si="216"/>
        <v>93</v>
      </c>
      <c r="W134" s="164">
        <f t="shared" si="216"/>
        <v>100</v>
      </c>
      <c r="X134" s="164">
        <f t="shared" si="216"/>
        <v>107</v>
      </c>
      <c r="Y134" s="164">
        <f t="shared" si="216"/>
        <v>108</v>
      </c>
      <c r="Z134" s="164">
        <f t="shared" si="216"/>
        <v>109</v>
      </c>
      <c r="AA134" s="164">
        <f t="shared" si="216"/>
        <v>110</v>
      </c>
      <c r="AB134" s="164">
        <f t="shared" si="216"/>
        <v>113</v>
      </c>
      <c r="AC134" s="164">
        <f t="shared" si="216"/>
        <v>116</v>
      </c>
      <c r="AD134" s="164">
        <f t="shared" si="216"/>
        <v>119</v>
      </c>
      <c r="AE134" s="164">
        <f t="shared" si="216"/>
        <v>122</v>
      </c>
      <c r="AF134" s="164">
        <f t="shared" si="216"/>
        <v>125</v>
      </c>
      <c r="AG134" s="164">
        <f t="shared" si="216"/>
        <v>128</v>
      </c>
      <c r="AH134" s="164">
        <f t="shared" si="216"/>
        <v>131</v>
      </c>
      <c r="AI134" s="164">
        <f t="shared" si="216"/>
        <v>134</v>
      </c>
      <c r="AJ134" s="164">
        <f t="shared" si="216"/>
        <v>137</v>
      </c>
      <c r="AK134" s="164">
        <f t="shared" si="216"/>
        <v>140</v>
      </c>
      <c r="AL134" s="164">
        <f t="shared" si="216"/>
        <v>143</v>
      </c>
      <c r="AM134" s="164">
        <f t="shared" si="216"/>
        <v>144</v>
      </c>
      <c r="AN134" s="164">
        <f t="shared" si="216"/>
        <v>146</v>
      </c>
      <c r="AO134" s="164">
        <f t="shared" si="216"/>
        <v>152</v>
      </c>
      <c r="AP134" s="164">
        <f t="shared" si="216"/>
        <v>154</v>
      </c>
      <c r="AQ134" s="164">
        <f t="shared" si="216"/>
        <v>157</v>
      </c>
      <c r="AR134" s="164">
        <f t="shared" si="216"/>
        <v>164</v>
      </c>
      <c r="AS134" s="164">
        <f t="shared" si="216"/>
        <v>171</v>
      </c>
      <c r="AT134" s="164">
        <f t="shared" si="216"/>
        <v>176</v>
      </c>
      <c r="AU134" s="164">
        <f t="shared" si="216"/>
        <v>178</v>
      </c>
      <c r="AV134" s="164">
        <f t="shared" si="216"/>
        <v>181</v>
      </c>
      <c r="AW134" s="165">
        <f t="shared" si="216"/>
        <v>182</v>
      </c>
      <c r="AX134" t="s">
        <v>1</v>
      </c>
      <c r="AY134" s="106" t="str">
        <f t="shared" si="143"/>
        <v>OPEN</v>
      </c>
      <c r="AZ134" s="138">
        <f t="shared" si="135"/>
        <v>291</v>
      </c>
      <c r="BA134" s="74" t="str">
        <f t="shared" si="144"/>
        <v>Karmela</v>
      </c>
      <c r="BB134" s="74" t="str">
        <f t="shared" si="145"/>
        <v>Crvenković</v>
      </c>
      <c r="BC134" s="138" t="str">
        <f t="shared" si="146"/>
        <v>50:08</v>
      </c>
      <c r="BD134" s="138">
        <f t="shared" si="147"/>
        <v>3008</v>
      </c>
      <c r="BE134" s="138" t="str">
        <f t="shared" si="148"/>
        <v>0</v>
      </c>
      <c r="BF134" s="138" t="str">
        <f t="shared" si="169"/>
        <v>0</v>
      </c>
      <c r="BG134" s="138">
        <f>IF(CD134="","",IF(N(BD134)&gt;max_minuta*60,2,INDEX(statusRezultat_id,MATCH(VALUE(BE134),statusRezultat_oevent,0))))</f>
        <v>1</v>
      </c>
      <c r="BH134" s="74" t="str">
        <f>IF(B134="","",SUBSTITUTE(MID($B134,R134+1,S134-R134-1),"""",""))</f>
        <v>KAP</v>
      </c>
      <c r="BI134" s="74" t="str">
        <f>IF(B134="","",SUBSTITUTE(MID($B134,S134+1,T134-S134-1),"""",""))</f>
        <v>OK Kapela</v>
      </c>
      <c r="BJ134" s="138" t="str">
        <f t="shared" si="149"/>
        <v/>
      </c>
      <c r="BK134" s="74" t="str" cm="1">
        <f t="array" ref="BK134">IF(BJ134="",""&amp;BI134,IF(BJ134="NEMA",BI134,INDEX(klubAlias_klub,BJ134)))</f>
        <v>OK Kapela</v>
      </c>
      <c r="BL134" s="74" t="str" cm="1">
        <f t="array" ref="BL134">IFERROR(INDEX(registarNatjecatelji,CE134,4),"")</f>
        <v>OK Kapela</v>
      </c>
      <c r="BM134" s="138"/>
      <c r="BN134" s="74" t="str">
        <f t="shared" si="150"/>
        <v>OK Kapela</v>
      </c>
      <c r="BO134" s="74" t="str">
        <f>IF(B134="","",SUBSTITUTE(MID($B134,T134+1,U134-T134-1),"""",""))</f>
        <v>CRO</v>
      </c>
      <c r="BP134" s="138">
        <f>IF(BO134="","",IFERROR(INDEX(drzava_id,MATCH(BO134,drzava_oznaka,0)),"NEMA"))</f>
        <v>1</v>
      </c>
      <c r="BQ134" s="74" t="str">
        <f>IF(B134="","",SUBSTITUTE(MID($B134,AQ134+1,AR134-AQ134-1),"""",""))</f>
        <v>OPEN</v>
      </c>
      <c r="BR134" s="74" t="str">
        <f t="shared" si="136"/>
        <v>Otvorena</v>
      </c>
      <c r="BS134" s="138">
        <f t="shared" si="137"/>
        <v>1010</v>
      </c>
      <c r="BT134" s="75" t="str">
        <f>IF(B134="","",SUBSTITUTE(MID($B134,AR134+1,AS134-AR134-1),"""",""))</f>
        <v>2.29</v>
      </c>
      <c r="BU134" s="75" t="str">
        <f>IF(B134="","",SUBSTITUTE(MID($B134,AS134+1,AT134-AS134-1),"""",""))</f>
        <v>90</v>
      </c>
      <c r="BV134" s="76" t="str">
        <f>IF(B134="","",SUBSTITUTE(MID($B134,AT134+1,AU134-AT134-1),"""",""))</f>
        <v>9</v>
      </c>
      <c r="BW134" t="s">
        <v>1</v>
      </c>
      <c r="BX134" s="106" t="str">
        <f>IF(BA134="Vacant","",IF(BA134="","",BA134) &amp; IF(BB134="",""," – " &amp; BB134) &amp; IF(BN134="",""," – " &amp; BN134) &amp; IF(AY134="",""," – " &amp; AY134))</f>
        <v>Karmela – Crvenković – OK Kapela – OPEN</v>
      </c>
      <c r="BY134" s="107" t="str">
        <f t="shared" si="138"/>
        <v>NEMA</v>
      </c>
      <c r="BZ134" t="s">
        <v>1</v>
      </c>
      <c r="CA134" s="106" t="str">
        <f>IF(BA134="Vacant","",IF(BA134="","",BA134) &amp; IF(BB134="",""," – " &amp; BB134) &amp; IF(BN134="",""," – " &amp; BN134))</f>
        <v>Karmela – Crvenković – OK Kapela</v>
      </c>
      <c r="CB134" s="107">
        <f t="shared" si="139"/>
        <v>217</v>
      </c>
      <c r="CC134" t="s">
        <v>1</v>
      </c>
      <c r="CD134" s="106" t="str">
        <f>IF(BA134="Vacant","",IF(BA134="","",BA134)&amp;IF(BB134="",""," – "&amp;BB134))</f>
        <v>Karmela – Crvenković</v>
      </c>
      <c r="CE134" s="107">
        <f t="shared" si="151"/>
        <v>217</v>
      </c>
      <c r="CF134" t="s">
        <v>1</v>
      </c>
      <c r="CG134" s="112">
        <f t="shared" si="152"/>
        <v>217</v>
      </c>
      <c r="CH134" s="107" cm="1">
        <f t="array" ref="CH134">IF(CG134="","",INDEX(imePrezime_id,CG134,0))</f>
        <v>1870</v>
      </c>
      <c r="CI134" t="s">
        <v>1</v>
      </c>
      <c r="CJ134" s="30" t="str">
        <f>IF(CE134&lt;&gt;"NEMA","","SELECT '"&amp;CD134&amp;"', ime, prezime FROM imeprezime WHERE ime LIKE '%"&amp;MID(BA134,2,LEN(BA134)-2)&amp;"%' Or prezime LIKE '%"&amp;MID(BB134,2,LEN(BB134)-2)&amp;"%' Or ime LIKE '%"&amp;MID(BB134,2,LEN(BB134)-2)&amp;"%' Or prezime LIKE '%"&amp;MID(BA134,2,LEN(BA134)-2)&amp;"%' ORDER BY ime, prezime;")</f>
        <v/>
      </c>
      <c r="CK134" t="s">
        <v>1</v>
      </c>
      <c r="CL134" s="91"/>
      <c r="CM134" t="s">
        <v>1</v>
      </c>
      <c r="CO134" t="s">
        <v>1</v>
      </c>
      <c r="CW134" s="116" t="str">
        <f>IF(CE134="NEMA",MAX(CW$10:CW133)+1,"")</f>
        <v/>
      </c>
      <c r="CX134" t="s">
        <v>1</v>
      </c>
      <c r="CY134" s="124" t="str">
        <f>LEFT(BQ134,1)</f>
        <v>O</v>
      </c>
      <c r="CZ134" t="s">
        <v>1</v>
      </c>
      <c r="DA134" s="106" t="str">
        <f>IF(CW134="","",IF(BO134&lt;&gt;"CRO","","INSERT INTO osoba (id,reg_broj,oib,spol_id,dat_rodjenja) VALUES ("&amp;CW134&amp;",(SELECT max(reg_broj)+1 FROM osoba),Null,'"&amp;CY134&amp;"',Null); INSERT INTO osoba_log (id,reg_broj,oib,spol_id,dat_rodjenja,dnevnik_id) SELECT id,reg_broj,oib,spol_id,dat_rodjenja,"&amp;CW$2&amp;" FROM osoba WHERE id = "&amp;CW134&amp;";"))</f>
        <v/>
      </c>
      <c r="DB134" s="129" t="str">
        <f>IF(CW134="","","INSERT INTO imeprezime (id,osoba_id,rbr,ime,prezime,klub_id,identitet_id,sintaksa_id,info,aktivno,dnevnik_id) VALUES ("&amp;CW134&amp;","&amp;IF(DA134="","Null",CW134)&amp;",1,'"&amp;BA134&amp;"','"&amp;BB134&amp;"',(SELECT id FROM klub WHERE naziv = '"&amp;BI134&amp;"'),Null,1,'',1,"&amp;CW$2&amp;");")</f>
        <v/>
      </c>
      <c r="DC134" t="s">
        <v>1</v>
      </c>
      <c r="DD134" s="30" t="str">
        <f t="shared" si="153"/>
        <v/>
      </c>
      <c r="DE134" t="s">
        <v>1</v>
      </c>
      <c r="DF134" s="106" t="str">
        <f>IF(OR(BP134="",BP134&lt;&gt;"NEMA"),"",BO134)</f>
        <v/>
      </c>
      <c r="DG134" s="129" t="str">
        <f>IF(DF134="","",MAX(DG$10:DG133)+1)</f>
        <v/>
      </c>
      <c r="DH134" t="s">
        <v>1</v>
      </c>
      <c r="DI134" s="91"/>
      <c r="DJ134" t="s">
        <v>1</v>
      </c>
      <c r="DK134" s="30" t="str">
        <f>IF(DF134="","","INSERT INTO drzava(id,naziv,oznaka) VALUES ("&amp;DG134&amp;",'"&amp;DI134&amp;"','"&amp;UPPER(LEFT(DF134,1))&amp;LOWER(RIGHT(DF134,2))&amp;"');")</f>
        <v/>
      </c>
      <c r="DL134" t="s">
        <v>1</v>
      </c>
      <c r="DM134" s="170" t="str">
        <f>IF(BJ134&lt;&gt;"NEMA","",IF(IFERROR(MATCH(BI134,BI$10:BI133,0),0)&lt;&gt;0,"",BI134))</f>
        <v/>
      </c>
      <c r="DN134" t="s">
        <v>1</v>
      </c>
      <c r="DO134" s="91"/>
      <c r="DP134" t="s">
        <v>1</v>
      </c>
      <c r="DQ134" s="106" t="str">
        <f t="shared" si="154"/>
        <v/>
      </c>
      <c r="DR134" s="74" t="str">
        <f>IF(DQ134="","",MAX(DR$10:DR133)+1)</f>
        <v/>
      </c>
      <c r="DS134" s="74" t="str">
        <f>IF(DQ134="","",IF(BP134="","",IF(BP134="NEMA",DG134,BP134)))</f>
        <v/>
      </c>
      <c r="DT134" s="74" t="str">
        <f t="shared" si="155"/>
        <v/>
      </c>
      <c r="DU134" s="74" t="str">
        <f>IF(DO134="","",MAX(DU$10:DU133)+1)</f>
        <v/>
      </c>
      <c r="DV134" s="181" t="str">
        <f>IF(DO134="","",INDEX(klub_id,MATCH(DO134,klub_naziv,0)))</f>
        <v/>
      </c>
      <c r="DW134" s="129" t="str">
        <f t="shared" si="156"/>
        <v/>
      </c>
      <c r="DX134" t="s">
        <v>1</v>
      </c>
      <c r="DY134" s="30" t="str">
        <f t="shared" si="157"/>
        <v/>
      </c>
      <c r="DZ134" t="s">
        <v>1</v>
      </c>
      <c r="EA134" s="170" t="str">
        <f>IF(BX134="","",IF(BY134&lt;&gt;"NEMA","ime-pre-klu"&amp;IF(BJ134="","","(ali)")&amp;"-kat",IF(CB134&lt;&gt;"NEMA","ime-pre-klu"&amp;IF(BJ134="","","(ali)"),IF(CE134&lt;&gt;"NEMA","ime-pre",IF(CW134&lt;&gt;"","novo",""))))&amp;IF(AND(BE134="0",BD134&gt;max_minuta*60),"-ot",""))</f>
        <v>ime-pre-klu</v>
      </c>
      <c r="EB134" t="s">
        <v>1</v>
      </c>
      <c r="EC134" s="112"/>
      <c r="ED134" s="138"/>
      <c r="EE134" s="138"/>
      <c r="EF134" s="138"/>
      <c r="EG134" s="138"/>
      <c r="EH134" s="138"/>
      <c r="EI134" s="138"/>
      <c r="EJ134" s="138"/>
      <c r="EK134" s="138"/>
      <c r="EL134" s="138"/>
      <c r="EM134" s="107">
        <f t="shared" si="140"/>
        <v>5</v>
      </c>
      <c r="EN134" t="s">
        <v>1</v>
      </c>
    </row>
    <row r="135" spans="2:144" x14ac:dyDescent="0.25">
      <c r="B135" s="152" t="s">
        <v>1202</v>
      </c>
      <c r="C135" t="s">
        <v>1</v>
      </c>
      <c r="D135" s="163">
        <f t="shared" si="141"/>
        <v>0</v>
      </c>
      <c r="E135" s="164">
        <f t="shared" ref="E135:AW135" si="217">IF($B135="","",FIND(";",$B135,D135+1))</f>
        <v>1</v>
      </c>
      <c r="F135" s="164">
        <f t="shared" si="217"/>
        <v>8</v>
      </c>
      <c r="G135" s="164">
        <f t="shared" si="217"/>
        <v>14</v>
      </c>
      <c r="H135" s="164">
        <f t="shared" si="217"/>
        <v>23</v>
      </c>
      <c r="I135" s="164">
        <f t="shared" si="217"/>
        <v>33</v>
      </c>
      <c r="J135" s="164">
        <f t="shared" si="217"/>
        <v>34</v>
      </c>
      <c r="K135" s="164">
        <f t="shared" si="217"/>
        <v>36</v>
      </c>
      <c r="L135" s="164">
        <f t="shared" si="217"/>
        <v>37</v>
      </c>
      <c r="M135" s="164">
        <f t="shared" si="217"/>
        <v>39</v>
      </c>
      <c r="N135" s="164">
        <f t="shared" si="217"/>
        <v>45</v>
      </c>
      <c r="O135" s="164">
        <f t="shared" si="217"/>
        <v>52</v>
      </c>
      <c r="P135" s="164">
        <f t="shared" si="217"/>
        <v>58</v>
      </c>
      <c r="Q135" s="164">
        <f t="shared" si="217"/>
        <v>60</v>
      </c>
      <c r="R135" s="164">
        <f t="shared" si="217"/>
        <v>62</v>
      </c>
      <c r="S135" s="164">
        <f t="shared" si="217"/>
        <v>68</v>
      </c>
      <c r="T135" s="164">
        <f t="shared" si="217"/>
        <v>80</v>
      </c>
      <c r="U135" s="164">
        <f t="shared" si="217"/>
        <v>86</v>
      </c>
      <c r="V135" s="164">
        <f t="shared" si="217"/>
        <v>89</v>
      </c>
      <c r="W135" s="164">
        <f t="shared" si="217"/>
        <v>96</v>
      </c>
      <c r="X135" s="164">
        <f t="shared" si="217"/>
        <v>103</v>
      </c>
      <c r="Y135" s="164">
        <f t="shared" si="217"/>
        <v>104</v>
      </c>
      <c r="Z135" s="164">
        <f t="shared" si="217"/>
        <v>105</v>
      </c>
      <c r="AA135" s="164">
        <f t="shared" si="217"/>
        <v>106</v>
      </c>
      <c r="AB135" s="164">
        <f t="shared" si="217"/>
        <v>109</v>
      </c>
      <c r="AC135" s="164">
        <f t="shared" si="217"/>
        <v>112</v>
      </c>
      <c r="AD135" s="164">
        <f t="shared" si="217"/>
        <v>115</v>
      </c>
      <c r="AE135" s="164">
        <f t="shared" si="217"/>
        <v>118</v>
      </c>
      <c r="AF135" s="164">
        <f t="shared" si="217"/>
        <v>121</v>
      </c>
      <c r="AG135" s="164">
        <f t="shared" si="217"/>
        <v>124</v>
      </c>
      <c r="AH135" s="164">
        <f t="shared" si="217"/>
        <v>127</v>
      </c>
      <c r="AI135" s="164">
        <f t="shared" si="217"/>
        <v>130</v>
      </c>
      <c r="AJ135" s="164">
        <f t="shared" si="217"/>
        <v>133</v>
      </c>
      <c r="AK135" s="164">
        <f t="shared" si="217"/>
        <v>136</v>
      </c>
      <c r="AL135" s="164">
        <f t="shared" si="217"/>
        <v>139</v>
      </c>
      <c r="AM135" s="164">
        <f t="shared" si="217"/>
        <v>140</v>
      </c>
      <c r="AN135" s="164">
        <f t="shared" si="217"/>
        <v>142</v>
      </c>
      <c r="AO135" s="164">
        <f t="shared" si="217"/>
        <v>148</v>
      </c>
      <c r="AP135" s="164">
        <f t="shared" si="217"/>
        <v>150</v>
      </c>
      <c r="AQ135" s="164">
        <f t="shared" si="217"/>
        <v>153</v>
      </c>
      <c r="AR135" s="164">
        <f t="shared" si="217"/>
        <v>160</v>
      </c>
      <c r="AS135" s="164">
        <f t="shared" si="217"/>
        <v>167</v>
      </c>
      <c r="AT135" s="164">
        <f t="shared" si="217"/>
        <v>172</v>
      </c>
      <c r="AU135" s="164">
        <f t="shared" si="217"/>
        <v>174</v>
      </c>
      <c r="AV135" s="164">
        <f t="shared" si="217"/>
        <v>177</v>
      </c>
      <c r="AW135" s="165">
        <f t="shared" si="217"/>
        <v>178</v>
      </c>
      <c r="AX135" t="s">
        <v>1</v>
      </c>
      <c r="AY135" s="106" t="str">
        <f t="shared" si="143"/>
        <v>OPEN</v>
      </c>
      <c r="AZ135" s="138">
        <f t="shared" si="135"/>
        <v>291</v>
      </c>
      <c r="BA135" s="74" t="str">
        <f t="shared" si="144"/>
        <v>Dominik</v>
      </c>
      <c r="BB135" s="74" t="str">
        <f t="shared" si="145"/>
        <v>Hribar</v>
      </c>
      <c r="BC135" s="138" t="str">
        <f t="shared" si="146"/>
        <v>51:15</v>
      </c>
      <c r="BD135" s="138">
        <f t="shared" si="147"/>
        <v>3075</v>
      </c>
      <c r="BE135" s="138" t="str">
        <f t="shared" si="148"/>
        <v>0</v>
      </c>
      <c r="BF135" s="138" t="str">
        <f t="shared" si="169"/>
        <v>0</v>
      </c>
      <c r="BG135" s="138">
        <f>IF(CD135="","",IF(N(BD135)&gt;max_minuta*60,2,INDEX(statusRezultat_id,MATCH(VALUE(BE135),statusRezultat_oevent,0))))</f>
        <v>1</v>
      </c>
      <c r="BH135" s="74" t="str">
        <f>IF(B135="","",SUBSTITUTE(MID($B135,R135+1,S135-R135-1),"""",""))</f>
        <v>KAP</v>
      </c>
      <c r="BI135" s="74" t="str">
        <f>IF(B135="","",SUBSTITUTE(MID($B135,S135+1,T135-S135-1),"""",""))</f>
        <v>OK Kapela</v>
      </c>
      <c r="BJ135" s="138" t="str">
        <f t="shared" si="149"/>
        <v/>
      </c>
      <c r="BK135" s="74" t="str" cm="1">
        <f t="array" ref="BK135">IF(BJ135="",""&amp;BI135,IF(BJ135="NEMA",BI135,INDEX(klubAlias_klub,BJ135)))</f>
        <v>OK Kapela</v>
      </c>
      <c r="BL135" s="74" t="str" cm="1">
        <f t="array" ref="BL135">IFERROR(INDEX(registarNatjecatelji,CE135,4),"")</f>
        <v/>
      </c>
      <c r="BM135" s="138"/>
      <c r="BN135" s="74" t="str">
        <f t="shared" si="150"/>
        <v>OK Kapela</v>
      </c>
      <c r="BO135" s="74" t="str">
        <f>IF(B135="","",SUBSTITUTE(MID($B135,T135+1,U135-T135-1),"""",""))</f>
        <v>CRO</v>
      </c>
      <c r="BP135" s="138">
        <f>IF(BO135="","",IFERROR(INDEX(drzava_id,MATCH(BO135,drzava_oznaka,0)),"NEMA"))</f>
        <v>1</v>
      </c>
      <c r="BQ135" s="74" t="str">
        <f>IF(B135="","",SUBSTITUTE(MID($B135,AQ135+1,AR135-AQ135-1),"""",""))</f>
        <v>OPEN</v>
      </c>
      <c r="BR135" s="74" t="str">
        <f t="shared" si="136"/>
        <v>Otvorena</v>
      </c>
      <c r="BS135" s="138">
        <f t="shared" si="137"/>
        <v>1010</v>
      </c>
      <c r="BT135" s="75" t="str">
        <f>IF(B135="","",SUBSTITUTE(MID($B135,AR135+1,AS135-AR135-1),"""",""))</f>
        <v>2.29</v>
      </c>
      <c r="BU135" s="75" t="str">
        <f>IF(B135="","",SUBSTITUTE(MID($B135,AS135+1,AT135-AS135-1),"""",""))</f>
        <v>90</v>
      </c>
      <c r="BV135" s="76" t="str">
        <f>IF(B135="","",SUBSTITUTE(MID($B135,AT135+1,AU135-AT135-1),"""",""))</f>
        <v>9</v>
      </c>
      <c r="BW135" t="s">
        <v>1</v>
      </c>
      <c r="BX135" s="106" t="str">
        <f>IF(BA135="Vacant","",IF(BA135="","",BA135) &amp; IF(BB135="",""," – " &amp; BB135) &amp; IF(BN135="",""," – " &amp; BN135) &amp; IF(AY135="",""," – " &amp; AY135))</f>
        <v>Dominik – Hribar – OK Kapela – OPEN</v>
      </c>
      <c r="BY135" s="107" t="str">
        <f t="shared" si="138"/>
        <v>NEMA</v>
      </c>
      <c r="BZ135" t="s">
        <v>1</v>
      </c>
      <c r="CA135" s="106" t="str">
        <f>IF(BA135="Vacant","",IF(BA135="","",BA135) &amp; IF(BB135="",""," – " &amp; BB135) &amp; IF(BN135="",""," – " &amp; BN135))</f>
        <v>Dominik – Hribar – OK Kapela</v>
      </c>
      <c r="CB135" s="107" t="str">
        <f t="shared" si="139"/>
        <v>NEMA</v>
      </c>
      <c r="CC135" t="s">
        <v>1</v>
      </c>
      <c r="CD135" s="106" t="str">
        <f>IF(BA135="Vacant","",IF(BA135="","",BA135)&amp;IF(BB135="",""," – "&amp;BB135))</f>
        <v>Dominik – Hribar</v>
      </c>
      <c r="CE135" s="107" t="str">
        <f t="shared" si="151"/>
        <v>NEMA</v>
      </c>
      <c r="CF135" t="s">
        <v>1</v>
      </c>
      <c r="CG135" s="112" t="str">
        <f t="shared" si="152"/>
        <v/>
      </c>
      <c r="CH135" s="107" t="str" cm="1">
        <f t="array" ref="CH135">IF(CG135="","",INDEX(imePrezime_id,CG135,0))</f>
        <v/>
      </c>
      <c r="CI135" t="s">
        <v>1</v>
      </c>
      <c r="CJ135" s="30" t="str">
        <f>IF(CE135&lt;&gt;"NEMA","","SELECT '"&amp;CD135&amp;"', ime, prezime FROM imeprezime WHERE ime LIKE '%"&amp;MID(BA135,2,LEN(BA135)-2)&amp;"%' Or prezime LIKE '%"&amp;MID(BB135,2,LEN(BB135)-2)&amp;"%' Or ime LIKE '%"&amp;MID(BB135,2,LEN(BB135)-2)&amp;"%' Or prezime LIKE '%"&amp;MID(BA135,2,LEN(BA135)-2)&amp;"%' ORDER BY ime, prezime;")</f>
        <v>SELECT 'Dominik – Hribar', ime, prezime FROM imeprezime WHERE ime LIKE '%omini%' Or prezime LIKE '%riba%' Or ime LIKE '%riba%' Or prezime LIKE '%omini%' ORDER BY ime, prezime;</v>
      </c>
      <c r="CK135" t="s">
        <v>1</v>
      </c>
      <c r="CL135" s="91"/>
      <c r="CM135" t="s">
        <v>1</v>
      </c>
      <c r="CO135" t="s">
        <v>1</v>
      </c>
      <c r="CW135" s="116">
        <f>IF(CE135="NEMA",MAX(CW$10:CW134)+1,"")</f>
        <v>1009</v>
      </c>
      <c r="CX135" t="s">
        <v>1</v>
      </c>
      <c r="CY135" s="124" t="s">
        <v>1351</v>
      </c>
      <c r="CZ135" t="s">
        <v>1</v>
      </c>
      <c r="DA135" s="106" t="str">
        <f>IF(CW135="","",IF(BO135&lt;&gt;"CRO","","INSERT INTO osoba (id,reg_broj,oib,spol_id,dat_rodjenja) VALUES ("&amp;CW135&amp;",(SELECT max(reg_broj)+1 FROM osoba),Null,'"&amp;CY135&amp;"',Null); INSERT INTO osoba_log (id,reg_broj,oib,spol_id,dat_rodjenja,dnevnik_id) SELECT id,reg_broj,oib,spol_id,dat_rodjenja,"&amp;CW$2&amp;" FROM osoba WHERE id = "&amp;CW135&amp;";"))</f>
        <v>INSERT INTO osoba (id,reg_broj,oib,spol_id,dat_rodjenja) VALUES (1009,(SELECT max(reg_broj)+1 FROM osoba),Null,'M',Null); INSERT INTO osoba_log (id,reg_broj,oib,spol_id,dat_rodjenja,dnevnik_id) SELECT id,reg_broj,oib,spol_id,dat_rodjenja,881 FROM osoba WHERE id = 1009;</v>
      </c>
      <c r="DB135" s="129" t="str">
        <f>IF(CW135="","","INSERT INTO imeprezime (id,osoba_id,rbr,ime,prezime,klub_id,identitet_id,sintaksa_id,info,aktivno,dnevnik_id) VALUES ("&amp;CW135&amp;","&amp;IF(DA135="","Null",CW135)&amp;",1,'"&amp;BA135&amp;"','"&amp;BB135&amp;"',(SELECT id FROM klub WHERE naziv = '"&amp;BI135&amp;"'),Null,1,'',1,"&amp;CW$2&amp;");")</f>
        <v>INSERT INTO imeprezime (id,osoba_id,rbr,ime,prezime,klub_id,identitet_id,sintaksa_id,info,aktivno,dnevnik_id) VALUES (1009,1009,1,'Dominik','Hribar',(SELECT id FROM klub WHERE naziv = 'OK Kapela'),Null,1,'',1,881);</v>
      </c>
      <c r="DC135" t="s">
        <v>1</v>
      </c>
      <c r="DD135" s="30" t="str">
        <f t="shared" si="153"/>
        <v>INSERT INTO osoba (id,reg_broj,oib,spol_id,dat_rodjenja) VALUES (1009,(SELECT max(reg_broj)+1 FROM osoba),Null,'M',Null); INSERT INTO osoba_log (id,reg_broj,oib,spol_id,dat_rodjenja,dnevnik_id) SELECT id,reg_broj,oib,spol_id,dat_rodjenja,881 FROM osoba WHERE id = 1009; INSERT INTO imeprezime (id,osoba_id,rbr,ime,prezime,klub_id,identitet_id,sintaksa_id,info,aktivno,dnevnik_id) VALUES (1009,1009,1,'Dominik','Hribar',(SELECT id FROM klub WHERE naziv = 'OK Kapela'),Null,1,'',1,881);</v>
      </c>
      <c r="DE135" t="s">
        <v>1</v>
      </c>
      <c r="DF135" s="106" t="str">
        <f>IF(OR(BP135="",BP135&lt;&gt;"NEMA"),"",BO135)</f>
        <v/>
      </c>
      <c r="DG135" s="129" t="str">
        <f>IF(DF135="","",MAX(DG$10:DG134)+1)</f>
        <v/>
      </c>
      <c r="DH135" t="s">
        <v>1</v>
      </c>
      <c r="DI135" s="91"/>
      <c r="DJ135" t="s">
        <v>1</v>
      </c>
      <c r="DK135" s="30" t="str">
        <f>IF(DF135="","","INSERT INTO drzava(id,naziv,oznaka) VALUES ("&amp;DG135&amp;",'"&amp;DI135&amp;"','"&amp;UPPER(LEFT(DF135,1))&amp;LOWER(RIGHT(DF135,2))&amp;"');")</f>
        <v/>
      </c>
      <c r="DL135" t="s">
        <v>1</v>
      </c>
      <c r="DM135" s="170" t="str">
        <f>IF(BJ135&lt;&gt;"NEMA","",IF(IFERROR(MATCH(BI135,BI$10:BI134,0),0)&lt;&gt;0,"",BI135))</f>
        <v/>
      </c>
      <c r="DN135" t="s">
        <v>1</v>
      </c>
      <c r="DO135" s="91"/>
      <c r="DP135" t="s">
        <v>1</v>
      </c>
      <c r="DQ135" s="106" t="str">
        <f t="shared" si="154"/>
        <v/>
      </c>
      <c r="DR135" s="74" t="str">
        <f>IF(DQ135="","",MAX(DR$10:DR134)+1)</f>
        <v/>
      </c>
      <c r="DS135" s="74" t="str">
        <f>IF(DQ135="","",IF(BP135="","",IF(BP135="NEMA",DG135,BP135)))</f>
        <v/>
      </c>
      <c r="DT135" s="74" t="str">
        <f t="shared" si="155"/>
        <v/>
      </c>
      <c r="DU135" s="74" t="str">
        <f>IF(DO135="","",MAX(DU$10:DU134)+1)</f>
        <v/>
      </c>
      <c r="DV135" s="181" t="str">
        <f>IF(DO135="","",INDEX(klub_id,MATCH(DO135,klub_naziv,0)))</f>
        <v/>
      </c>
      <c r="DW135" s="129" t="str">
        <f t="shared" si="156"/>
        <v/>
      </c>
      <c r="DX135" t="s">
        <v>1</v>
      </c>
      <c r="DY135" s="30" t="str">
        <f t="shared" si="157"/>
        <v/>
      </c>
      <c r="DZ135" t="s">
        <v>1</v>
      </c>
      <c r="EA135" s="170" t="str">
        <f>IF(BX135="","",IF(BY135&lt;&gt;"NEMA","ime-pre-klu"&amp;IF(BJ135="","","(ali)")&amp;"-kat",IF(CB135&lt;&gt;"NEMA","ime-pre-klu"&amp;IF(BJ135="","","(ali)"),IF(CE135&lt;&gt;"NEMA","ime-pre",IF(CW135&lt;&gt;"","novo",""))))&amp;IF(AND(BE135="0",BD135&gt;max_minuta*60),"-ot",""))</f>
        <v>novo</v>
      </c>
      <c r="EB135" t="s">
        <v>1</v>
      </c>
      <c r="EC135" s="112"/>
      <c r="ED135" s="138"/>
      <c r="EE135" s="138"/>
      <c r="EF135" s="138"/>
      <c r="EG135" s="138"/>
      <c r="EH135" s="138"/>
      <c r="EI135" s="138"/>
      <c r="EJ135" s="138"/>
      <c r="EK135" s="138"/>
      <c r="EL135" s="138"/>
      <c r="EM135" s="107">
        <f t="shared" si="140"/>
        <v>13</v>
      </c>
      <c r="EN135" t="s">
        <v>1</v>
      </c>
    </row>
    <row r="136" spans="2:144" x14ac:dyDescent="0.25">
      <c r="B136" s="152" t="s">
        <v>1203</v>
      </c>
      <c r="C136" t="s">
        <v>1</v>
      </c>
      <c r="D136" s="163">
        <f t="shared" si="141"/>
        <v>0</v>
      </c>
      <c r="E136" s="164">
        <f t="shared" ref="E136:AW136" si="218">IF($B136="","",FIND(";",$B136,D136+1))</f>
        <v>1</v>
      </c>
      <c r="F136" s="164">
        <f t="shared" si="218"/>
        <v>9</v>
      </c>
      <c r="G136" s="164">
        <f t="shared" si="218"/>
        <v>14</v>
      </c>
      <c r="H136" s="164">
        <f t="shared" si="218"/>
        <v>23</v>
      </c>
      <c r="I136" s="164">
        <f t="shared" si="218"/>
        <v>29</v>
      </c>
      <c r="J136" s="164">
        <f t="shared" si="218"/>
        <v>30</v>
      </c>
      <c r="K136" s="164">
        <f t="shared" si="218"/>
        <v>32</v>
      </c>
      <c r="L136" s="164">
        <f t="shared" si="218"/>
        <v>33</v>
      </c>
      <c r="M136" s="164">
        <f t="shared" si="218"/>
        <v>35</v>
      </c>
      <c r="N136" s="164">
        <f t="shared" si="218"/>
        <v>41</v>
      </c>
      <c r="O136" s="164">
        <f t="shared" si="218"/>
        <v>47</v>
      </c>
      <c r="P136" s="164">
        <f t="shared" si="218"/>
        <v>53</v>
      </c>
      <c r="Q136" s="164">
        <f t="shared" si="218"/>
        <v>55</v>
      </c>
      <c r="R136" s="164">
        <f t="shared" si="218"/>
        <v>57</v>
      </c>
      <c r="S136" s="164">
        <f t="shared" si="218"/>
        <v>63</v>
      </c>
      <c r="T136" s="164">
        <f t="shared" si="218"/>
        <v>75</v>
      </c>
      <c r="U136" s="164">
        <f t="shared" si="218"/>
        <v>81</v>
      </c>
      <c r="V136" s="164">
        <f t="shared" si="218"/>
        <v>84</v>
      </c>
      <c r="W136" s="164">
        <f t="shared" si="218"/>
        <v>91</v>
      </c>
      <c r="X136" s="164">
        <f t="shared" si="218"/>
        <v>98</v>
      </c>
      <c r="Y136" s="164">
        <f t="shared" si="218"/>
        <v>99</v>
      </c>
      <c r="Z136" s="164">
        <f t="shared" si="218"/>
        <v>100</v>
      </c>
      <c r="AA136" s="164">
        <f t="shared" si="218"/>
        <v>101</v>
      </c>
      <c r="AB136" s="164">
        <f t="shared" si="218"/>
        <v>104</v>
      </c>
      <c r="AC136" s="164">
        <f t="shared" si="218"/>
        <v>107</v>
      </c>
      <c r="AD136" s="164">
        <f t="shared" si="218"/>
        <v>110</v>
      </c>
      <c r="AE136" s="164">
        <f t="shared" si="218"/>
        <v>113</v>
      </c>
      <c r="AF136" s="164">
        <f t="shared" si="218"/>
        <v>116</v>
      </c>
      <c r="AG136" s="164">
        <f t="shared" si="218"/>
        <v>119</v>
      </c>
      <c r="AH136" s="164">
        <f t="shared" si="218"/>
        <v>122</v>
      </c>
      <c r="AI136" s="164">
        <f t="shared" si="218"/>
        <v>125</v>
      </c>
      <c r="AJ136" s="164">
        <f t="shared" si="218"/>
        <v>128</v>
      </c>
      <c r="AK136" s="164">
        <f t="shared" si="218"/>
        <v>131</v>
      </c>
      <c r="AL136" s="164">
        <f t="shared" si="218"/>
        <v>134</v>
      </c>
      <c r="AM136" s="164">
        <f t="shared" si="218"/>
        <v>135</v>
      </c>
      <c r="AN136" s="164">
        <f t="shared" si="218"/>
        <v>137</v>
      </c>
      <c r="AO136" s="164">
        <f t="shared" si="218"/>
        <v>143</v>
      </c>
      <c r="AP136" s="164">
        <f t="shared" si="218"/>
        <v>145</v>
      </c>
      <c r="AQ136" s="164">
        <f t="shared" si="218"/>
        <v>148</v>
      </c>
      <c r="AR136" s="164">
        <f t="shared" si="218"/>
        <v>155</v>
      </c>
      <c r="AS136" s="164">
        <f t="shared" si="218"/>
        <v>162</v>
      </c>
      <c r="AT136" s="164">
        <f t="shared" si="218"/>
        <v>167</v>
      </c>
      <c r="AU136" s="164">
        <f t="shared" si="218"/>
        <v>169</v>
      </c>
      <c r="AV136" s="164">
        <f t="shared" si="218"/>
        <v>172</v>
      </c>
      <c r="AW136" s="165">
        <f t="shared" si="218"/>
        <v>173</v>
      </c>
      <c r="AX136" t="s">
        <v>1</v>
      </c>
      <c r="AY136" s="106" t="str">
        <f t="shared" si="143"/>
        <v>OPEN</v>
      </c>
      <c r="AZ136" s="138">
        <f t="shared" si="135"/>
        <v>291</v>
      </c>
      <c r="BA136" s="74" t="str">
        <f t="shared" si="144"/>
        <v>Iva</v>
      </c>
      <c r="BB136" s="74" t="str">
        <f t="shared" si="145"/>
        <v>Pintur</v>
      </c>
      <c r="BC136" s="138" t="str">
        <f t="shared" si="146"/>
        <v>58:09</v>
      </c>
      <c r="BD136" s="138">
        <f t="shared" si="147"/>
        <v>3489</v>
      </c>
      <c r="BE136" s="138" t="str">
        <f t="shared" si="148"/>
        <v>0</v>
      </c>
      <c r="BF136" s="138" t="str">
        <f t="shared" si="169"/>
        <v>0</v>
      </c>
      <c r="BG136" s="138">
        <f>IF(CD136="","",IF(N(BD136)&gt;max_minuta*60,2,INDEX(statusRezultat_id,MATCH(VALUE(BE136),statusRezultat_oevent,0))))</f>
        <v>1</v>
      </c>
      <c r="BH136" s="74" t="str">
        <f>IF(B136="","",SUBSTITUTE(MID($B136,R136+1,S136-R136-1),"""",""))</f>
        <v>KAP</v>
      </c>
      <c r="BI136" s="74" t="str">
        <f>IF(B136="","",SUBSTITUTE(MID($B136,S136+1,T136-S136-1),"""",""))</f>
        <v>OK Kapela</v>
      </c>
      <c r="BJ136" s="138" t="str">
        <f t="shared" si="149"/>
        <v/>
      </c>
      <c r="BK136" s="74" t="str" cm="1">
        <f t="array" ref="BK136">IF(BJ136="",""&amp;BI136,IF(BJ136="NEMA",BI136,INDEX(klubAlias_klub,BJ136)))</f>
        <v>OK Kapela</v>
      </c>
      <c r="BL136" s="74" t="str" cm="1">
        <f t="array" ref="BL136">IFERROR(INDEX(registarNatjecatelji,CE136,4),"")</f>
        <v/>
      </c>
      <c r="BM136" s="138"/>
      <c r="BN136" s="74" t="str">
        <f t="shared" si="150"/>
        <v>OK Kapela</v>
      </c>
      <c r="BO136" s="74" t="str">
        <f>IF(B136="","",SUBSTITUTE(MID($B136,T136+1,U136-T136-1),"""",""))</f>
        <v>CRO</v>
      </c>
      <c r="BP136" s="138">
        <f>IF(BO136="","",IFERROR(INDEX(drzava_id,MATCH(BO136,drzava_oznaka,0)),"NEMA"))</f>
        <v>1</v>
      </c>
      <c r="BQ136" s="74" t="str">
        <f>IF(B136="","",SUBSTITUTE(MID($B136,AQ136+1,AR136-AQ136-1),"""",""))</f>
        <v>OPEN</v>
      </c>
      <c r="BR136" s="74" t="str">
        <f t="shared" si="136"/>
        <v>Otvorena</v>
      </c>
      <c r="BS136" s="138">
        <f t="shared" si="137"/>
        <v>1010</v>
      </c>
      <c r="BT136" s="75" t="str">
        <f>IF(B136="","",SUBSTITUTE(MID($B136,AR136+1,AS136-AR136-1),"""",""))</f>
        <v>2.29</v>
      </c>
      <c r="BU136" s="75" t="str">
        <f>IF(B136="","",SUBSTITUTE(MID($B136,AS136+1,AT136-AS136-1),"""",""))</f>
        <v>90</v>
      </c>
      <c r="BV136" s="76" t="str">
        <f>IF(B136="","",SUBSTITUTE(MID($B136,AT136+1,AU136-AT136-1),"""",""))</f>
        <v>9</v>
      </c>
      <c r="BW136" t="s">
        <v>1</v>
      </c>
      <c r="BX136" s="106" t="str">
        <f>IF(BA136="Vacant","",IF(BA136="","",BA136) &amp; IF(BB136="",""," – " &amp; BB136) &amp; IF(BN136="",""," – " &amp; BN136) &amp; IF(AY136="",""," – " &amp; AY136))</f>
        <v>Iva – Pintur – OK Kapela – OPEN</v>
      </c>
      <c r="BY136" s="107" t="str">
        <f t="shared" si="138"/>
        <v>NEMA</v>
      </c>
      <c r="BZ136" t="s">
        <v>1</v>
      </c>
      <c r="CA136" s="106" t="str">
        <f>IF(BA136="Vacant","",IF(BA136="","",BA136) &amp; IF(BB136="",""," – " &amp; BB136) &amp; IF(BN136="",""," – " &amp; BN136))</f>
        <v>Iva – Pintur – OK Kapela</v>
      </c>
      <c r="CB136" s="107" t="str">
        <f t="shared" si="139"/>
        <v>NEMA</v>
      </c>
      <c r="CC136" t="s">
        <v>1</v>
      </c>
      <c r="CD136" s="106" t="str">
        <f>IF(BA136="Vacant","",IF(BA136="","",BA136)&amp;IF(BB136="",""," – "&amp;BB136))</f>
        <v>Iva – Pintur</v>
      </c>
      <c r="CE136" s="107" t="str">
        <f t="shared" si="151"/>
        <v>NEMA</v>
      </c>
      <c r="CF136" t="s">
        <v>1</v>
      </c>
      <c r="CG136" s="112" t="str">
        <f t="shared" si="152"/>
        <v/>
      </c>
      <c r="CH136" s="107" t="str" cm="1">
        <f t="array" ref="CH136">IF(CG136="","",INDEX(imePrezime_id,CG136,0))</f>
        <v/>
      </c>
      <c r="CI136" t="s">
        <v>1</v>
      </c>
      <c r="CJ136" s="30" t="str">
        <f>IF(CE136&lt;&gt;"NEMA","","SELECT '"&amp;CD136&amp;"', ime, prezime FROM imeprezime WHERE ime LIKE '%"&amp;MID(BA136,2,LEN(BA136)-2)&amp;"%' Or prezime LIKE '%"&amp;MID(BB136,2,LEN(BB136)-2)&amp;"%' Or ime LIKE '%"&amp;MID(BB136,2,LEN(BB136)-2)&amp;"%' Or prezime LIKE '%"&amp;MID(BA136,2,LEN(BA136)-2)&amp;"%' ORDER BY ime, prezime;")</f>
        <v>SELECT 'Iva – Pintur', ime, prezime FROM imeprezime WHERE ime LIKE '%v%' Or prezime LIKE '%intu%' Or ime LIKE '%intu%' Or prezime LIKE '%v%' ORDER BY ime, prezime;</v>
      </c>
      <c r="CK136" t="s">
        <v>1</v>
      </c>
      <c r="CL136" s="91"/>
      <c r="CM136" t="s">
        <v>1</v>
      </c>
      <c r="CO136" t="s">
        <v>1</v>
      </c>
      <c r="CW136" s="116">
        <f>IF(CE136="NEMA",MAX(CW$10:CW135)+1,"")</f>
        <v>1010</v>
      </c>
      <c r="CX136" t="s">
        <v>1</v>
      </c>
      <c r="CY136" s="124" t="s">
        <v>1353</v>
      </c>
      <c r="CZ136" t="s">
        <v>1</v>
      </c>
      <c r="DA136" s="106" t="str">
        <f>IF(CW136="","",IF(BO136&lt;&gt;"CRO","","INSERT INTO osoba (id,reg_broj,oib,spol_id,dat_rodjenja) VALUES ("&amp;CW136&amp;",(SELECT max(reg_broj)+1 FROM osoba),Null,'"&amp;CY136&amp;"',Null); INSERT INTO osoba_log (id,reg_broj,oib,spol_id,dat_rodjenja,dnevnik_id) SELECT id,reg_broj,oib,spol_id,dat_rodjenja,"&amp;CW$2&amp;" FROM osoba WHERE id = "&amp;CW136&amp;";"))</f>
        <v>INSERT INTO osoba (id,reg_broj,oib,spol_id,dat_rodjenja) VALUES (1010,(SELECT max(reg_broj)+1 FROM osoba),Null,'Ž',Null); INSERT INTO osoba_log (id,reg_broj,oib,spol_id,dat_rodjenja,dnevnik_id) SELECT id,reg_broj,oib,spol_id,dat_rodjenja,881 FROM osoba WHERE id = 1010;</v>
      </c>
      <c r="DB136" s="129" t="str">
        <f>IF(CW136="","","INSERT INTO imeprezime (id,osoba_id,rbr,ime,prezime,klub_id,identitet_id,sintaksa_id,info,aktivno,dnevnik_id) VALUES ("&amp;CW136&amp;","&amp;IF(DA136="","Null",CW136)&amp;",1,'"&amp;BA136&amp;"','"&amp;BB136&amp;"',(SELECT id FROM klub WHERE naziv = '"&amp;BI136&amp;"'),Null,1,'',1,"&amp;CW$2&amp;");")</f>
        <v>INSERT INTO imeprezime (id,osoba_id,rbr,ime,prezime,klub_id,identitet_id,sintaksa_id,info,aktivno,dnevnik_id) VALUES (1010,1010,1,'Iva','Pintur',(SELECT id FROM klub WHERE naziv = 'OK Kapela'),Null,1,'',1,881);</v>
      </c>
      <c r="DC136" t="s">
        <v>1</v>
      </c>
      <c r="DD136" s="30" t="str">
        <f t="shared" si="153"/>
        <v>INSERT INTO osoba (id,reg_broj,oib,spol_id,dat_rodjenja) VALUES (1010,(SELECT max(reg_broj)+1 FROM osoba),Null,'Ž',Null); INSERT INTO osoba_log (id,reg_broj,oib,spol_id,dat_rodjenja,dnevnik_id) SELECT id,reg_broj,oib,spol_id,dat_rodjenja,881 FROM osoba WHERE id = 1010; INSERT INTO imeprezime (id,osoba_id,rbr,ime,prezime,klub_id,identitet_id,sintaksa_id,info,aktivno,dnevnik_id) VALUES (1010,1010,1,'Iva','Pintur',(SELECT id FROM klub WHERE naziv = 'OK Kapela'),Null,1,'',1,881);</v>
      </c>
      <c r="DE136" t="s">
        <v>1</v>
      </c>
      <c r="DF136" s="106" t="str">
        <f>IF(OR(BP136="",BP136&lt;&gt;"NEMA"),"",BO136)</f>
        <v/>
      </c>
      <c r="DG136" s="129" t="str">
        <f>IF(DF136="","",MAX(DG$10:DG135)+1)</f>
        <v/>
      </c>
      <c r="DH136" t="s">
        <v>1</v>
      </c>
      <c r="DI136" s="91"/>
      <c r="DJ136" t="s">
        <v>1</v>
      </c>
      <c r="DK136" s="30" t="str">
        <f>IF(DF136="","","INSERT INTO drzava(id,naziv,oznaka) VALUES ("&amp;DG136&amp;",'"&amp;DI136&amp;"','"&amp;UPPER(LEFT(DF136,1))&amp;LOWER(RIGHT(DF136,2))&amp;"');")</f>
        <v/>
      </c>
      <c r="DL136" t="s">
        <v>1</v>
      </c>
      <c r="DM136" s="170" t="str">
        <f>IF(BJ136&lt;&gt;"NEMA","",IF(IFERROR(MATCH(BI136,BI$10:BI135,0),0)&lt;&gt;0,"",BI136))</f>
        <v/>
      </c>
      <c r="DN136" t="s">
        <v>1</v>
      </c>
      <c r="DO136" s="91"/>
      <c r="DP136" t="s">
        <v>1</v>
      </c>
      <c r="DQ136" s="106" t="str">
        <f t="shared" si="154"/>
        <v/>
      </c>
      <c r="DR136" s="74" t="str">
        <f>IF(DQ136="","",MAX(DR$10:DR135)+1)</f>
        <v/>
      </c>
      <c r="DS136" s="74" t="str">
        <f>IF(DQ136="","",IF(BP136="","",IF(BP136="NEMA",DG136,BP136)))</f>
        <v/>
      </c>
      <c r="DT136" s="74" t="str">
        <f t="shared" si="155"/>
        <v/>
      </c>
      <c r="DU136" s="74" t="str">
        <f>IF(DO136="","",MAX(DU$10:DU135)+1)</f>
        <v/>
      </c>
      <c r="DV136" s="181" t="str">
        <f>IF(DO136="","",INDEX(klub_id,MATCH(DO136,klub_naziv,0)))</f>
        <v/>
      </c>
      <c r="DW136" s="129" t="str">
        <f t="shared" si="156"/>
        <v/>
      </c>
      <c r="DX136" t="s">
        <v>1</v>
      </c>
      <c r="DY136" s="30" t="str">
        <f t="shared" si="157"/>
        <v/>
      </c>
      <c r="DZ136" t="s">
        <v>1</v>
      </c>
      <c r="EA136" s="170" t="str">
        <f>IF(BX136="","",IF(BY136&lt;&gt;"NEMA","ime-pre-klu"&amp;IF(BJ136="","","(ali)")&amp;"-kat",IF(CB136&lt;&gt;"NEMA","ime-pre-klu"&amp;IF(BJ136="","","(ali)"),IF(CE136&lt;&gt;"NEMA","ime-pre",IF(CW136&lt;&gt;"","novo",""))))&amp;IF(AND(BE136="0",BD136&gt;max_minuta*60),"-ot",""))</f>
        <v>novo</v>
      </c>
      <c r="EB136" t="s">
        <v>1</v>
      </c>
      <c r="EC136" s="112"/>
      <c r="ED136" s="138"/>
      <c r="EE136" s="138"/>
      <c r="EF136" s="138"/>
      <c r="EG136" s="138"/>
      <c r="EH136" s="138"/>
      <c r="EI136" s="138"/>
      <c r="EJ136" s="138"/>
      <c r="EK136" s="138"/>
      <c r="EL136" s="138"/>
      <c r="EM136" s="107">
        <f t="shared" si="140"/>
        <v>13</v>
      </c>
      <c r="EN136" t="s">
        <v>1</v>
      </c>
    </row>
    <row r="137" spans="2:144" x14ac:dyDescent="0.25">
      <c r="B137" s="152" t="s">
        <v>1204</v>
      </c>
      <c r="C137" t="s">
        <v>1</v>
      </c>
      <c r="D137" s="163">
        <f t="shared" si="141"/>
        <v>0</v>
      </c>
      <c r="E137" s="164">
        <f t="shared" ref="E137:AW137" si="219">IF($B137="","",FIND(";",$B137,D137+1))</f>
        <v>1</v>
      </c>
      <c r="F137" s="164">
        <f t="shared" si="219"/>
        <v>8</v>
      </c>
      <c r="G137" s="164">
        <f t="shared" si="219"/>
        <v>13</v>
      </c>
      <c r="H137" s="164">
        <f t="shared" si="219"/>
        <v>22</v>
      </c>
      <c r="I137" s="164">
        <f t="shared" si="219"/>
        <v>31</v>
      </c>
      <c r="J137" s="164">
        <f t="shared" si="219"/>
        <v>32</v>
      </c>
      <c r="K137" s="164">
        <f t="shared" si="219"/>
        <v>34</v>
      </c>
      <c r="L137" s="164">
        <f t="shared" si="219"/>
        <v>35</v>
      </c>
      <c r="M137" s="164">
        <f t="shared" si="219"/>
        <v>37</v>
      </c>
      <c r="N137" s="164">
        <f t="shared" si="219"/>
        <v>43</v>
      </c>
      <c r="O137" s="164">
        <f t="shared" si="219"/>
        <v>49</v>
      </c>
      <c r="P137" s="164">
        <f t="shared" si="219"/>
        <v>55</v>
      </c>
      <c r="Q137" s="164">
        <f t="shared" si="219"/>
        <v>57</v>
      </c>
      <c r="R137" s="164">
        <f t="shared" si="219"/>
        <v>59</v>
      </c>
      <c r="S137" s="164">
        <f t="shared" si="219"/>
        <v>67</v>
      </c>
      <c r="T137" s="164">
        <f t="shared" si="219"/>
        <v>78</v>
      </c>
      <c r="U137" s="164">
        <f t="shared" si="219"/>
        <v>84</v>
      </c>
      <c r="V137" s="164">
        <f t="shared" si="219"/>
        <v>87</v>
      </c>
      <c r="W137" s="164">
        <f t="shared" si="219"/>
        <v>94</v>
      </c>
      <c r="X137" s="164">
        <f t="shared" si="219"/>
        <v>101</v>
      </c>
      <c r="Y137" s="164">
        <f t="shared" si="219"/>
        <v>102</v>
      </c>
      <c r="Z137" s="164">
        <f t="shared" si="219"/>
        <v>103</v>
      </c>
      <c r="AA137" s="164">
        <f t="shared" si="219"/>
        <v>104</v>
      </c>
      <c r="AB137" s="164">
        <f t="shared" si="219"/>
        <v>107</v>
      </c>
      <c r="AC137" s="164">
        <f t="shared" si="219"/>
        <v>110</v>
      </c>
      <c r="AD137" s="164">
        <f t="shared" si="219"/>
        <v>113</v>
      </c>
      <c r="AE137" s="164">
        <f t="shared" si="219"/>
        <v>116</v>
      </c>
      <c r="AF137" s="164">
        <f t="shared" si="219"/>
        <v>119</v>
      </c>
      <c r="AG137" s="164">
        <f t="shared" si="219"/>
        <v>122</v>
      </c>
      <c r="AH137" s="164">
        <f t="shared" si="219"/>
        <v>125</v>
      </c>
      <c r="AI137" s="164">
        <f t="shared" si="219"/>
        <v>128</v>
      </c>
      <c r="AJ137" s="164">
        <f t="shared" si="219"/>
        <v>131</v>
      </c>
      <c r="AK137" s="164">
        <f t="shared" si="219"/>
        <v>134</v>
      </c>
      <c r="AL137" s="164">
        <f t="shared" si="219"/>
        <v>137</v>
      </c>
      <c r="AM137" s="164">
        <f t="shared" si="219"/>
        <v>138</v>
      </c>
      <c r="AN137" s="164">
        <f t="shared" si="219"/>
        <v>140</v>
      </c>
      <c r="AO137" s="164">
        <f t="shared" si="219"/>
        <v>146</v>
      </c>
      <c r="AP137" s="164">
        <f t="shared" si="219"/>
        <v>148</v>
      </c>
      <c r="AQ137" s="164">
        <f t="shared" si="219"/>
        <v>151</v>
      </c>
      <c r="AR137" s="164">
        <f t="shared" si="219"/>
        <v>158</v>
      </c>
      <c r="AS137" s="164">
        <f t="shared" si="219"/>
        <v>165</v>
      </c>
      <c r="AT137" s="164">
        <f t="shared" si="219"/>
        <v>170</v>
      </c>
      <c r="AU137" s="164">
        <f t="shared" si="219"/>
        <v>172</v>
      </c>
      <c r="AV137" s="164">
        <f t="shared" si="219"/>
        <v>175</v>
      </c>
      <c r="AW137" s="165">
        <f t="shared" si="219"/>
        <v>176</v>
      </c>
      <c r="AX137" t="s">
        <v>1</v>
      </c>
      <c r="AY137" s="106" t="str">
        <f t="shared" si="143"/>
        <v>OPEN</v>
      </c>
      <c r="AZ137" s="138">
        <f t="shared" si="135"/>
        <v>291</v>
      </c>
      <c r="BA137" s="74" t="str">
        <f t="shared" si="144"/>
        <v>Oliver</v>
      </c>
      <c r="BB137" s="74" t="str">
        <f t="shared" si="145"/>
        <v>Skočić</v>
      </c>
      <c r="BC137" s="138" t="str">
        <f t="shared" si="146"/>
        <v>63:59</v>
      </c>
      <c r="BD137" s="138">
        <f t="shared" si="147"/>
        <v>3839</v>
      </c>
      <c r="BE137" s="138" t="str">
        <f t="shared" si="148"/>
        <v>0</v>
      </c>
      <c r="BF137" s="138" t="str">
        <f t="shared" si="169"/>
        <v>0</v>
      </c>
      <c r="BG137" s="138">
        <f>IF(CD137="","",IF(N(BD137)&gt;max_minuta*60,2,INDEX(statusRezultat_id,MATCH(VALUE(BE137),statusRezultat_oevent,0))))</f>
        <v>1</v>
      </c>
      <c r="BH137" s="74" t="str">
        <f>IF(B137="","",SUBSTITUTE(MID($B137,R137+1,S137-R137-1),"""",""))</f>
        <v>Vihor</v>
      </c>
      <c r="BI137" s="74" t="str">
        <f>IF(B137="","",SUBSTITUTE(MID($B137,S137+1,T137-S137-1),"""",""))</f>
        <v>OK Vihor</v>
      </c>
      <c r="BJ137" s="138" t="str">
        <f t="shared" si="149"/>
        <v/>
      </c>
      <c r="BK137" s="74" t="str" cm="1">
        <f t="array" ref="BK137">IF(BJ137="",""&amp;BI137,IF(BJ137="NEMA",BI137,INDEX(klubAlias_klub,BJ137)))</f>
        <v>OK Vihor</v>
      </c>
      <c r="BL137" s="74" t="str" cm="1">
        <f t="array" ref="BL137">IFERROR(INDEX(registarNatjecatelji,CE137,4),"")</f>
        <v>OK Vihor</v>
      </c>
      <c r="BM137" s="138"/>
      <c r="BN137" s="74" t="str">
        <f t="shared" si="150"/>
        <v>OK Vihor</v>
      </c>
      <c r="BO137" s="74" t="str">
        <f>IF(B137="","",SUBSTITUTE(MID($B137,T137+1,U137-T137-1),"""",""))</f>
        <v>CRO</v>
      </c>
      <c r="BP137" s="138">
        <f>IF(BO137="","",IFERROR(INDEX(drzava_id,MATCH(BO137,drzava_oznaka,0)),"NEMA"))</f>
        <v>1</v>
      </c>
      <c r="BQ137" s="74" t="str">
        <f>IF(B137="","",SUBSTITUTE(MID($B137,AQ137+1,AR137-AQ137-1),"""",""))</f>
        <v>OPEN</v>
      </c>
      <c r="BR137" s="74" t="str">
        <f t="shared" si="136"/>
        <v>Otvorena</v>
      </c>
      <c r="BS137" s="138">
        <f t="shared" si="137"/>
        <v>1010</v>
      </c>
      <c r="BT137" s="75" t="str">
        <f>IF(B137="","",SUBSTITUTE(MID($B137,AR137+1,AS137-AR137-1),"""",""))</f>
        <v>2.29</v>
      </c>
      <c r="BU137" s="75" t="str">
        <f>IF(B137="","",SUBSTITUTE(MID($B137,AS137+1,AT137-AS137-1),"""",""))</f>
        <v>90</v>
      </c>
      <c r="BV137" s="76" t="str">
        <f>IF(B137="","",SUBSTITUTE(MID($B137,AT137+1,AU137-AT137-1),"""",""))</f>
        <v>9</v>
      </c>
      <c r="BW137" t="s">
        <v>1</v>
      </c>
      <c r="BX137" s="106" t="str">
        <f>IF(BA137="Vacant","",IF(BA137="","",BA137) &amp; IF(BB137="",""," – " &amp; BB137) &amp; IF(BN137="",""," – " &amp; BN137) &amp; IF(AY137="",""," – " &amp; AY137))</f>
        <v>Oliver – Skočić – OK Vihor – OPEN</v>
      </c>
      <c r="BY137" s="107" t="str">
        <f t="shared" si="138"/>
        <v>NEMA</v>
      </c>
      <c r="BZ137" t="s">
        <v>1</v>
      </c>
      <c r="CA137" s="106" t="str">
        <f>IF(BA137="Vacant","",IF(BA137="","",BA137) &amp; IF(BB137="",""," – " &amp; BB137) &amp; IF(BN137="",""," – " &amp; BN137))</f>
        <v>Oliver – Skočić – OK Vihor</v>
      </c>
      <c r="CB137" s="107">
        <f t="shared" si="139"/>
        <v>886</v>
      </c>
      <c r="CC137" t="s">
        <v>1</v>
      </c>
      <c r="CD137" s="106" t="str">
        <f>IF(BA137="Vacant","",IF(BA137="","",BA137)&amp;IF(BB137="",""," – "&amp;BB137))</f>
        <v>Oliver – Skočić</v>
      </c>
      <c r="CE137" s="107">
        <f t="shared" si="151"/>
        <v>886</v>
      </c>
      <c r="CF137" t="s">
        <v>1</v>
      </c>
      <c r="CG137" s="112">
        <f t="shared" si="152"/>
        <v>886</v>
      </c>
      <c r="CH137" s="107" cm="1">
        <f t="array" ref="CH137">IF(CG137="","",INDEX(imePrezime_id,CG137,0))</f>
        <v>1028</v>
      </c>
      <c r="CI137" t="s">
        <v>1</v>
      </c>
      <c r="CJ137" s="30" t="str">
        <f>IF(CE137&lt;&gt;"NEMA","","SELECT '"&amp;CD137&amp;"', ime, prezime FROM imeprezime WHERE ime LIKE '%"&amp;MID(BA137,2,LEN(BA137)-2)&amp;"%' Or prezime LIKE '%"&amp;MID(BB137,2,LEN(BB137)-2)&amp;"%' Or ime LIKE '%"&amp;MID(BB137,2,LEN(BB137)-2)&amp;"%' Or prezime LIKE '%"&amp;MID(BA137,2,LEN(BA137)-2)&amp;"%' ORDER BY ime, prezime;")</f>
        <v/>
      </c>
      <c r="CK137" t="s">
        <v>1</v>
      </c>
      <c r="CL137" s="91"/>
      <c r="CM137" t="s">
        <v>1</v>
      </c>
      <c r="CO137" t="s">
        <v>1</v>
      </c>
      <c r="CW137" s="116" t="str">
        <f>IF(CE137="NEMA",MAX(CW$10:CW136)+1,"")</f>
        <v/>
      </c>
      <c r="CX137" t="s">
        <v>1</v>
      </c>
      <c r="CY137" s="124" t="str">
        <f>LEFT(BQ137,1)</f>
        <v>O</v>
      </c>
      <c r="CZ137" t="s">
        <v>1</v>
      </c>
      <c r="DA137" s="106" t="str">
        <f>IF(CW137="","",IF(BO137&lt;&gt;"CRO","","INSERT INTO osoba (id,reg_broj,oib,spol_id,dat_rodjenja) VALUES ("&amp;CW137&amp;",(SELECT max(reg_broj)+1 FROM osoba),Null,'"&amp;CY137&amp;"',Null); INSERT INTO osoba_log (id,reg_broj,oib,spol_id,dat_rodjenja,dnevnik_id) SELECT id,reg_broj,oib,spol_id,dat_rodjenja,"&amp;CW$2&amp;" FROM osoba WHERE id = "&amp;CW137&amp;";"))</f>
        <v/>
      </c>
      <c r="DB137" s="129" t="str">
        <f>IF(CW137="","","INSERT INTO imeprezime (id,osoba_id,rbr,ime,prezime,klub_id,identitet_id,sintaksa_id,info,aktivno,dnevnik_id) VALUES ("&amp;CW137&amp;","&amp;IF(DA137="","Null",CW137)&amp;",1,'"&amp;BA137&amp;"','"&amp;BB137&amp;"',(SELECT id FROM klub WHERE naziv = '"&amp;BI137&amp;"'),Null,1,'',1,"&amp;CW$2&amp;");")</f>
        <v/>
      </c>
      <c r="DC137" t="s">
        <v>1</v>
      </c>
      <c r="DD137" s="30" t="str">
        <f t="shared" si="153"/>
        <v/>
      </c>
      <c r="DE137" t="s">
        <v>1</v>
      </c>
      <c r="DF137" s="106" t="str">
        <f>IF(OR(BP137="",BP137&lt;&gt;"NEMA"),"",BO137)</f>
        <v/>
      </c>
      <c r="DG137" s="129" t="str">
        <f>IF(DF137="","",MAX(DG$10:DG136)+1)</f>
        <v/>
      </c>
      <c r="DH137" t="s">
        <v>1</v>
      </c>
      <c r="DI137" s="91"/>
      <c r="DJ137" t="s">
        <v>1</v>
      </c>
      <c r="DK137" s="30" t="str">
        <f>IF(DF137="","","INSERT INTO drzava(id,naziv,oznaka) VALUES ("&amp;DG137&amp;",'"&amp;DI137&amp;"','"&amp;UPPER(LEFT(DF137,1))&amp;LOWER(RIGHT(DF137,2))&amp;"');")</f>
        <v/>
      </c>
      <c r="DL137" t="s">
        <v>1</v>
      </c>
      <c r="DM137" s="170" t="str">
        <f>IF(BJ137&lt;&gt;"NEMA","",IF(IFERROR(MATCH(BI137,BI$10:BI136,0),0)&lt;&gt;0,"",BI137))</f>
        <v/>
      </c>
      <c r="DN137" t="s">
        <v>1</v>
      </c>
      <c r="DO137" s="91"/>
      <c r="DP137" t="s">
        <v>1</v>
      </c>
      <c r="DQ137" s="106" t="str">
        <f t="shared" si="154"/>
        <v/>
      </c>
      <c r="DR137" s="74" t="str">
        <f>IF(DQ137="","",MAX(DR$10:DR136)+1)</f>
        <v/>
      </c>
      <c r="DS137" s="74" t="str">
        <f>IF(DQ137="","",IF(BP137="","",IF(BP137="NEMA",DG137,BP137)))</f>
        <v/>
      </c>
      <c r="DT137" s="74" t="str">
        <f t="shared" si="155"/>
        <v/>
      </c>
      <c r="DU137" s="74" t="str">
        <f>IF(DO137="","",MAX(DU$10:DU136)+1)</f>
        <v/>
      </c>
      <c r="DV137" s="181" t="str">
        <f>IF(DO137="","",INDEX(klub_id,MATCH(DO137,klub_naziv,0)))</f>
        <v/>
      </c>
      <c r="DW137" s="129" t="str">
        <f t="shared" si="156"/>
        <v/>
      </c>
      <c r="DX137" t="s">
        <v>1</v>
      </c>
      <c r="DY137" s="30" t="str">
        <f t="shared" si="157"/>
        <v/>
      </c>
      <c r="DZ137" t="s">
        <v>1</v>
      </c>
      <c r="EA137" s="170" t="str">
        <f>IF(BX137="","",IF(BY137&lt;&gt;"NEMA","ime-pre-klu"&amp;IF(BJ137="","","(ali)")&amp;"-kat",IF(CB137&lt;&gt;"NEMA","ime-pre-klu"&amp;IF(BJ137="","","(ali)"),IF(CE137&lt;&gt;"NEMA","ime-pre",IF(CW137&lt;&gt;"","novo",""))))&amp;IF(AND(BE137="0",BD137&gt;max_minuta*60),"-ot",""))</f>
        <v>ime-pre-klu</v>
      </c>
      <c r="EB137" t="s">
        <v>1</v>
      </c>
      <c r="EC137" s="112"/>
      <c r="ED137" s="138"/>
      <c r="EE137" s="138"/>
      <c r="EF137" s="138"/>
      <c r="EG137" s="138"/>
      <c r="EH137" s="138"/>
      <c r="EI137" s="138"/>
      <c r="EJ137" s="138"/>
      <c r="EK137" s="138"/>
      <c r="EL137" s="138"/>
      <c r="EM137" s="107">
        <f t="shared" si="140"/>
        <v>5</v>
      </c>
      <c r="EN137" t="s">
        <v>1</v>
      </c>
    </row>
    <row r="138" spans="2:144" x14ac:dyDescent="0.25">
      <c r="B138" s="152" t="s">
        <v>1205</v>
      </c>
      <c r="C138" t="s">
        <v>1</v>
      </c>
      <c r="D138" s="163">
        <f t="shared" si="141"/>
        <v>0</v>
      </c>
      <c r="E138" s="164">
        <f t="shared" ref="E138:AW138" si="220">IF($B138="","",FIND(";",$B138,D138+1))</f>
        <v>1</v>
      </c>
      <c r="F138" s="164">
        <f t="shared" si="220"/>
        <v>8</v>
      </c>
      <c r="G138" s="164">
        <f t="shared" si="220"/>
        <v>13</v>
      </c>
      <c r="H138" s="164">
        <f t="shared" si="220"/>
        <v>23</v>
      </c>
      <c r="I138" s="164">
        <f t="shared" si="220"/>
        <v>29</v>
      </c>
      <c r="J138" s="164">
        <f t="shared" si="220"/>
        <v>30</v>
      </c>
      <c r="K138" s="164">
        <f t="shared" si="220"/>
        <v>32</v>
      </c>
      <c r="L138" s="164">
        <f t="shared" si="220"/>
        <v>33</v>
      </c>
      <c r="M138" s="164">
        <f t="shared" si="220"/>
        <v>35</v>
      </c>
      <c r="N138" s="164">
        <f t="shared" si="220"/>
        <v>41</v>
      </c>
      <c r="O138" s="164">
        <f t="shared" si="220"/>
        <v>47</v>
      </c>
      <c r="P138" s="164">
        <f t="shared" si="220"/>
        <v>53</v>
      </c>
      <c r="Q138" s="164">
        <f t="shared" si="220"/>
        <v>55</v>
      </c>
      <c r="R138" s="164">
        <f t="shared" si="220"/>
        <v>57</v>
      </c>
      <c r="S138" s="164">
        <f t="shared" si="220"/>
        <v>63</v>
      </c>
      <c r="T138" s="164">
        <f t="shared" si="220"/>
        <v>75</v>
      </c>
      <c r="U138" s="164">
        <f t="shared" si="220"/>
        <v>81</v>
      </c>
      <c r="V138" s="164">
        <f t="shared" si="220"/>
        <v>84</v>
      </c>
      <c r="W138" s="164">
        <f t="shared" si="220"/>
        <v>91</v>
      </c>
      <c r="X138" s="164">
        <f t="shared" si="220"/>
        <v>98</v>
      </c>
      <c r="Y138" s="164">
        <f t="shared" si="220"/>
        <v>99</v>
      </c>
      <c r="Z138" s="164">
        <f t="shared" si="220"/>
        <v>100</v>
      </c>
      <c r="AA138" s="164">
        <f t="shared" si="220"/>
        <v>101</v>
      </c>
      <c r="AB138" s="164">
        <f t="shared" si="220"/>
        <v>104</v>
      </c>
      <c r="AC138" s="164">
        <f t="shared" si="220"/>
        <v>107</v>
      </c>
      <c r="AD138" s="164">
        <f t="shared" si="220"/>
        <v>110</v>
      </c>
      <c r="AE138" s="164">
        <f t="shared" si="220"/>
        <v>113</v>
      </c>
      <c r="AF138" s="164">
        <f t="shared" si="220"/>
        <v>116</v>
      </c>
      <c r="AG138" s="164">
        <f t="shared" si="220"/>
        <v>119</v>
      </c>
      <c r="AH138" s="164">
        <f t="shared" si="220"/>
        <v>122</v>
      </c>
      <c r="AI138" s="164">
        <f t="shared" si="220"/>
        <v>125</v>
      </c>
      <c r="AJ138" s="164">
        <f t="shared" si="220"/>
        <v>128</v>
      </c>
      <c r="AK138" s="164">
        <f t="shared" si="220"/>
        <v>131</v>
      </c>
      <c r="AL138" s="164">
        <f t="shared" si="220"/>
        <v>134</v>
      </c>
      <c r="AM138" s="164">
        <f t="shared" si="220"/>
        <v>135</v>
      </c>
      <c r="AN138" s="164">
        <f t="shared" si="220"/>
        <v>137</v>
      </c>
      <c r="AO138" s="164">
        <f t="shared" si="220"/>
        <v>143</v>
      </c>
      <c r="AP138" s="164">
        <f t="shared" si="220"/>
        <v>145</v>
      </c>
      <c r="AQ138" s="164">
        <f t="shared" si="220"/>
        <v>148</v>
      </c>
      <c r="AR138" s="164">
        <f t="shared" si="220"/>
        <v>155</v>
      </c>
      <c r="AS138" s="164">
        <f t="shared" si="220"/>
        <v>162</v>
      </c>
      <c r="AT138" s="164">
        <f t="shared" si="220"/>
        <v>167</v>
      </c>
      <c r="AU138" s="164">
        <f t="shared" si="220"/>
        <v>169</v>
      </c>
      <c r="AV138" s="164">
        <f t="shared" si="220"/>
        <v>172</v>
      </c>
      <c r="AW138" s="165">
        <f t="shared" si="220"/>
        <v>173</v>
      </c>
      <c r="AX138" t="s">
        <v>1</v>
      </c>
      <c r="AY138" s="106" t="str">
        <f t="shared" si="143"/>
        <v>OPEN</v>
      </c>
      <c r="AZ138" s="138">
        <f t="shared" si="135"/>
        <v>291</v>
      </c>
      <c r="BA138" s="74" t="str">
        <f t="shared" si="144"/>
        <v>Iva</v>
      </c>
      <c r="BB138" s="74" t="str">
        <f t="shared" si="145"/>
        <v>Hruškar</v>
      </c>
      <c r="BC138" s="138" t="str">
        <f t="shared" si="146"/>
        <v>65:51</v>
      </c>
      <c r="BD138" s="138">
        <f t="shared" si="147"/>
        <v>3951</v>
      </c>
      <c r="BE138" s="138" t="str">
        <f t="shared" si="148"/>
        <v>0</v>
      </c>
      <c r="BF138" s="138" t="str">
        <f t="shared" si="169"/>
        <v>0</v>
      </c>
      <c r="BG138" s="138">
        <f>IF(CD138="","",IF(N(BD138)&gt;max_minuta*60,2,INDEX(statusRezultat_id,MATCH(VALUE(BE138),statusRezultat_oevent,0))))</f>
        <v>1</v>
      </c>
      <c r="BH138" s="74" t="str">
        <f>IF(B138="","",SUBSTITUTE(MID($B138,R138+1,S138-R138-1),"""",""))</f>
        <v>KAP</v>
      </c>
      <c r="BI138" s="74" t="str">
        <f>IF(B138="","",SUBSTITUTE(MID($B138,S138+1,T138-S138-1),"""",""))</f>
        <v>OK Kapela</v>
      </c>
      <c r="BJ138" s="138" t="str">
        <f t="shared" si="149"/>
        <v/>
      </c>
      <c r="BK138" s="74" t="str" cm="1">
        <f t="array" ref="BK138">IF(BJ138="",""&amp;BI138,IF(BJ138="NEMA",BI138,INDEX(klubAlias_klub,BJ138)))</f>
        <v>OK Kapela</v>
      </c>
      <c r="BL138" s="74" t="str" cm="1">
        <f t="array" ref="BL138">IFERROR(INDEX(registarNatjecatelji,CE138,4),"")</f>
        <v/>
      </c>
      <c r="BM138" s="138"/>
      <c r="BN138" s="74" t="str">
        <f t="shared" si="150"/>
        <v>OK Kapela</v>
      </c>
      <c r="BO138" s="74" t="str">
        <f>IF(B138="","",SUBSTITUTE(MID($B138,T138+1,U138-T138-1),"""",""))</f>
        <v>CRO</v>
      </c>
      <c r="BP138" s="138">
        <f>IF(BO138="","",IFERROR(INDEX(drzava_id,MATCH(BO138,drzava_oznaka,0)),"NEMA"))</f>
        <v>1</v>
      </c>
      <c r="BQ138" s="74" t="str">
        <f>IF(B138="","",SUBSTITUTE(MID($B138,AQ138+1,AR138-AQ138-1),"""",""))</f>
        <v>OPEN</v>
      </c>
      <c r="BR138" s="74" t="str">
        <f t="shared" si="136"/>
        <v>Otvorena</v>
      </c>
      <c r="BS138" s="138">
        <f t="shared" si="137"/>
        <v>1010</v>
      </c>
      <c r="BT138" s="75" t="str">
        <f>IF(B138="","",SUBSTITUTE(MID($B138,AR138+1,AS138-AR138-1),"""",""))</f>
        <v>2.29</v>
      </c>
      <c r="BU138" s="75" t="str">
        <f>IF(B138="","",SUBSTITUTE(MID($B138,AS138+1,AT138-AS138-1),"""",""))</f>
        <v>90</v>
      </c>
      <c r="BV138" s="76" t="str">
        <f>IF(B138="","",SUBSTITUTE(MID($B138,AT138+1,AU138-AT138-1),"""",""))</f>
        <v>9</v>
      </c>
      <c r="BW138" t="s">
        <v>1</v>
      </c>
      <c r="BX138" s="106" t="str">
        <f>IF(BA138="Vacant","",IF(BA138="","",BA138) &amp; IF(BB138="",""," – " &amp; BB138) &amp; IF(BN138="",""," – " &amp; BN138) &amp; IF(AY138="",""," – " &amp; AY138))</f>
        <v>Iva – Hruškar – OK Kapela – OPEN</v>
      </c>
      <c r="BY138" s="107" t="str">
        <f t="shared" si="138"/>
        <v>NEMA</v>
      </c>
      <c r="BZ138" t="s">
        <v>1</v>
      </c>
      <c r="CA138" s="106" t="str">
        <f>IF(BA138="Vacant","",IF(BA138="","",BA138) &amp; IF(BB138="",""," – " &amp; BB138) &amp; IF(BN138="",""," – " &amp; BN138))</f>
        <v>Iva – Hruškar – OK Kapela</v>
      </c>
      <c r="CB138" s="107" t="str">
        <f t="shared" si="139"/>
        <v>NEMA</v>
      </c>
      <c r="CC138" t="s">
        <v>1</v>
      </c>
      <c r="CD138" s="106" t="str">
        <f>IF(BA138="Vacant","",IF(BA138="","",BA138)&amp;IF(BB138="",""," – "&amp;BB138))</f>
        <v>Iva – Hruškar</v>
      </c>
      <c r="CE138" s="107" t="str">
        <f t="shared" si="151"/>
        <v>NEMA</v>
      </c>
      <c r="CF138" t="s">
        <v>1</v>
      </c>
      <c r="CG138" s="112" t="str">
        <f t="shared" si="152"/>
        <v/>
      </c>
      <c r="CH138" s="107" t="str" cm="1">
        <f t="array" ref="CH138">IF(CG138="","",INDEX(imePrezime_id,CG138,0))</f>
        <v/>
      </c>
      <c r="CI138" t="s">
        <v>1</v>
      </c>
      <c r="CJ138" s="30" t="str">
        <f>IF(CE138&lt;&gt;"NEMA","","SELECT '"&amp;CD138&amp;"', ime, prezime FROM imeprezime WHERE ime LIKE '%"&amp;MID(BA138,2,LEN(BA138)-2)&amp;"%' Or prezime LIKE '%"&amp;MID(BB138,2,LEN(BB138)-2)&amp;"%' Or ime LIKE '%"&amp;MID(BB138,2,LEN(BB138)-2)&amp;"%' Or prezime LIKE '%"&amp;MID(BA138,2,LEN(BA138)-2)&amp;"%' ORDER BY ime, prezime;")</f>
        <v>SELECT 'Iva – Hruškar', ime, prezime FROM imeprezime WHERE ime LIKE '%v%' Or prezime LIKE '%ruška%' Or ime LIKE '%ruška%' Or prezime LIKE '%v%' ORDER BY ime, prezime;</v>
      </c>
      <c r="CK138" t="s">
        <v>1</v>
      </c>
      <c r="CL138" s="91"/>
      <c r="CM138" t="s">
        <v>1</v>
      </c>
      <c r="CO138" t="s">
        <v>1</v>
      </c>
      <c r="CW138" s="116">
        <f>IF(CE138="NEMA",MAX(CW$10:CW137)+1,"")</f>
        <v>1011</v>
      </c>
      <c r="CX138" t="s">
        <v>1</v>
      </c>
      <c r="CY138" s="124" t="s">
        <v>1353</v>
      </c>
      <c r="CZ138" t="s">
        <v>1</v>
      </c>
      <c r="DA138" s="106" t="str">
        <f>IF(CW138="","",IF(BO138&lt;&gt;"CRO","","INSERT INTO osoba (id,reg_broj,oib,spol_id,dat_rodjenja) VALUES ("&amp;CW138&amp;",(SELECT max(reg_broj)+1 FROM osoba),Null,'"&amp;CY138&amp;"',Null); INSERT INTO osoba_log (id,reg_broj,oib,spol_id,dat_rodjenja,dnevnik_id) SELECT id,reg_broj,oib,spol_id,dat_rodjenja,"&amp;CW$2&amp;" FROM osoba WHERE id = "&amp;CW138&amp;";"))</f>
        <v>INSERT INTO osoba (id,reg_broj,oib,spol_id,dat_rodjenja) VALUES (1011,(SELECT max(reg_broj)+1 FROM osoba),Null,'Ž',Null); INSERT INTO osoba_log (id,reg_broj,oib,spol_id,dat_rodjenja,dnevnik_id) SELECT id,reg_broj,oib,spol_id,dat_rodjenja,881 FROM osoba WHERE id = 1011;</v>
      </c>
      <c r="DB138" s="129" t="str">
        <f>IF(CW138="","","INSERT INTO imeprezime (id,osoba_id,rbr,ime,prezime,klub_id,identitet_id,sintaksa_id,info,aktivno,dnevnik_id) VALUES ("&amp;CW138&amp;","&amp;IF(DA138="","Null",CW138)&amp;",1,'"&amp;BA138&amp;"','"&amp;BB138&amp;"',(SELECT id FROM klub WHERE naziv = '"&amp;BI138&amp;"'),Null,1,'',1,"&amp;CW$2&amp;");")</f>
        <v>INSERT INTO imeprezime (id,osoba_id,rbr,ime,prezime,klub_id,identitet_id,sintaksa_id,info,aktivno,dnevnik_id) VALUES (1011,1011,1,'Iva','Hruškar',(SELECT id FROM klub WHERE naziv = 'OK Kapela'),Null,1,'',1,881);</v>
      </c>
      <c r="DC138" t="s">
        <v>1</v>
      </c>
      <c r="DD138" s="30" t="str">
        <f t="shared" si="153"/>
        <v>INSERT INTO osoba (id,reg_broj,oib,spol_id,dat_rodjenja) VALUES (1011,(SELECT max(reg_broj)+1 FROM osoba),Null,'Ž',Null); INSERT INTO osoba_log (id,reg_broj,oib,spol_id,dat_rodjenja,dnevnik_id) SELECT id,reg_broj,oib,spol_id,dat_rodjenja,881 FROM osoba WHERE id = 1011; INSERT INTO imeprezime (id,osoba_id,rbr,ime,prezime,klub_id,identitet_id,sintaksa_id,info,aktivno,dnevnik_id) VALUES (1011,1011,1,'Iva','Hruškar',(SELECT id FROM klub WHERE naziv = 'OK Kapela'),Null,1,'',1,881);</v>
      </c>
      <c r="DE138" t="s">
        <v>1</v>
      </c>
      <c r="DF138" s="106" t="str">
        <f>IF(OR(BP138="",BP138&lt;&gt;"NEMA"),"",BO138)</f>
        <v/>
      </c>
      <c r="DG138" s="129" t="str">
        <f>IF(DF138="","",MAX(DG$10:DG137)+1)</f>
        <v/>
      </c>
      <c r="DH138" t="s">
        <v>1</v>
      </c>
      <c r="DI138" s="91"/>
      <c r="DJ138" t="s">
        <v>1</v>
      </c>
      <c r="DK138" s="30" t="str">
        <f>IF(DF138="","","INSERT INTO drzava(id,naziv,oznaka) VALUES ("&amp;DG138&amp;",'"&amp;DI138&amp;"','"&amp;UPPER(LEFT(DF138,1))&amp;LOWER(RIGHT(DF138,2))&amp;"');")</f>
        <v/>
      </c>
      <c r="DL138" t="s">
        <v>1</v>
      </c>
      <c r="DM138" s="170" t="str">
        <f>IF(BJ138&lt;&gt;"NEMA","",IF(IFERROR(MATCH(BI138,BI$10:BI137,0),0)&lt;&gt;0,"",BI138))</f>
        <v/>
      </c>
      <c r="DN138" t="s">
        <v>1</v>
      </c>
      <c r="DO138" s="91"/>
      <c r="DP138" t="s">
        <v>1</v>
      </c>
      <c r="DQ138" s="106" t="str">
        <f t="shared" si="154"/>
        <v/>
      </c>
      <c r="DR138" s="74" t="str">
        <f>IF(DQ138="","",MAX(DR$10:DR137)+1)</f>
        <v/>
      </c>
      <c r="DS138" s="74" t="str">
        <f>IF(DQ138="","",IF(BP138="","",IF(BP138="NEMA",DG138,BP138)))</f>
        <v/>
      </c>
      <c r="DT138" s="74" t="str">
        <f t="shared" si="155"/>
        <v/>
      </c>
      <c r="DU138" s="74" t="str">
        <f>IF(DO138="","",MAX(DU$10:DU137)+1)</f>
        <v/>
      </c>
      <c r="DV138" s="181" t="str">
        <f>IF(DO138="","",INDEX(klub_id,MATCH(DO138,klub_naziv,0)))</f>
        <v/>
      </c>
      <c r="DW138" s="129" t="str">
        <f t="shared" si="156"/>
        <v/>
      </c>
      <c r="DX138" t="s">
        <v>1</v>
      </c>
      <c r="DY138" s="30" t="str">
        <f t="shared" si="157"/>
        <v/>
      </c>
      <c r="DZ138" t="s">
        <v>1</v>
      </c>
      <c r="EA138" s="170" t="str">
        <f>IF(BX138="","",IF(BY138&lt;&gt;"NEMA","ime-pre-klu"&amp;IF(BJ138="","","(ali)")&amp;"-kat",IF(CB138&lt;&gt;"NEMA","ime-pre-klu"&amp;IF(BJ138="","","(ali)"),IF(CE138&lt;&gt;"NEMA","ime-pre",IF(CW138&lt;&gt;"","novo",""))))&amp;IF(AND(BE138="0",BD138&gt;max_minuta*60),"-ot",""))</f>
        <v>novo</v>
      </c>
      <c r="EB138" t="s">
        <v>1</v>
      </c>
      <c r="EC138" s="112"/>
      <c r="ED138" s="138"/>
      <c r="EE138" s="138"/>
      <c r="EF138" s="138"/>
      <c r="EG138" s="138"/>
      <c r="EH138" s="138"/>
      <c r="EI138" s="138"/>
      <c r="EJ138" s="138"/>
      <c r="EK138" s="138"/>
      <c r="EL138" s="138"/>
      <c r="EM138" s="107">
        <f t="shared" si="140"/>
        <v>13</v>
      </c>
      <c r="EN138" t="s">
        <v>1</v>
      </c>
    </row>
    <row r="139" spans="2:144" x14ac:dyDescent="0.25">
      <c r="B139" s="152" t="s">
        <v>1206</v>
      </c>
      <c r="C139" t="s">
        <v>1</v>
      </c>
      <c r="D139" s="163">
        <f t="shared" si="141"/>
        <v>0</v>
      </c>
      <c r="E139" s="164">
        <f t="shared" ref="E139:AW139" si="221">IF($B139="","",FIND(";",$B139,D139+1))</f>
        <v>1</v>
      </c>
      <c r="F139" s="164">
        <f t="shared" si="221"/>
        <v>9</v>
      </c>
      <c r="G139" s="164">
        <f t="shared" si="221"/>
        <v>15</v>
      </c>
      <c r="H139" s="164">
        <f t="shared" si="221"/>
        <v>34</v>
      </c>
      <c r="I139" s="164">
        <f t="shared" si="221"/>
        <v>47</v>
      </c>
      <c r="J139" s="164">
        <f t="shared" si="221"/>
        <v>48</v>
      </c>
      <c r="K139" s="164">
        <f t="shared" si="221"/>
        <v>50</v>
      </c>
      <c r="L139" s="164">
        <f t="shared" si="221"/>
        <v>51</v>
      </c>
      <c r="M139" s="164">
        <f t="shared" si="221"/>
        <v>53</v>
      </c>
      <c r="N139" s="164">
        <f t="shared" si="221"/>
        <v>59</v>
      </c>
      <c r="O139" s="164">
        <f t="shared" si="221"/>
        <v>65</v>
      </c>
      <c r="P139" s="164">
        <f t="shared" si="221"/>
        <v>71</v>
      </c>
      <c r="Q139" s="164">
        <f t="shared" si="221"/>
        <v>73</v>
      </c>
      <c r="R139" s="164">
        <f t="shared" si="221"/>
        <v>75</v>
      </c>
      <c r="S139" s="164">
        <f t="shared" si="221"/>
        <v>83</v>
      </c>
      <c r="T139" s="164">
        <f t="shared" si="221"/>
        <v>94</v>
      </c>
      <c r="U139" s="164">
        <f t="shared" si="221"/>
        <v>100</v>
      </c>
      <c r="V139" s="164">
        <f t="shared" si="221"/>
        <v>103</v>
      </c>
      <c r="W139" s="164">
        <f t="shared" si="221"/>
        <v>110</v>
      </c>
      <c r="X139" s="164">
        <f t="shared" si="221"/>
        <v>117</v>
      </c>
      <c r="Y139" s="164">
        <f t="shared" si="221"/>
        <v>118</v>
      </c>
      <c r="Z139" s="164">
        <f t="shared" si="221"/>
        <v>119</v>
      </c>
      <c r="AA139" s="164">
        <f t="shared" si="221"/>
        <v>120</v>
      </c>
      <c r="AB139" s="164">
        <f t="shared" si="221"/>
        <v>123</v>
      </c>
      <c r="AC139" s="164">
        <f t="shared" si="221"/>
        <v>126</v>
      </c>
      <c r="AD139" s="164">
        <f t="shared" si="221"/>
        <v>129</v>
      </c>
      <c r="AE139" s="164">
        <f t="shared" si="221"/>
        <v>132</v>
      </c>
      <c r="AF139" s="164">
        <f t="shared" si="221"/>
        <v>135</v>
      </c>
      <c r="AG139" s="164">
        <f t="shared" si="221"/>
        <v>138</v>
      </c>
      <c r="AH139" s="164">
        <f t="shared" si="221"/>
        <v>141</v>
      </c>
      <c r="AI139" s="164">
        <f t="shared" si="221"/>
        <v>144</v>
      </c>
      <c r="AJ139" s="164">
        <f t="shared" si="221"/>
        <v>147</v>
      </c>
      <c r="AK139" s="164">
        <f t="shared" si="221"/>
        <v>150</v>
      </c>
      <c r="AL139" s="164">
        <f t="shared" si="221"/>
        <v>153</v>
      </c>
      <c r="AM139" s="164">
        <f t="shared" si="221"/>
        <v>154</v>
      </c>
      <c r="AN139" s="164">
        <f t="shared" si="221"/>
        <v>156</v>
      </c>
      <c r="AO139" s="164">
        <f t="shared" si="221"/>
        <v>162</v>
      </c>
      <c r="AP139" s="164">
        <f t="shared" si="221"/>
        <v>164</v>
      </c>
      <c r="AQ139" s="164">
        <f t="shared" si="221"/>
        <v>167</v>
      </c>
      <c r="AR139" s="164">
        <f t="shared" si="221"/>
        <v>174</v>
      </c>
      <c r="AS139" s="164">
        <f t="shared" si="221"/>
        <v>181</v>
      </c>
      <c r="AT139" s="164">
        <f t="shared" si="221"/>
        <v>186</v>
      </c>
      <c r="AU139" s="164">
        <f t="shared" si="221"/>
        <v>188</v>
      </c>
      <c r="AV139" s="164">
        <f t="shared" si="221"/>
        <v>191</v>
      </c>
      <c r="AW139" s="165">
        <f t="shared" si="221"/>
        <v>192</v>
      </c>
      <c r="AX139" t="s">
        <v>1</v>
      </c>
      <c r="AY139" s="106" t="str">
        <f t="shared" si="143"/>
        <v>OPEN</v>
      </c>
      <c r="AZ139" s="138">
        <f t="shared" ref="AZ139:AZ202" si="222">IF(AY139="","",IFERROR(INDEX(kategorija_id,MATCH(AY139,kategorija_oznaka,0)),INDEX(kategorijaAlias_id,MATCH(AY139,kategorijaAlias_oznaka,0))))</f>
        <v>291</v>
      </c>
      <c r="BA139" s="74" t="str">
        <f t="shared" si="144"/>
        <v>Aleksandra</v>
      </c>
      <c r="BB139" s="74" t="str">
        <f t="shared" si="145"/>
        <v>Brezovečki Biđin</v>
      </c>
      <c r="BC139" s="138" t="str">
        <f t="shared" si="146"/>
        <v>70:04</v>
      </c>
      <c r="BD139" s="138">
        <f t="shared" si="147"/>
        <v>4204</v>
      </c>
      <c r="BE139" s="138" t="str">
        <f t="shared" si="148"/>
        <v>0</v>
      </c>
      <c r="BF139" s="138" t="str">
        <f t="shared" si="169"/>
        <v>0</v>
      </c>
      <c r="BG139" s="138">
        <f>IF(CD139="","",IF(N(BD139)&gt;max_minuta*60,2,INDEX(statusRezultat_id,MATCH(VALUE(BE139),statusRezultat_oevent,0))))</f>
        <v>1</v>
      </c>
      <c r="BH139" s="74" t="str">
        <f>IF(B139="","",SUBSTITUTE(MID($B139,R139+1,S139-R139-1),"""",""))</f>
        <v>Vihor</v>
      </c>
      <c r="BI139" s="74" t="str">
        <f>IF(B139="","",SUBSTITUTE(MID($B139,S139+1,T139-S139-1),"""",""))</f>
        <v>OK Vihor</v>
      </c>
      <c r="BJ139" s="138" t="str">
        <f t="shared" si="149"/>
        <v/>
      </c>
      <c r="BK139" s="74" t="str" cm="1">
        <f t="array" ref="BK139">IF(BJ139="",""&amp;BI139,IF(BJ139="NEMA",BI139,INDEX(klubAlias_klub,BJ139)))</f>
        <v>OK Vihor</v>
      </c>
      <c r="BL139" s="74" t="str" cm="1">
        <f t="array" ref="BL139">IFERROR(INDEX(registarNatjecatelji,CE139,4),"")</f>
        <v>OK Vihor</v>
      </c>
      <c r="BM139" s="138"/>
      <c r="BN139" s="74" t="str">
        <f t="shared" si="150"/>
        <v>OK Vihor</v>
      </c>
      <c r="BO139" s="74" t="str">
        <f>IF(B139="","",SUBSTITUTE(MID($B139,T139+1,U139-T139-1),"""",""))</f>
        <v>CRO</v>
      </c>
      <c r="BP139" s="138">
        <f>IF(BO139="","",IFERROR(INDEX(drzava_id,MATCH(BO139,drzava_oznaka,0)),"NEMA"))</f>
        <v>1</v>
      </c>
      <c r="BQ139" s="74" t="str">
        <f>IF(B139="","",SUBSTITUTE(MID($B139,AQ139+1,AR139-AQ139-1),"""",""))</f>
        <v>OPEN</v>
      </c>
      <c r="BR139" s="74" t="str">
        <f t="shared" ref="BR139:BR202" si="223">IF(BQ139="","",INDEX(staza_alias,MATCH(BQ139,staza_trka,0)))</f>
        <v>Otvorena</v>
      </c>
      <c r="BS139" s="138">
        <f t="shared" ref="BS139:BS202" si="224">IF(BR139="","",INDEX(staza_id,MATCH(BR139,staza_naziv,0)))</f>
        <v>1010</v>
      </c>
      <c r="BT139" s="75" t="str">
        <f>IF(B139="","",SUBSTITUTE(MID($B139,AR139+1,AS139-AR139-1),"""",""))</f>
        <v>2.29</v>
      </c>
      <c r="BU139" s="75" t="str">
        <f>IF(B139="","",SUBSTITUTE(MID($B139,AS139+1,AT139-AS139-1),"""",""))</f>
        <v>90</v>
      </c>
      <c r="BV139" s="76" t="str">
        <f>IF(B139="","",SUBSTITUTE(MID($B139,AT139+1,AU139-AT139-1),"""",""))</f>
        <v>9</v>
      </c>
      <c r="BW139" t="s">
        <v>1</v>
      </c>
      <c r="BX139" s="106" t="str">
        <f>IF(BA139="Vacant","",IF(BA139="","",BA139) &amp; IF(BB139="",""," – " &amp; BB139) &amp; IF(BN139="",""," – " &amp; BN139) &amp; IF(AY139="",""," – " &amp; AY139))</f>
        <v>Aleksandra – Brezovečki Biđin – OK Vihor – OPEN</v>
      </c>
      <c r="BY139" s="107" t="str">
        <f t="shared" ref="BY139:BY202" si="225">IF(BX139="","",IFERROR(MATCH(BX139,registar,0),"NEMA"))</f>
        <v>NEMA</v>
      </c>
      <c r="BZ139" t="s">
        <v>1</v>
      </c>
      <c r="CA139" s="106" t="str">
        <f>IF(BA139="Vacant","",IF(BA139="","",BA139) &amp; IF(BB139="",""," – " &amp; BB139) &amp; IF(BN139="",""," – " &amp; BN139))</f>
        <v>Aleksandra – Brezovečki Biđin – OK Vihor</v>
      </c>
      <c r="CB139" s="107">
        <f t="shared" ref="CB139:CB202" si="226">IF(CA139="","",IFERROR(MATCH(CA139,imePrezime_klub,0),"NEMA"))</f>
        <v>622</v>
      </c>
      <c r="CC139" t="s">
        <v>1</v>
      </c>
      <c r="CD139" s="106" t="str">
        <f>IF(BA139="Vacant","",IF(BA139="","",BA139)&amp;IF(BB139="",""," – "&amp;BB139))</f>
        <v>Aleksandra – Brezovečki Biđin</v>
      </c>
      <c r="CE139" s="107">
        <f t="shared" si="151"/>
        <v>622</v>
      </c>
      <c r="CF139" t="s">
        <v>1</v>
      </c>
      <c r="CG139" s="112">
        <f t="shared" si="152"/>
        <v>622</v>
      </c>
      <c r="CH139" s="107" cm="1">
        <f t="array" ref="CH139">IF(CG139="","",INDEX(imePrezime_id,CG139,0))</f>
        <v>1199</v>
      </c>
      <c r="CI139" t="s">
        <v>1</v>
      </c>
      <c r="CJ139" s="30" t="str">
        <f>IF(CE139&lt;&gt;"NEMA","","SELECT '"&amp;CD139&amp;"', ime, prezime FROM imeprezime WHERE ime LIKE '%"&amp;MID(BA139,2,LEN(BA139)-2)&amp;"%' Or prezime LIKE '%"&amp;MID(BB139,2,LEN(BB139)-2)&amp;"%' Or ime LIKE '%"&amp;MID(BB139,2,LEN(BB139)-2)&amp;"%' Or prezime LIKE '%"&amp;MID(BA139,2,LEN(BA139)-2)&amp;"%' ORDER BY ime, prezime;")</f>
        <v/>
      </c>
      <c r="CK139" t="s">
        <v>1</v>
      </c>
      <c r="CL139" s="91"/>
      <c r="CM139" t="s">
        <v>1</v>
      </c>
      <c r="CO139" t="s">
        <v>1</v>
      </c>
      <c r="CW139" s="116" t="str">
        <f>IF(CE139="NEMA",MAX(CW$10:CW138)+1,"")</f>
        <v/>
      </c>
      <c r="CX139" t="s">
        <v>1</v>
      </c>
      <c r="CY139" s="124" t="str">
        <f>LEFT(BQ139,1)</f>
        <v>O</v>
      </c>
      <c r="CZ139" t="s">
        <v>1</v>
      </c>
      <c r="DA139" s="106" t="str">
        <f>IF(CW139="","",IF(BO139&lt;&gt;"CRO","","INSERT INTO osoba (id,reg_broj,oib,spol_id,dat_rodjenja) VALUES ("&amp;CW139&amp;",(SELECT max(reg_broj)+1 FROM osoba),Null,'"&amp;CY139&amp;"',Null); INSERT INTO osoba_log (id,reg_broj,oib,spol_id,dat_rodjenja,dnevnik_id) SELECT id,reg_broj,oib,spol_id,dat_rodjenja,"&amp;CW$2&amp;" FROM osoba WHERE id = "&amp;CW139&amp;";"))</f>
        <v/>
      </c>
      <c r="DB139" s="129" t="str">
        <f>IF(CW139="","","INSERT INTO imeprezime (id,osoba_id,rbr,ime,prezime,klub_id,identitet_id,sintaksa_id,info,aktivno,dnevnik_id) VALUES ("&amp;CW139&amp;","&amp;IF(DA139="","Null",CW139)&amp;",1,'"&amp;BA139&amp;"','"&amp;BB139&amp;"',(SELECT id FROM klub WHERE naziv = '"&amp;BI139&amp;"'),Null,1,'',1,"&amp;CW$2&amp;");")</f>
        <v/>
      </c>
      <c r="DC139" t="s">
        <v>1</v>
      </c>
      <c r="DD139" s="30" t="str">
        <f t="shared" si="153"/>
        <v/>
      </c>
      <c r="DE139" t="s">
        <v>1</v>
      </c>
      <c r="DF139" s="106" t="str">
        <f>IF(OR(BP139="",BP139&lt;&gt;"NEMA"),"",BO139)</f>
        <v/>
      </c>
      <c r="DG139" s="129" t="str">
        <f>IF(DF139="","",MAX(DG$10:DG138)+1)</f>
        <v/>
      </c>
      <c r="DH139" t="s">
        <v>1</v>
      </c>
      <c r="DI139" s="91"/>
      <c r="DJ139" t="s">
        <v>1</v>
      </c>
      <c r="DK139" s="30" t="str">
        <f>IF(DF139="","","INSERT INTO drzava(id,naziv,oznaka) VALUES ("&amp;DG139&amp;",'"&amp;DI139&amp;"','"&amp;UPPER(LEFT(DF139,1))&amp;LOWER(RIGHT(DF139,2))&amp;"');")</f>
        <v/>
      </c>
      <c r="DL139" t="s">
        <v>1</v>
      </c>
      <c r="DM139" s="170" t="str">
        <f>IF(BJ139&lt;&gt;"NEMA","",IF(IFERROR(MATCH(BI139,BI$10:BI138,0),0)&lt;&gt;0,"",BI139))</f>
        <v/>
      </c>
      <c r="DN139" t="s">
        <v>1</v>
      </c>
      <c r="DO139" s="91"/>
      <c r="DP139" t="s">
        <v>1</v>
      </c>
      <c r="DQ139" s="106" t="str">
        <f t="shared" si="154"/>
        <v/>
      </c>
      <c r="DR139" s="74" t="str">
        <f>IF(DQ139="","",MAX(DR$10:DR138)+1)</f>
        <v/>
      </c>
      <c r="DS139" s="74" t="str">
        <f>IF(DQ139="","",IF(BP139="","",IF(BP139="NEMA",DG139,BP139)))</f>
        <v/>
      </c>
      <c r="DT139" s="74" t="str">
        <f t="shared" si="155"/>
        <v/>
      </c>
      <c r="DU139" s="74" t="str">
        <f>IF(DO139="","",MAX(DU$10:DU138)+1)</f>
        <v/>
      </c>
      <c r="DV139" s="181" t="str">
        <f>IF(DO139="","",INDEX(klub_id,MATCH(DO139,klub_naziv,0)))</f>
        <v/>
      </c>
      <c r="DW139" s="129" t="str">
        <f t="shared" si="156"/>
        <v/>
      </c>
      <c r="DX139" t="s">
        <v>1</v>
      </c>
      <c r="DY139" s="30" t="str">
        <f t="shared" si="157"/>
        <v/>
      </c>
      <c r="DZ139" t="s">
        <v>1</v>
      </c>
      <c r="EA139" s="170" t="str">
        <f>IF(BX139="","",IF(BY139&lt;&gt;"NEMA","ime-pre-klu"&amp;IF(BJ139="","","(ali)")&amp;"-kat",IF(CB139&lt;&gt;"NEMA","ime-pre-klu"&amp;IF(BJ139="","","(ali)"),IF(CE139&lt;&gt;"NEMA","ime-pre",IF(CW139&lt;&gt;"","novo",""))))&amp;IF(AND(BE139="0",BD139&gt;max_minuta*60),"-ot",""))</f>
        <v>ime-pre-klu</v>
      </c>
      <c r="EB139" t="s">
        <v>1</v>
      </c>
      <c r="EC139" s="112"/>
      <c r="ED139" s="138"/>
      <c r="EE139" s="138"/>
      <c r="EF139" s="138"/>
      <c r="EG139" s="138"/>
      <c r="EH139" s="138"/>
      <c r="EI139" s="138"/>
      <c r="EJ139" s="138"/>
      <c r="EK139" s="138"/>
      <c r="EL139" s="138"/>
      <c r="EM139" s="107">
        <f t="shared" ref="EM139:EM202" si="227">IF(EA139="","",INDEX(uparivanje_id,MATCH(EA139,uparivanje_oznaka,0)))</f>
        <v>5</v>
      </c>
      <c r="EN139" t="s">
        <v>1</v>
      </c>
    </row>
    <row r="140" spans="2:144" x14ac:dyDescent="0.25">
      <c r="B140" s="152" t="s">
        <v>1207</v>
      </c>
      <c r="C140" t="s">
        <v>1</v>
      </c>
      <c r="D140" s="163">
        <f t="shared" ref="D140:D203" si="228">IF(B140="","",0)</f>
        <v>0</v>
      </c>
      <c r="E140" s="164">
        <f t="shared" ref="E140:AW140" si="229">IF($B140="","",FIND(";",$B140,D140+1))</f>
        <v>1</v>
      </c>
      <c r="F140" s="164">
        <f t="shared" si="229"/>
        <v>8</v>
      </c>
      <c r="G140" s="164">
        <f t="shared" si="229"/>
        <v>13</v>
      </c>
      <c r="H140" s="164">
        <f t="shared" si="229"/>
        <v>30</v>
      </c>
      <c r="I140" s="164">
        <f t="shared" si="229"/>
        <v>36</v>
      </c>
      <c r="J140" s="164">
        <f t="shared" si="229"/>
        <v>37</v>
      </c>
      <c r="K140" s="164">
        <f t="shared" si="229"/>
        <v>39</v>
      </c>
      <c r="L140" s="164">
        <f t="shared" si="229"/>
        <v>40</v>
      </c>
      <c r="M140" s="164">
        <f t="shared" si="229"/>
        <v>42</v>
      </c>
      <c r="N140" s="164">
        <f t="shared" si="229"/>
        <v>48</v>
      </c>
      <c r="O140" s="164">
        <f t="shared" si="229"/>
        <v>55</v>
      </c>
      <c r="P140" s="164">
        <f t="shared" si="229"/>
        <v>61</v>
      </c>
      <c r="Q140" s="164">
        <f t="shared" si="229"/>
        <v>63</v>
      </c>
      <c r="R140" s="164">
        <f t="shared" si="229"/>
        <v>65</v>
      </c>
      <c r="S140" s="164">
        <f t="shared" si="229"/>
        <v>71</v>
      </c>
      <c r="T140" s="164">
        <f t="shared" si="229"/>
        <v>83</v>
      </c>
      <c r="U140" s="164">
        <f t="shared" si="229"/>
        <v>89</v>
      </c>
      <c r="V140" s="164">
        <f t="shared" si="229"/>
        <v>92</v>
      </c>
      <c r="W140" s="164">
        <f t="shared" si="229"/>
        <v>99</v>
      </c>
      <c r="X140" s="164">
        <f t="shared" si="229"/>
        <v>106</v>
      </c>
      <c r="Y140" s="164">
        <f t="shared" si="229"/>
        <v>107</v>
      </c>
      <c r="Z140" s="164">
        <f t="shared" si="229"/>
        <v>108</v>
      </c>
      <c r="AA140" s="164">
        <f t="shared" si="229"/>
        <v>109</v>
      </c>
      <c r="AB140" s="164">
        <f t="shared" si="229"/>
        <v>112</v>
      </c>
      <c r="AC140" s="164">
        <f t="shared" si="229"/>
        <v>115</v>
      </c>
      <c r="AD140" s="164">
        <f t="shared" si="229"/>
        <v>118</v>
      </c>
      <c r="AE140" s="164">
        <f t="shared" si="229"/>
        <v>121</v>
      </c>
      <c r="AF140" s="164">
        <f t="shared" si="229"/>
        <v>124</v>
      </c>
      <c r="AG140" s="164">
        <f t="shared" si="229"/>
        <v>127</v>
      </c>
      <c r="AH140" s="164">
        <f t="shared" si="229"/>
        <v>130</v>
      </c>
      <c r="AI140" s="164">
        <f t="shared" si="229"/>
        <v>133</v>
      </c>
      <c r="AJ140" s="164">
        <f t="shared" si="229"/>
        <v>136</v>
      </c>
      <c r="AK140" s="164">
        <f t="shared" si="229"/>
        <v>139</v>
      </c>
      <c r="AL140" s="164">
        <f t="shared" si="229"/>
        <v>142</v>
      </c>
      <c r="AM140" s="164">
        <f t="shared" si="229"/>
        <v>143</v>
      </c>
      <c r="AN140" s="164">
        <f t="shared" si="229"/>
        <v>145</v>
      </c>
      <c r="AO140" s="164">
        <f t="shared" si="229"/>
        <v>151</v>
      </c>
      <c r="AP140" s="164">
        <f t="shared" si="229"/>
        <v>153</v>
      </c>
      <c r="AQ140" s="164">
        <f t="shared" si="229"/>
        <v>156</v>
      </c>
      <c r="AR140" s="164">
        <f t="shared" si="229"/>
        <v>163</v>
      </c>
      <c r="AS140" s="164">
        <f t="shared" si="229"/>
        <v>170</v>
      </c>
      <c r="AT140" s="164">
        <f t="shared" si="229"/>
        <v>175</v>
      </c>
      <c r="AU140" s="164">
        <f t="shared" si="229"/>
        <v>177</v>
      </c>
      <c r="AV140" s="164">
        <f t="shared" si="229"/>
        <v>180</v>
      </c>
      <c r="AW140" s="165">
        <f t="shared" si="229"/>
        <v>181</v>
      </c>
      <c r="AX140" t="s">
        <v>1</v>
      </c>
      <c r="AY140" s="106" t="str">
        <f t="shared" ref="AY140:AY203" si="230">IF(B140="","",SUBSTITUTE(MID($B140,V140+1,W140-V140-1),"""",""))</f>
        <v>OPEN</v>
      </c>
      <c r="AZ140" s="138">
        <f t="shared" si="222"/>
        <v>291</v>
      </c>
      <c r="BA140" s="74" t="str">
        <f t="shared" ref="BA140:BA203" si="231">IF(B140="","",SUBSTITUTE(MID($B140,H140+1,I140-H140-1),"""",""))</f>
        <v>Ana</v>
      </c>
      <c r="BB140" s="74" t="str">
        <f t="shared" ref="BB140:BB203" si="232">IF(B140="","",SUBSTITUTE(MID($B140,G140+1,H140-G140-1),"""",""))</f>
        <v>Šiprak Stastny</v>
      </c>
      <c r="BC140" s="138" t="str">
        <f t="shared" ref="BC140:BC203" si="233">IF(B140="","",SUBSTITUTE(MID($B140,O140+1,P140-O140-1),"""",""))</f>
        <v>71:09</v>
      </c>
      <c r="BD140" s="138">
        <f t="shared" ref="BD140:BD203" si="234">IF(BC140="","",VALUE(LEFT(BC140,SEARCH(":",BC140)-1))*60+VALUE(RIGHT(BC140,2)))</f>
        <v>4269</v>
      </c>
      <c r="BE140" s="138" t="str">
        <f t="shared" ref="BE140:BE203" si="235">IF(B140="","",SUBSTITUTE(MID($B140,P140+1,Q140-P140-1),"""",""))</f>
        <v>0</v>
      </c>
      <c r="BF140" s="138" t="str">
        <f t="shared" si="169"/>
        <v>0</v>
      </c>
      <c r="BG140" s="138">
        <f>IF(CD140="","",IF(N(BD140)&gt;max_minuta*60,2,INDEX(statusRezultat_id,MATCH(VALUE(BE140),statusRezultat_oevent,0))))</f>
        <v>1</v>
      </c>
      <c r="BH140" s="74" t="str">
        <f>IF(B140="","",SUBSTITUTE(MID($B140,R140+1,S140-R140-1),"""",""))</f>
        <v>KAP</v>
      </c>
      <c r="BI140" s="74" t="str">
        <f>IF(B140="","",SUBSTITUTE(MID($B140,S140+1,T140-S140-1),"""",""))</f>
        <v>OK Kapela</v>
      </c>
      <c r="BJ140" s="138" t="str">
        <f t="shared" ref="BJ140:BJ203" si="236">IF(BI140="","",IF(IFERROR(MATCH(BI140,klub_naziv,0),"")&lt;&gt;"","",IFERROR(MATCH(BI140,klubAlias_alias,0),"NEMA")))</f>
        <v/>
      </c>
      <c r="BK140" s="74" t="str" cm="1">
        <f t="array" ref="BK140">IF(BJ140="",""&amp;BI140,IF(BJ140="NEMA",BI140,INDEX(klubAlias_klub,BJ140)))</f>
        <v>OK Kapela</v>
      </c>
      <c r="BL140" s="74" t="str" cm="1">
        <f t="array" ref="BL140">IFERROR(INDEX(registarNatjecatelji,CE140,4),"")</f>
        <v/>
      </c>
      <c r="BM140" s="138"/>
      <c r="BN140" s="74" t="str">
        <f t="shared" ref="BN140:BN203" si="237">IF(AND(BL140&lt;&gt;"",BL140&lt;&gt;BK140),BL140,""&amp;BK140)</f>
        <v>OK Kapela</v>
      </c>
      <c r="BO140" s="74" t="str">
        <f>IF(B140="","",SUBSTITUTE(MID($B140,T140+1,U140-T140-1),"""",""))</f>
        <v>CRO</v>
      </c>
      <c r="BP140" s="138">
        <f>IF(BO140="","",IFERROR(INDEX(drzava_id,MATCH(BO140,drzava_oznaka,0)),"NEMA"))</f>
        <v>1</v>
      </c>
      <c r="BQ140" s="74" t="str">
        <f>IF(B140="","",SUBSTITUTE(MID($B140,AQ140+1,AR140-AQ140-1),"""",""))</f>
        <v>OPEN</v>
      </c>
      <c r="BR140" s="74" t="str">
        <f t="shared" si="223"/>
        <v>Otvorena</v>
      </c>
      <c r="BS140" s="138">
        <f t="shared" si="224"/>
        <v>1010</v>
      </c>
      <c r="BT140" s="75" t="str">
        <f>IF(B140="","",SUBSTITUTE(MID($B140,AR140+1,AS140-AR140-1),"""",""))</f>
        <v>2.29</v>
      </c>
      <c r="BU140" s="75" t="str">
        <f>IF(B140="","",SUBSTITUTE(MID($B140,AS140+1,AT140-AS140-1),"""",""))</f>
        <v>90</v>
      </c>
      <c r="BV140" s="76" t="str">
        <f>IF(B140="","",SUBSTITUTE(MID($B140,AT140+1,AU140-AT140-1),"""",""))</f>
        <v>9</v>
      </c>
      <c r="BW140" t="s">
        <v>1</v>
      </c>
      <c r="BX140" s="106" t="str">
        <f>IF(BA140="Vacant","",IF(BA140="","",BA140) &amp; IF(BB140="",""," – " &amp; BB140) &amp; IF(BN140="",""," – " &amp; BN140) &amp; IF(AY140="",""," – " &amp; AY140))</f>
        <v>Ana – Šiprak Stastny – OK Kapela – OPEN</v>
      </c>
      <c r="BY140" s="107" t="str">
        <f t="shared" si="225"/>
        <v>NEMA</v>
      </c>
      <c r="BZ140" t="s">
        <v>1</v>
      </c>
      <c r="CA140" s="106" t="str">
        <f>IF(BA140="Vacant","",IF(BA140="","",BA140) &amp; IF(BB140="",""," – " &amp; BB140) &amp; IF(BN140="",""," – " &amp; BN140))</f>
        <v>Ana – Šiprak Stastny – OK Kapela</v>
      </c>
      <c r="CB140" s="107" t="str">
        <f t="shared" si="226"/>
        <v>NEMA</v>
      </c>
      <c r="CC140" t="s">
        <v>1</v>
      </c>
      <c r="CD140" s="106" t="str">
        <f>IF(BA140="Vacant","",IF(BA140="","",BA140)&amp;IF(BB140="",""," – "&amp;BB140))</f>
        <v>Ana – Šiprak Stastny</v>
      </c>
      <c r="CE140" s="107" t="str">
        <f t="shared" ref="CE140:CE203" si="238">IF(CD140="","",IFERROR(MATCH(CD140,imePrezime,0),"NEMA"))</f>
        <v>NEMA</v>
      </c>
      <c r="CF140" t="s">
        <v>1</v>
      </c>
      <c r="CG140" s="112" t="str">
        <f t="shared" ref="CG140:CG203" si="239">IF(BY140="","",IF(BY140&lt;&gt;"NEMA",BY140,IF(CB140&lt;&gt;"NEMA",CB140,IF(CE140&lt;&gt;"NEMA",CE140,""))))</f>
        <v/>
      </c>
      <c r="CH140" s="107" t="str" cm="1">
        <f t="array" ref="CH140">IF(CG140="","",INDEX(imePrezime_id,CG140,0))</f>
        <v/>
      </c>
      <c r="CI140" t="s">
        <v>1</v>
      </c>
      <c r="CJ140" s="30" t="str">
        <f>IF(CE140&lt;&gt;"NEMA","","SELECT '"&amp;CD140&amp;"', ime, prezime FROM imeprezime WHERE ime LIKE '%"&amp;MID(BA140,2,LEN(BA140)-2)&amp;"%' Or prezime LIKE '%"&amp;MID(BB140,2,LEN(BB140)-2)&amp;"%' Or ime LIKE '%"&amp;MID(BB140,2,LEN(BB140)-2)&amp;"%' Or prezime LIKE '%"&amp;MID(BA140,2,LEN(BA140)-2)&amp;"%' ORDER BY ime, prezime;")</f>
        <v>SELECT 'Ana – Šiprak Stastny', ime, prezime FROM imeprezime WHERE ime LIKE '%n%' Or prezime LIKE '%iprak Stastn%' Or ime LIKE '%iprak Stastn%' Or prezime LIKE '%n%' ORDER BY ime, prezime;</v>
      </c>
      <c r="CK140" t="s">
        <v>1</v>
      </c>
      <c r="CL140" s="91"/>
      <c r="CM140" t="s">
        <v>1</v>
      </c>
      <c r="CO140" t="s">
        <v>1</v>
      </c>
      <c r="CW140" s="116">
        <f>IF(CE140="NEMA",MAX(CW$10:CW139)+1,"")</f>
        <v>1012</v>
      </c>
      <c r="CX140" t="s">
        <v>1</v>
      </c>
      <c r="CY140" s="124" t="s">
        <v>1353</v>
      </c>
      <c r="CZ140" t="s">
        <v>1</v>
      </c>
      <c r="DA140" s="106" t="str">
        <f>IF(CW140="","",IF(BO140&lt;&gt;"CRO","","INSERT INTO osoba (id,reg_broj,oib,spol_id,dat_rodjenja) VALUES ("&amp;CW140&amp;",(SELECT max(reg_broj)+1 FROM osoba),Null,'"&amp;CY140&amp;"',Null); INSERT INTO osoba_log (id,reg_broj,oib,spol_id,dat_rodjenja,dnevnik_id) SELECT id,reg_broj,oib,spol_id,dat_rodjenja,"&amp;CW$2&amp;" FROM osoba WHERE id = "&amp;CW140&amp;";"))</f>
        <v>INSERT INTO osoba (id,reg_broj,oib,spol_id,dat_rodjenja) VALUES (1012,(SELECT max(reg_broj)+1 FROM osoba),Null,'Ž',Null); INSERT INTO osoba_log (id,reg_broj,oib,spol_id,dat_rodjenja,dnevnik_id) SELECT id,reg_broj,oib,spol_id,dat_rodjenja,881 FROM osoba WHERE id = 1012;</v>
      </c>
      <c r="DB140" s="129" t="str">
        <f>IF(CW140="","","INSERT INTO imeprezime (id,osoba_id,rbr,ime,prezime,klub_id,identitet_id,sintaksa_id,info,aktivno,dnevnik_id) VALUES ("&amp;CW140&amp;","&amp;IF(DA140="","Null",CW140)&amp;",1,'"&amp;BA140&amp;"','"&amp;BB140&amp;"',(SELECT id FROM klub WHERE naziv = '"&amp;BI140&amp;"'),Null,1,'',1,"&amp;CW$2&amp;");")</f>
        <v>INSERT INTO imeprezime (id,osoba_id,rbr,ime,prezime,klub_id,identitet_id,sintaksa_id,info,aktivno,dnevnik_id) VALUES (1012,1012,1,'Ana','Šiprak Stastny',(SELECT id FROM klub WHERE naziv = 'OK Kapela'),Null,1,'',1,881);</v>
      </c>
      <c r="DC140" t="s">
        <v>1</v>
      </c>
      <c r="DD140" s="30" t="str">
        <f t="shared" ref="DD140:DD203" si="240">IF(DA140="",DB140,DA140&amp;" "&amp;DB140)</f>
        <v>INSERT INTO osoba (id,reg_broj,oib,spol_id,dat_rodjenja) VALUES (1012,(SELECT max(reg_broj)+1 FROM osoba),Null,'Ž',Null); INSERT INTO osoba_log (id,reg_broj,oib,spol_id,dat_rodjenja,dnevnik_id) SELECT id,reg_broj,oib,spol_id,dat_rodjenja,881 FROM osoba WHERE id = 1012; INSERT INTO imeprezime (id,osoba_id,rbr,ime,prezime,klub_id,identitet_id,sintaksa_id,info,aktivno,dnevnik_id) VALUES (1012,1012,1,'Ana','Šiprak Stastny',(SELECT id FROM klub WHERE naziv = 'OK Kapela'),Null,1,'',1,881);</v>
      </c>
      <c r="DE140" t="s">
        <v>1</v>
      </c>
      <c r="DF140" s="106" t="str">
        <f>IF(OR(BP140="",BP140&lt;&gt;"NEMA"),"",BO140)</f>
        <v/>
      </c>
      <c r="DG140" s="129" t="str">
        <f>IF(DF140="","",MAX(DG$10:DG139)+1)</f>
        <v/>
      </c>
      <c r="DH140" t="s">
        <v>1</v>
      </c>
      <c r="DI140" s="91"/>
      <c r="DJ140" t="s">
        <v>1</v>
      </c>
      <c r="DK140" s="30" t="str">
        <f>IF(DF140="","","INSERT INTO drzava(id,naziv,oznaka) VALUES ("&amp;DG140&amp;",'"&amp;DI140&amp;"','"&amp;UPPER(LEFT(DF140,1))&amp;LOWER(RIGHT(DF140,2))&amp;"');")</f>
        <v/>
      </c>
      <c r="DL140" t="s">
        <v>1</v>
      </c>
      <c r="DM140" s="170" t="str">
        <f>IF(BJ140&lt;&gt;"NEMA","",IF(IFERROR(MATCH(BI140,BI$10:BI139,0),0)&lt;&gt;0,"",BI140))</f>
        <v/>
      </c>
      <c r="DN140" t="s">
        <v>1</v>
      </c>
      <c r="DO140" s="91"/>
      <c r="DP140" t="s">
        <v>1</v>
      </c>
      <c r="DQ140" s="106" t="str">
        <f t="shared" ref="DQ140:DQ203" si="241">IF(DM140="","",IF(DO140="",DM140,""))</f>
        <v/>
      </c>
      <c r="DR140" s="74" t="str">
        <f>IF(DQ140="","",MAX(DR$10:DR139)+1)</f>
        <v/>
      </c>
      <c r="DS140" s="74" t="str">
        <f>IF(DQ140="","",IF(BP140="","",IF(BP140="NEMA",DG140,BP140)))</f>
        <v/>
      </c>
      <c r="DT140" s="74" t="str">
        <f t="shared" ref="DT140:DT203" si="242">IF(DQ140="","","INSERT INTO klub(id,naziv,drzava_id,aktivan) VALUES ("&amp;DR140&amp;",'"&amp;DQ140&amp;"',"&amp;DS140&amp;",1);")</f>
        <v/>
      </c>
      <c r="DU140" s="74" t="str">
        <f>IF(DO140="","",MAX(DU$10:DU139)+1)</f>
        <v/>
      </c>
      <c r="DV140" s="181" t="str">
        <f>IF(DO140="","",INDEX(klub_id,MATCH(DO140,klub_naziv,0)))</f>
        <v/>
      </c>
      <c r="DW140" s="129" t="str">
        <f t="shared" ref="DW140:DW203" si="243">IF(DO140="","","INSERT INTO klub_alias(id,alias,klub_id) VALUES ("&amp;DU140&amp;",'"&amp;DO140&amp;"',"&amp;DV140&amp;");")</f>
        <v/>
      </c>
      <c r="DX140" t="s">
        <v>1</v>
      </c>
      <c r="DY140" s="30" t="str">
        <f t="shared" ref="DY140:DY203" si="244">""&amp;DT140&amp;DW140</f>
        <v/>
      </c>
      <c r="DZ140" t="s">
        <v>1</v>
      </c>
      <c r="EA140" s="170" t="str">
        <f>IF(BX140="","",IF(BY140&lt;&gt;"NEMA","ime-pre-klu"&amp;IF(BJ140="","","(ali)")&amp;"-kat",IF(CB140&lt;&gt;"NEMA","ime-pre-klu"&amp;IF(BJ140="","","(ali)"),IF(CE140&lt;&gt;"NEMA","ime-pre",IF(CW140&lt;&gt;"","novo",""))))&amp;IF(AND(BE140="0",BD140&gt;max_minuta*60),"-ot",""))</f>
        <v>novo</v>
      </c>
      <c r="EB140" t="s">
        <v>1</v>
      </c>
      <c r="EC140" s="112"/>
      <c r="ED140" s="138"/>
      <c r="EE140" s="138"/>
      <c r="EF140" s="138"/>
      <c r="EG140" s="138"/>
      <c r="EH140" s="138"/>
      <c r="EI140" s="138"/>
      <c r="EJ140" s="138"/>
      <c r="EK140" s="138"/>
      <c r="EL140" s="138"/>
      <c r="EM140" s="107">
        <f t="shared" si="227"/>
        <v>13</v>
      </c>
      <c r="EN140" t="s">
        <v>1</v>
      </c>
    </row>
    <row r="141" spans="2:144" x14ac:dyDescent="0.25">
      <c r="B141" s="152" t="s">
        <v>1208</v>
      </c>
      <c r="C141" t="s">
        <v>1</v>
      </c>
      <c r="D141" s="163">
        <f t="shared" si="228"/>
        <v>0</v>
      </c>
      <c r="E141" s="164">
        <f t="shared" ref="E141:AW141" si="245">IF($B141="","",FIND(";",$B141,D141+1))</f>
        <v>1</v>
      </c>
      <c r="F141" s="164">
        <f t="shared" si="245"/>
        <v>8</v>
      </c>
      <c r="G141" s="164">
        <f t="shared" si="245"/>
        <v>14</v>
      </c>
      <c r="H141" s="164">
        <f t="shared" si="245"/>
        <v>22</v>
      </c>
      <c r="I141" s="164">
        <f t="shared" si="245"/>
        <v>31</v>
      </c>
      <c r="J141" s="164">
        <f t="shared" si="245"/>
        <v>32</v>
      </c>
      <c r="K141" s="164">
        <f t="shared" si="245"/>
        <v>34</v>
      </c>
      <c r="L141" s="164">
        <f t="shared" si="245"/>
        <v>35</v>
      </c>
      <c r="M141" s="164">
        <f t="shared" si="245"/>
        <v>37</v>
      </c>
      <c r="N141" s="164">
        <f t="shared" si="245"/>
        <v>43</v>
      </c>
      <c r="O141" s="164">
        <f t="shared" si="245"/>
        <v>50</v>
      </c>
      <c r="P141" s="164">
        <f t="shared" si="245"/>
        <v>56</v>
      </c>
      <c r="Q141" s="164">
        <f t="shared" si="245"/>
        <v>58</v>
      </c>
      <c r="R141" s="164">
        <f t="shared" si="245"/>
        <v>60</v>
      </c>
      <c r="S141" s="164">
        <f t="shared" si="245"/>
        <v>71</v>
      </c>
      <c r="T141" s="164">
        <f t="shared" si="245"/>
        <v>85</v>
      </c>
      <c r="U141" s="164">
        <f t="shared" si="245"/>
        <v>91</v>
      </c>
      <c r="V141" s="164">
        <f t="shared" si="245"/>
        <v>94</v>
      </c>
      <c r="W141" s="164">
        <f t="shared" si="245"/>
        <v>101</v>
      </c>
      <c r="X141" s="164">
        <f t="shared" si="245"/>
        <v>108</v>
      </c>
      <c r="Y141" s="164">
        <f t="shared" si="245"/>
        <v>109</v>
      </c>
      <c r="Z141" s="164">
        <f t="shared" si="245"/>
        <v>110</v>
      </c>
      <c r="AA141" s="164">
        <f t="shared" si="245"/>
        <v>111</v>
      </c>
      <c r="AB141" s="164">
        <f t="shared" si="245"/>
        <v>114</v>
      </c>
      <c r="AC141" s="164">
        <f t="shared" si="245"/>
        <v>117</v>
      </c>
      <c r="AD141" s="164">
        <f t="shared" si="245"/>
        <v>120</v>
      </c>
      <c r="AE141" s="164">
        <f t="shared" si="245"/>
        <v>123</v>
      </c>
      <c r="AF141" s="164">
        <f t="shared" si="245"/>
        <v>126</v>
      </c>
      <c r="AG141" s="164">
        <f t="shared" si="245"/>
        <v>129</v>
      </c>
      <c r="AH141" s="164">
        <f t="shared" si="245"/>
        <v>132</v>
      </c>
      <c r="AI141" s="164">
        <f t="shared" si="245"/>
        <v>135</v>
      </c>
      <c r="AJ141" s="164">
        <f t="shared" si="245"/>
        <v>138</v>
      </c>
      <c r="AK141" s="164">
        <f t="shared" si="245"/>
        <v>141</v>
      </c>
      <c r="AL141" s="164">
        <f t="shared" si="245"/>
        <v>144</v>
      </c>
      <c r="AM141" s="164">
        <f t="shared" si="245"/>
        <v>145</v>
      </c>
      <c r="AN141" s="164">
        <f t="shared" si="245"/>
        <v>147</v>
      </c>
      <c r="AO141" s="164">
        <f t="shared" si="245"/>
        <v>153</v>
      </c>
      <c r="AP141" s="164">
        <f t="shared" si="245"/>
        <v>155</v>
      </c>
      <c r="AQ141" s="164">
        <f t="shared" si="245"/>
        <v>158</v>
      </c>
      <c r="AR141" s="164">
        <f t="shared" si="245"/>
        <v>165</v>
      </c>
      <c r="AS141" s="164">
        <f t="shared" si="245"/>
        <v>172</v>
      </c>
      <c r="AT141" s="164">
        <f t="shared" si="245"/>
        <v>177</v>
      </c>
      <c r="AU141" s="164">
        <f t="shared" si="245"/>
        <v>179</v>
      </c>
      <c r="AV141" s="164">
        <f t="shared" si="245"/>
        <v>182</v>
      </c>
      <c r="AW141" s="165">
        <f t="shared" si="245"/>
        <v>183</v>
      </c>
      <c r="AX141" t="s">
        <v>1</v>
      </c>
      <c r="AY141" s="106" t="str">
        <f t="shared" si="230"/>
        <v>OPEN</v>
      </c>
      <c r="AZ141" s="138">
        <f t="shared" si="222"/>
        <v>291</v>
      </c>
      <c r="BA141" s="74" t="str">
        <f t="shared" si="231"/>
        <v>Mladen</v>
      </c>
      <c r="BB141" s="74" t="str">
        <f t="shared" si="232"/>
        <v>Debić</v>
      </c>
      <c r="BC141" s="138" t="str">
        <f t="shared" si="233"/>
        <v>87:46</v>
      </c>
      <c r="BD141" s="138">
        <f t="shared" si="234"/>
        <v>5266</v>
      </c>
      <c r="BE141" s="138" t="str">
        <f t="shared" si="235"/>
        <v>0</v>
      </c>
      <c r="BF141" s="138" t="str">
        <f t="shared" si="169"/>
        <v>0</v>
      </c>
      <c r="BG141" s="138">
        <f>IF(CD141="","",IF(N(BD141)&gt;max_minuta*60,2,INDEX(statusRezultat_id,MATCH(VALUE(BE141),statusRezultat_oevent,0))))</f>
        <v>1</v>
      </c>
      <c r="BH141" s="74" t="str">
        <f>IF(B141="","",SUBSTITUTE(MID($B141,R141+1,S141-R141-1),"""",""))</f>
        <v>Maksimir</v>
      </c>
      <c r="BI141" s="74" t="str">
        <f>IF(B141="","",SUBSTITUTE(MID($B141,S141+1,T141-S141-1),"""",""))</f>
        <v>OK Maksimir</v>
      </c>
      <c r="BJ141" s="138" t="str">
        <f t="shared" si="236"/>
        <v/>
      </c>
      <c r="BK141" s="74" t="str" cm="1">
        <f t="array" ref="BK141">IF(BJ141="",""&amp;BI141,IF(BJ141="NEMA",BI141,INDEX(klubAlias_klub,BJ141)))</f>
        <v>OK Maksimir</v>
      </c>
      <c r="BL141" s="74" t="str" cm="1">
        <f t="array" ref="BL141">IFERROR(INDEX(registarNatjecatelji,CE141,4),"")</f>
        <v>OK Maksimir</v>
      </c>
      <c r="BM141" s="138"/>
      <c r="BN141" s="74" t="str">
        <f t="shared" si="237"/>
        <v>OK Maksimir</v>
      </c>
      <c r="BO141" s="74" t="str">
        <f>IF(B141="","",SUBSTITUTE(MID($B141,T141+1,U141-T141-1),"""",""))</f>
        <v>CRO</v>
      </c>
      <c r="BP141" s="138">
        <f>IF(BO141="","",IFERROR(INDEX(drzava_id,MATCH(BO141,drzava_oznaka,0)),"NEMA"))</f>
        <v>1</v>
      </c>
      <c r="BQ141" s="74" t="str">
        <f>IF(B141="","",SUBSTITUTE(MID($B141,AQ141+1,AR141-AQ141-1),"""",""))</f>
        <v>OPEN</v>
      </c>
      <c r="BR141" s="74" t="str">
        <f t="shared" si="223"/>
        <v>Otvorena</v>
      </c>
      <c r="BS141" s="138">
        <f t="shared" si="224"/>
        <v>1010</v>
      </c>
      <c r="BT141" s="75" t="str">
        <f>IF(B141="","",SUBSTITUTE(MID($B141,AR141+1,AS141-AR141-1),"""",""))</f>
        <v>2.29</v>
      </c>
      <c r="BU141" s="75" t="str">
        <f>IF(B141="","",SUBSTITUTE(MID($B141,AS141+1,AT141-AS141-1),"""",""))</f>
        <v>90</v>
      </c>
      <c r="BV141" s="76" t="str">
        <f>IF(B141="","",SUBSTITUTE(MID($B141,AT141+1,AU141-AT141-1),"""",""))</f>
        <v>9</v>
      </c>
      <c r="BW141" t="s">
        <v>1</v>
      </c>
      <c r="BX141" s="106" t="str">
        <f>IF(BA141="Vacant","",IF(BA141="","",BA141) &amp; IF(BB141="",""," – " &amp; BB141) &amp; IF(BN141="",""," – " &amp; BN141) &amp; IF(AY141="",""," – " &amp; AY141))</f>
        <v>Mladen – Debić – OK Maksimir – OPEN</v>
      </c>
      <c r="BY141" s="107" t="str">
        <f t="shared" si="225"/>
        <v>NEMA</v>
      </c>
      <c r="BZ141" t="s">
        <v>1</v>
      </c>
      <c r="CA141" s="106" t="str">
        <f>IF(BA141="Vacant","",IF(BA141="","",BA141) &amp; IF(BB141="",""," – " &amp; BB141) &amp; IF(BN141="",""," – " &amp; BN141))</f>
        <v>Mladen – Debić – OK Maksimir</v>
      </c>
      <c r="CB141" s="107">
        <f t="shared" si="226"/>
        <v>331</v>
      </c>
      <c r="CC141" t="s">
        <v>1</v>
      </c>
      <c r="CD141" s="106" t="str">
        <f>IF(BA141="Vacant","",IF(BA141="","",BA141)&amp;IF(BB141="",""," – "&amp;BB141))</f>
        <v>Mladen – Debić</v>
      </c>
      <c r="CE141" s="107">
        <f t="shared" si="238"/>
        <v>331</v>
      </c>
      <c r="CF141" t="s">
        <v>1</v>
      </c>
      <c r="CG141" s="112">
        <f t="shared" si="239"/>
        <v>331</v>
      </c>
      <c r="CH141" s="107" cm="1">
        <f t="array" ref="CH141">IF(CG141="","",INDEX(imePrezime_id,CG141,0))</f>
        <v>1354</v>
      </c>
      <c r="CI141" t="s">
        <v>1</v>
      </c>
      <c r="CJ141" s="30" t="str">
        <f>IF(CE141&lt;&gt;"NEMA","","SELECT '"&amp;CD141&amp;"', ime, prezime FROM imeprezime WHERE ime LIKE '%"&amp;MID(BA141,2,LEN(BA141)-2)&amp;"%' Or prezime LIKE '%"&amp;MID(BB141,2,LEN(BB141)-2)&amp;"%' Or ime LIKE '%"&amp;MID(BB141,2,LEN(BB141)-2)&amp;"%' Or prezime LIKE '%"&amp;MID(BA141,2,LEN(BA141)-2)&amp;"%' ORDER BY ime, prezime;")</f>
        <v/>
      </c>
      <c r="CK141" t="s">
        <v>1</v>
      </c>
      <c r="CL141" s="91"/>
      <c r="CM141" t="s">
        <v>1</v>
      </c>
      <c r="CO141" t="s">
        <v>1</v>
      </c>
      <c r="CW141" s="116" t="str">
        <f>IF(CE141="NEMA",MAX(CW$10:CW140)+1,"")</f>
        <v/>
      </c>
      <c r="CX141" t="s">
        <v>1</v>
      </c>
      <c r="CY141" s="124" t="str">
        <f>LEFT(BQ141,1)</f>
        <v>O</v>
      </c>
      <c r="CZ141" t="s">
        <v>1</v>
      </c>
      <c r="DA141" s="106" t="str">
        <f>IF(CW141="","",IF(BO141&lt;&gt;"CRO","","INSERT INTO osoba (id,reg_broj,oib,spol_id,dat_rodjenja) VALUES ("&amp;CW141&amp;",(SELECT max(reg_broj)+1 FROM osoba),Null,'"&amp;CY141&amp;"',Null); INSERT INTO osoba_log (id,reg_broj,oib,spol_id,dat_rodjenja,dnevnik_id) SELECT id,reg_broj,oib,spol_id,dat_rodjenja,"&amp;CW$2&amp;" FROM osoba WHERE id = "&amp;CW141&amp;";"))</f>
        <v/>
      </c>
      <c r="DB141" s="129" t="str">
        <f>IF(CW141="","","INSERT INTO imeprezime (id,osoba_id,rbr,ime,prezime,klub_id,identitet_id,sintaksa_id,info,aktivno,dnevnik_id) VALUES ("&amp;CW141&amp;","&amp;IF(DA141="","Null",CW141)&amp;",1,'"&amp;BA141&amp;"','"&amp;BB141&amp;"',(SELECT id FROM klub WHERE naziv = '"&amp;BI141&amp;"'),Null,1,'',1,"&amp;CW$2&amp;");")</f>
        <v/>
      </c>
      <c r="DC141" t="s">
        <v>1</v>
      </c>
      <c r="DD141" s="30" t="str">
        <f t="shared" si="240"/>
        <v/>
      </c>
      <c r="DE141" t="s">
        <v>1</v>
      </c>
      <c r="DF141" s="106" t="str">
        <f>IF(OR(BP141="",BP141&lt;&gt;"NEMA"),"",BO141)</f>
        <v/>
      </c>
      <c r="DG141" s="129" t="str">
        <f>IF(DF141="","",MAX(DG$10:DG140)+1)</f>
        <v/>
      </c>
      <c r="DH141" t="s">
        <v>1</v>
      </c>
      <c r="DI141" s="91"/>
      <c r="DJ141" t="s">
        <v>1</v>
      </c>
      <c r="DK141" s="30" t="str">
        <f>IF(DF141="","","INSERT INTO drzava(id,naziv,oznaka) VALUES ("&amp;DG141&amp;",'"&amp;DI141&amp;"','"&amp;UPPER(LEFT(DF141,1))&amp;LOWER(RIGHT(DF141,2))&amp;"');")</f>
        <v/>
      </c>
      <c r="DL141" t="s">
        <v>1</v>
      </c>
      <c r="DM141" s="170" t="str">
        <f>IF(BJ141&lt;&gt;"NEMA","",IF(IFERROR(MATCH(BI141,BI$10:BI140,0),0)&lt;&gt;0,"",BI141))</f>
        <v/>
      </c>
      <c r="DN141" t="s">
        <v>1</v>
      </c>
      <c r="DO141" s="91"/>
      <c r="DP141" t="s">
        <v>1</v>
      </c>
      <c r="DQ141" s="106" t="str">
        <f t="shared" si="241"/>
        <v/>
      </c>
      <c r="DR141" s="74" t="str">
        <f>IF(DQ141="","",MAX(DR$10:DR140)+1)</f>
        <v/>
      </c>
      <c r="DS141" s="74" t="str">
        <f>IF(DQ141="","",IF(BP141="","",IF(BP141="NEMA",DG141,BP141)))</f>
        <v/>
      </c>
      <c r="DT141" s="74" t="str">
        <f t="shared" si="242"/>
        <v/>
      </c>
      <c r="DU141" s="74" t="str">
        <f>IF(DO141="","",MAX(DU$10:DU140)+1)</f>
        <v/>
      </c>
      <c r="DV141" s="181" t="str">
        <f>IF(DO141="","",INDEX(klub_id,MATCH(DO141,klub_naziv,0)))</f>
        <v/>
      </c>
      <c r="DW141" s="129" t="str">
        <f t="shared" si="243"/>
        <v/>
      </c>
      <c r="DX141" t="s">
        <v>1</v>
      </c>
      <c r="DY141" s="30" t="str">
        <f t="shared" si="244"/>
        <v/>
      </c>
      <c r="DZ141" t="s">
        <v>1</v>
      </c>
      <c r="EA141" s="170" t="str">
        <f>IF(BX141="","",IF(BY141&lt;&gt;"NEMA","ime-pre-klu"&amp;IF(BJ141="","","(ali)")&amp;"-kat",IF(CB141&lt;&gt;"NEMA","ime-pre-klu"&amp;IF(BJ141="","","(ali)"),IF(CE141&lt;&gt;"NEMA","ime-pre",IF(CW141&lt;&gt;"","novo",""))))&amp;IF(AND(BE141="0",BD141&gt;max_minuta*60),"-ot",""))</f>
        <v>ime-pre-klu</v>
      </c>
      <c r="EB141" t="s">
        <v>1</v>
      </c>
      <c r="EC141" s="112"/>
      <c r="ED141" s="138"/>
      <c r="EE141" s="138"/>
      <c r="EF141" s="138"/>
      <c r="EG141" s="138"/>
      <c r="EH141" s="138"/>
      <c r="EI141" s="138"/>
      <c r="EJ141" s="138"/>
      <c r="EK141" s="138"/>
      <c r="EL141" s="138"/>
      <c r="EM141" s="107">
        <f t="shared" si="227"/>
        <v>5</v>
      </c>
      <c r="EN141" t="s">
        <v>1</v>
      </c>
    </row>
    <row r="142" spans="2:144" x14ac:dyDescent="0.25">
      <c r="B142" s="152" t="s">
        <v>1209</v>
      </c>
      <c r="C142" t="s">
        <v>1</v>
      </c>
      <c r="D142" s="163">
        <f t="shared" si="228"/>
        <v>0</v>
      </c>
      <c r="E142" s="164">
        <f t="shared" ref="E142:AW142" si="246">IF($B142="","",FIND(";",$B142,D142+1))</f>
        <v>1</v>
      </c>
      <c r="F142" s="164">
        <f t="shared" si="246"/>
        <v>8</v>
      </c>
      <c r="G142" s="164">
        <f t="shared" si="246"/>
        <v>13</v>
      </c>
      <c r="H142" s="164">
        <f t="shared" si="246"/>
        <v>24</v>
      </c>
      <c r="I142" s="164">
        <f t="shared" si="246"/>
        <v>32</v>
      </c>
      <c r="J142" s="164">
        <f t="shared" si="246"/>
        <v>33</v>
      </c>
      <c r="K142" s="164">
        <f t="shared" si="246"/>
        <v>35</v>
      </c>
      <c r="L142" s="164">
        <f t="shared" si="246"/>
        <v>36</v>
      </c>
      <c r="M142" s="164">
        <f t="shared" si="246"/>
        <v>38</v>
      </c>
      <c r="N142" s="164">
        <f t="shared" si="246"/>
        <v>44</v>
      </c>
      <c r="O142" s="164">
        <f t="shared" si="246"/>
        <v>51</v>
      </c>
      <c r="P142" s="164">
        <f t="shared" si="246"/>
        <v>58</v>
      </c>
      <c r="Q142" s="164">
        <f t="shared" si="246"/>
        <v>60</v>
      </c>
      <c r="R142" s="164">
        <f t="shared" si="246"/>
        <v>62</v>
      </c>
      <c r="S142" s="164">
        <f t="shared" si="246"/>
        <v>70</v>
      </c>
      <c r="T142" s="164">
        <f t="shared" si="246"/>
        <v>81</v>
      </c>
      <c r="U142" s="164">
        <f t="shared" si="246"/>
        <v>87</v>
      </c>
      <c r="V142" s="164">
        <f t="shared" si="246"/>
        <v>90</v>
      </c>
      <c r="W142" s="164">
        <f t="shared" si="246"/>
        <v>97</v>
      </c>
      <c r="X142" s="164">
        <f t="shared" si="246"/>
        <v>104</v>
      </c>
      <c r="Y142" s="164">
        <f t="shared" si="246"/>
        <v>105</v>
      </c>
      <c r="Z142" s="164">
        <f t="shared" si="246"/>
        <v>106</v>
      </c>
      <c r="AA142" s="164">
        <f t="shared" si="246"/>
        <v>107</v>
      </c>
      <c r="AB142" s="164">
        <f t="shared" si="246"/>
        <v>110</v>
      </c>
      <c r="AC142" s="164">
        <f t="shared" si="246"/>
        <v>113</v>
      </c>
      <c r="AD142" s="164">
        <f t="shared" si="246"/>
        <v>116</v>
      </c>
      <c r="AE142" s="164">
        <f t="shared" si="246"/>
        <v>119</v>
      </c>
      <c r="AF142" s="164">
        <f t="shared" si="246"/>
        <v>122</v>
      </c>
      <c r="AG142" s="164">
        <f t="shared" si="246"/>
        <v>125</v>
      </c>
      <c r="AH142" s="164">
        <f t="shared" si="246"/>
        <v>128</v>
      </c>
      <c r="AI142" s="164">
        <f t="shared" si="246"/>
        <v>131</v>
      </c>
      <c r="AJ142" s="164">
        <f t="shared" si="246"/>
        <v>134</v>
      </c>
      <c r="AK142" s="164">
        <f t="shared" si="246"/>
        <v>137</v>
      </c>
      <c r="AL142" s="164">
        <f t="shared" si="246"/>
        <v>140</v>
      </c>
      <c r="AM142" s="164">
        <f t="shared" si="246"/>
        <v>141</v>
      </c>
      <c r="AN142" s="164">
        <f t="shared" si="246"/>
        <v>143</v>
      </c>
      <c r="AO142" s="164">
        <f t="shared" si="246"/>
        <v>149</v>
      </c>
      <c r="AP142" s="164">
        <f t="shared" si="246"/>
        <v>151</v>
      </c>
      <c r="AQ142" s="164">
        <f t="shared" si="246"/>
        <v>154</v>
      </c>
      <c r="AR142" s="164">
        <f t="shared" si="246"/>
        <v>161</v>
      </c>
      <c r="AS142" s="164">
        <f t="shared" si="246"/>
        <v>168</v>
      </c>
      <c r="AT142" s="164">
        <f t="shared" si="246"/>
        <v>173</v>
      </c>
      <c r="AU142" s="164">
        <f t="shared" si="246"/>
        <v>175</v>
      </c>
      <c r="AV142" s="164">
        <f t="shared" si="246"/>
        <v>178</v>
      </c>
      <c r="AW142" s="165">
        <f t="shared" si="246"/>
        <v>179</v>
      </c>
      <c r="AX142" t="s">
        <v>1</v>
      </c>
      <c r="AY142" s="106" t="str">
        <f t="shared" si="230"/>
        <v>OPEN</v>
      </c>
      <c r="AZ142" s="138">
        <f t="shared" si="222"/>
        <v>291</v>
      </c>
      <c r="BA142" s="74" t="str">
        <f t="shared" si="231"/>
        <v>Ivana</v>
      </c>
      <c r="BB142" s="74" t="str">
        <f t="shared" si="232"/>
        <v>Marković</v>
      </c>
      <c r="BC142" s="138" t="str">
        <f t="shared" si="233"/>
        <v>101:57</v>
      </c>
      <c r="BD142" s="138">
        <f t="shared" si="234"/>
        <v>6117</v>
      </c>
      <c r="BE142" s="138" t="str">
        <f t="shared" si="235"/>
        <v>0</v>
      </c>
      <c r="BF142" s="138" t="str">
        <f t="shared" si="169"/>
        <v>0</v>
      </c>
      <c r="BG142" s="138">
        <f>IF(CD142="","",IF(N(BD142)&gt;max_minuta*60,2,INDEX(statusRezultat_id,MATCH(VALUE(BE142),statusRezultat_oevent,0))))</f>
        <v>1</v>
      </c>
      <c r="BH142" s="74" t="str">
        <f>IF(B142="","",SUBSTITUTE(MID($B142,R142+1,S142-R142-1),"""",""))</f>
        <v>Vihor</v>
      </c>
      <c r="BI142" s="74" t="str">
        <f>IF(B142="","",SUBSTITUTE(MID($B142,S142+1,T142-S142-1),"""",""))</f>
        <v>OK Vihor</v>
      </c>
      <c r="BJ142" s="138" t="str">
        <f t="shared" si="236"/>
        <v/>
      </c>
      <c r="BK142" s="74" t="str" cm="1">
        <f t="array" ref="BK142">IF(BJ142="",""&amp;BI142,IF(BJ142="NEMA",BI142,INDEX(klubAlias_klub,BJ142)))</f>
        <v>OK Vihor</v>
      </c>
      <c r="BL142" s="74" t="str" cm="1">
        <f t="array" ref="BL142">IFERROR(INDEX(registarNatjecatelji,CE142,4),"")</f>
        <v>OK Vihor</v>
      </c>
      <c r="BM142" s="138"/>
      <c r="BN142" s="74" t="str">
        <f t="shared" si="237"/>
        <v>OK Vihor</v>
      </c>
      <c r="BO142" s="74" t="str">
        <f>IF(B142="","",SUBSTITUTE(MID($B142,T142+1,U142-T142-1),"""",""))</f>
        <v>CRO</v>
      </c>
      <c r="BP142" s="138">
        <f>IF(BO142="","",IFERROR(INDEX(drzava_id,MATCH(BO142,drzava_oznaka,0)),"NEMA"))</f>
        <v>1</v>
      </c>
      <c r="BQ142" s="74" t="str">
        <f>IF(B142="","",SUBSTITUTE(MID($B142,AQ142+1,AR142-AQ142-1),"""",""))</f>
        <v>OPEN</v>
      </c>
      <c r="BR142" s="74" t="str">
        <f t="shared" si="223"/>
        <v>Otvorena</v>
      </c>
      <c r="BS142" s="138">
        <f t="shared" si="224"/>
        <v>1010</v>
      </c>
      <c r="BT142" s="75" t="str">
        <f>IF(B142="","",SUBSTITUTE(MID($B142,AR142+1,AS142-AR142-1),"""",""))</f>
        <v>2.29</v>
      </c>
      <c r="BU142" s="75" t="str">
        <f>IF(B142="","",SUBSTITUTE(MID($B142,AS142+1,AT142-AS142-1),"""",""))</f>
        <v>90</v>
      </c>
      <c r="BV142" s="76" t="str">
        <f>IF(B142="","",SUBSTITUTE(MID($B142,AT142+1,AU142-AT142-1),"""",""))</f>
        <v>9</v>
      </c>
      <c r="BW142" t="s">
        <v>1</v>
      </c>
      <c r="BX142" s="106" t="str">
        <f>IF(BA142="Vacant","",IF(BA142="","",BA142) &amp; IF(BB142="",""," – " &amp; BB142) &amp; IF(BN142="",""," – " &amp; BN142) &amp; IF(AY142="",""," – " &amp; AY142))</f>
        <v>Ivana – Marković – OK Vihor – OPEN</v>
      </c>
      <c r="BY142" s="107" t="str">
        <f t="shared" si="225"/>
        <v>NEMA</v>
      </c>
      <c r="BZ142" t="s">
        <v>1</v>
      </c>
      <c r="CA142" s="106" t="str">
        <f>IF(BA142="Vacant","",IF(BA142="","",BA142) &amp; IF(BB142="",""," – " &amp; BB142) &amp; IF(BN142="",""," – " &amp; BN142))</f>
        <v>Ivana – Marković – OK Vihor</v>
      </c>
      <c r="CB142" s="107">
        <f t="shared" si="226"/>
        <v>779</v>
      </c>
      <c r="CC142" t="s">
        <v>1</v>
      </c>
      <c r="CD142" s="106" t="str">
        <f>IF(BA142="Vacant","",IF(BA142="","",BA142)&amp;IF(BB142="",""," – "&amp;BB142))</f>
        <v>Ivana – Marković</v>
      </c>
      <c r="CE142" s="107">
        <f t="shared" si="238"/>
        <v>779</v>
      </c>
      <c r="CF142" t="s">
        <v>1</v>
      </c>
      <c r="CG142" s="112">
        <f t="shared" si="239"/>
        <v>779</v>
      </c>
      <c r="CH142" s="107" cm="1">
        <f t="array" ref="CH142">IF(CG142="","",INDEX(imePrezime_id,CG142,0))</f>
        <v>1901</v>
      </c>
      <c r="CI142" t="s">
        <v>1</v>
      </c>
      <c r="CJ142" s="30" t="str">
        <f>IF(CE142&lt;&gt;"NEMA","","SELECT '"&amp;CD142&amp;"', ime, prezime FROM imeprezime WHERE ime LIKE '%"&amp;MID(BA142,2,LEN(BA142)-2)&amp;"%' Or prezime LIKE '%"&amp;MID(BB142,2,LEN(BB142)-2)&amp;"%' Or ime LIKE '%"&amp;MID(BB142,2,LEN(BB142)-2)&amp;"%' Or prezime LIKE '%"&amp;MID(BA142,2,LEN(BA142)-2)&amp;"%' ORDER BY ime, prezime;")</f>
        <v/>
      </c>
      <c r="CK142" t="s">
        <v>1</v>
      </c>
      <c r="CL142" s="91"/>
      <c r="CM142" t="s">
        <v>1</v>
      </c>
      <c r="CO142" t="s">
        <v>1</v>
      </c>
      <c r="CW142" s="116" t="str">
        <f>IF(CE142="NEMA",MAX(CW$10:CW141)+1,"")</f>
        <v/>
      </c>
      <c r="CX142" t="s">
        <v>1</v>
      </c>
      <c r="CY142" s="124" t="str">
        <f>LEFT(BQ142,1)</f>
        <v>O</v>
      </c>
      <c r="CZ142" t="s">
        <v>1</v>
      </c>
      <c r="DA142" s="106" t="str">
        <f>IF(CW142="","",IF(BO142&lt;&gt;"CRO","","INSERT INTO osoba (id,reg_broj,oib,spol_id,dat_rodjenja) VALUES ("&amp;CW142&amp;",(SELECT max(reg_broj)+1 FROM osoba),Null,'"&amp;CY142&amp;"',Null); INSERT INTO osoba_log (id,reg_broj,oib,spol_id,dat_rodjenja,dnevnik_id) SELECT id,reg_broj,oib,spol_id,dat_rodjenja,"&amp;CW$2&amp;" FROM osoba WHERE id = "&amp;CW142&amp;";"))</f>
        <v/>
      </c>
      <c r="DB142" s="129" t="str">
        <f>IF(CW142="","","INSERT INTO imeprezime (id,osoba_id,rbr,ime,prezime,klub_id,identitet_id,sintaksa_id,info,aktivno,dnevnik_id) VALUES ("&amp;CW142&amp;","&amp;IF(DA142="","Null",CW142)&amp;",1,'"&amp;BA142&amp;"','"&amp;BB142&amp;"',(SELECT id FROM klub WHERE naziv = '"&amp;BI142&amp;"'),Null,1,'',1,"&amp;CW$2&amp;");")</f>
        <v/>
      </c>
      <c r="DC142" t="s">
        <v>1</v>
      </c>
      <c r="DD142" s="30" t="str">
        <f t="shared" si="240"/>
        <v/>
      </c>
      <c r="DE142" t="s">
        <v>1</v>
      </c>
      <c r="DF142" s="106" t="str">
        <f>IF(OR(BP142="",BP142&lt;&gt;"NEMA"),"",BO142)</f>
        <v/>
      </c>
      <c r="DG142" s="129" t="str">
        <f>IF(DF142="","",MAX(DG$10:DG141)+1)</f>
        <v/>
      </c>
      <c r="DH142" t="s">
        <v>1</v>
      </c>
      <c r="DI142" s="91"/>
      <c r="DJ142" t="s">
        <v>1</v>
      </c>
      <c r="DK142" s="30" t="str">
        <f>IF(DF142="","","INSERT INTO drzava(id,naziv,oznaka) VALUES ("&amp;DG142&amp;",'"&amp;DI142&amp;"','"&amp;UPPER(LEFT(DF142,1))&amp;LOWER(RIGHT(DF142,2))&amp;"');")</f>
        <v/>
      </c>
      <c r="DL142" t="s">
        <v>1</v>
      </c>
      <c r="DM142" s="170" t="str">
        <f>IF(BJ142&lt;&gt;"NEMA","",IF(IFERROR(MATCH(BI142,BI$10:BI141,0),0)&lt;&gt;0,"",BI142))</f>
        <v/>
      </c>
      <c r="DN142" t="s">
        <v>1</v>
      </c>
      <c r="DO142" s="91"/>
      <c r="DP142" t="s">
        <v>1</v>
      </c>
      <c r="DQ142" s="106" t="str">
        <f t="shared" si="241"/>
        <v/>
      </c>
      <c r="DR142" s="74" t="str">
        <f>IF(DQ142="","",MAX(DR$10:DR141)+1)</f>
        <v/>
      </c>
      <c r="DS142" s="74" t="str">
        <f>IF(DQ142="","",IF(BP142="","",IF(BP142="NEMA",DG142,BP142)))</f>
        <v/>
      </c>
      <c r="DT142" s="74" t="str">
        <f t="shared" si="242"/>
        <v/>
      </c>
      <c r="DU142" s="74" t="str">
        <f>IF(DO142="","",MAX(DU$10:DU141)+1)</f>
        <v/>
      </c>
      <c r="DV142" s="181" t="str">
        <f>IF(DO142="","",INDEX(klub_id,MATCH(DO142,klub_naziv,0)))</f>
        <v/>
      </c>
      <c r="DW142" s="129" t="str">
        <f t="shared" si="243"/>
        <v/>
      </c>
      <c r="DX142" t="s">
        <v>1</v>
      </c>
      <c r="DY142" s="30" t="str">
        <f t="shared" si="244"/>
        <v/>
      </c>
      <c r="DZ142" t="s">
        <v>1</v>
      </c>
      <c r="EA142" s="170" t="str">
        <f>IF(BX142="","",IF(BY142&lt;&gt;"NEMA","ime-pre-klu"&amp;IF(BJ142="","","(ali)")&amp;"-kat",IF(CB142&lt;&gt;"NEMA","ime-pre-klu"&amp;IF(BJ142="","","(ali)"),IF(CE142&lt;&gt;"NEMA","ime-pre",IF(CW142&lt;&gt;"","novo",""))))&amp;IF(AND(BE142="0",BD142&gt;max_minuta*60),"-ot",""))</f>
        <v>ime-pre-klu</v>
      </c>
      <c r="EB142" t="s">
        <v>1</v>
      </c>
      <c r="EC142" s="112"/>
      <c r="ED142" s="138"/>
      <c r="EE142" s="138"/>
      <c r="EF142" s="138"/>
      <c r="EG142" s="138"/>
      <c r="EH142" s="138"/>
      <c r="EI142" s="138"/>
      <c r="EJ142" s="138"/>
      <c r="EK142" s="138"/>
      <c r="EL142" s="138"/>
      <c r="EM142" s="107">
        <f t="shared" si="227"/>
        <v>5</v>
      </c>
      <c r="EN142" t="s">
        <v>1</v>
      </c>
    </row>
    <row r="143" spans="2:144" x14ac:dyDescent="0.25">
      <c r="B143" s="152" t="s">
        <v>1210</v>
      </c>
      <c r="C143" t="s">
        <v>1</v>
      </c>
      <c r="D143" s="163">
        <f t="shared" si="228"/>
        <v>0</v>
      </c>
      <c r="E143" s="164">
        <f t="shared" ref="E143:AW143" si="247">IF($B143="","",FIND(";",$B143,D143+1))</f>
        <v>1</v>
      </c>
      <c r="F143" s="164">
        <f t="shared" si="247"/>
        <v>8</v>
      </c>
      <c r="G143" s="164">
        <f t="shared" si="247"/>
        <v>12</v>
      </c>
      <c r="H143" s="164">
        <f t="shared" si="247"/>
        <v>22</v>
      </c>
      <c r="I143" s="164">
        <f t="shared" si="247"/>
        <v>31</v>
      </c>
      <c r="J143" s="164">
        <f t="shared" si="247"/>
        <v>32</v>
      </c>
      <c r="K143" s="164">
        <f t="shared" si="247"/>
        <v>34</v>
      </c>
      <c r="L143" s="164">
        <f t="shared" si="247"/>
        <v>35</v>
      </c>
      <c r="M143" s="164">
        <f t="shared" si="247"/>
        <v>37</v>
      </c>
      <c r="N143" s="164">
        <f t="shared" si="247"/>
        <v>43</v>
      </c>
      <c r="O143" s="164">
        <f t="shared" si="247"/>
        <v>50</v>
      </c>
      <c r="P143" s="164">
        <f t="shared" si="247"/>
        <v>57</v>
      </c>
      <c r="Q143" s="164">
        <f t="shared" si="247"/>
        <v>59</v>
      </c>
      <c r="R143" s="164">
        <f t="shared" si="247"/>
        <v>61</v>
      </c>
      <c r="S143" s="164">
        <f t="shared" si="247"/>
        <v>67</v>
      </c>
      <c r="T143" s="164">
        <f t="shared" si="247"/>
        <v>79</v>
      </c>
      <c r="U143" s="164">
        <f t="shared" si="247"/>
        <v>85</v>
      </c>
      <c r="V143" s="164">
        <f t="shared" si="247"/>
        <v>88</v>
      </c>
      <c r="W143" s="164">
        <f t="shared" si="247"/>
        <v>95</v>
      </c>
      <c r="X143" s="164">
        <f t="shared" si="247"/>
        <v>102</v>
      </c>
      <c r="Y143" s="164">
        <f t="shared" si="247"/>
        <v>103</v>
      </c>
      <c r="Z143" s="164">
        <f t="shared" si="247"/>
        <v>104</v>
      </c>
      <c r="AA143" s="164">
        <f t="shared" si="247"/>
        <v>105</v>
      </c>
      <c r="AB143" s="164">
        <f t="shared" si="247"/>
        <v>108</v>
      </c>
      <c r="AC143" s="164">
        <f t="shared" si="247"/>
        <v>111</v>
      </c>
      <c r="AD143" s="164">
        <f t="shared" si="247"/>
        <v>114</v>
      </c>
      <c r="AE143" s="164">
        <f t="shared" si="247"/>
        <v>117</v>
      </c>
      <c r="AF143" s="164">
        <f t="shared" si="247"/>
        <v>120</v>
      </c>
      <c r="AG143" s="164">
        <f t="shared" si="247"/>
        <v>123</v>
      </c>
      <c r="AH143" s="164">
        <f t="shared" si="247"/>
        <v>126</v>
      </c>
      <c r="AI143" s="164">
        <f t="shared" si="247"/>
        <v>129</v>
      </c>
      <c r="AJ143" s="164">
        <f t="shared" si="247"/>
        <v>132</v>
      </c>
      <c r="AK143" s="164">
        <f t="shared" si="247"/>
        <v>135</v>
      </c>
      <c r="AL143" s="164">
        <f t="shared" si="247"/>
        <v>138</v>
      </c>
      <c r="AM143" s="164">
        <f t="shared" si="247"/>
        <v>139</v>
      </c>
      <c r="AN143" s="164">
        <f t="shared" si="247"/>
        <v>141</v>
      </c>
      <c r="AO143" s="164">
        <f t="shared" si="247"/>
        <v>147</v>
      </c>
      <c r="AP143" s="164">
        <f t="shared" si="247"/>
        <v>149</v>
      </c>
      <c r="AQ143" s="164">
        <f t="shared" si="247"/>
        <v>152</v>
      </c>
      <c r="AR143" s="164">
        <f t="shared" si="247"/>
        <v>159</v>
      </c>
      <c r="AS143" s="164">
        <f t="shared" si="247"/>
        <v>166</v>
      </c>
      <c r="AT143" s="164">
        <f t="shared" si="247"/>
        <v>171</v>
      </c>
      <c r="AU143" s="164">
        <f t="shared" si="247"/>
        <v>173</v>
      </c>
      <c r="AV143" s="164">
        <f t="shared" si="247"/>
        <v>176</v>
      </c>
      <c r="AW143" s="165">
        <f t="shared" si="247"/>
        <v>177</v>
      </c>
      <c r="AX143" t="s">
        <v>1</v>
      </c>
      <c r="AY143" s="106" t="str">
        <f t="shared" si="230"/>
        <v>OPEN</v>
      </c>
      <c r="AZ143" s="138">
        <f t="shared" si="222"/>
        <v>291</v>
      </c>
      <c r="BA143" s="74" t="str">
        <f t="shared" si="231"/>
        <v>Sandra</v>
      </c>
      <c r="BB143" s="74" t="str">
        <f t="shared" si="232"/>
        <v>Miletić</v>
      </c>
      <c r="BC143" s="138" t="str">
        <f t="shared" si="233"/>
        <v>109:39</v>
      </c>
      <c r="BD143" s="138">
        <f t="shared" si="234"/>
        <v>6579</v>
      </c>
      <c r="BE143" s="138" t="str">
        <f t="shared" si="235"/>
        <v>0</v>
      </c>
      <c r="BF143" s="138" t="str">
        <f t="shared" si="169"/>
        <v>0</v>
      </c>
      <c r="BG143" s="138">
        <f>IF(CD143="","",IF(N(BD143)&gt;max_minuta*60,2,INDEX(statusRezultat_id,MATCH(VALUE(BE143),statusRezultat_oevent,0))))</f>
        <v>1</v>
      </c>
      <c r="BH143" s="74" t="str">
        <f>IF(B143="","",SUBSTITUTE(MID($B143,R143+1,S143-R143-1),"""",""))</f>
        <v>KAP</v>
      </c>
      <c r="BI143" s="74" t="str">
        <f>IF(B143="","",SUBSTITUTE(MID($B143,S143+1,T143-S143-1),"""",""))</f>
        <v>OK Kapela</v>
      </c>
      <c r="BJ143" s="138" t="str">
        <f t="shared" si="236"/>
        <v/>
      </c>
      <c r="BK143" s="74" t="str" cm="1">
        <f t="array" ref="BK143">IF(BJ143="",""&amp;BI143,IF(BJ143="NEMA",BI143,INDEX(klubAlias_klub,BJ143)))</f>
        <v>OK Kapela</v>
      </c>
      <c r="BL143" s="74" t="str" cm="1">
        <f t="array" ref="BL143">IFERROR(INDEX(registarNatjecatelji,CE143,4),"")</f>
        <v/>
      </c>
      <c r="BM143" s="138"/>
      <c r="BN143" s="74" t="str">
        <f t="shared" si="237"/>
        <v>OK Kapela</v>
      </c>
      <c r="BO143" s="74" t="str">
        <f>IF(B143="","",SUBSTITUTE(MID($B143,T143+1,U143-T143-1),"""",""))</f>
        <v>CRO</v>
      </c>
      <c r="BP143" s="138">
        <f>IF(BO143="","",IFERROR(INDEX(drzava_id,MATCH(BO143,drzava_oznaka,0)),"NEMA"))</f>
        <v>1</v>
      </c>
      <c r="BQ143" s="74" t="str">
        <f>IF(B143="","",SUBSTITUTE(MID($B143,AQ143+1,AR143-AQ143-1),"""",""))</f>
        <v>OPEN</v>
      </c>
      <c r="BR143" s="74" t="str">
        <f t="shared" si="223"/>
        <v>Otvorena</v>
      </c>
      <c r="BS143" s="138">
        <f t="shared" si="224"/>
        <v>1010</v>
      </c>
      <c r="BT143" s="75" t="str">
        <f>IF(B143="","",SUBSTITUTE(MID($B143,AR143+1,AS143-AR143-1),"""",""))</f>
        <v>2.29</v>
      </c>
      <c r="BU143" s="75" t="str">
        <f>IF(B143="","",SUBSTITUTE(MID($B143,AS143+1,AT143-AS143-1),"""",""))</f>
        <v>90</v>
      </c>
      <c r="BV143" s="76" t="str">
        <f>IF(B143="","",SUBSTITUTE(MID($B143,AT143+1,AU143-AT143-1),"""",""))</f>
        <v>9</v>
      </c>
      <c r="BW143" t="s">
        <v>1</v>
      </c>
      <c r="BX143" s="106" t="str">
        <f>IF(BA143="Vacant","",IF(BA143="","",BA143) &amp; IF(BB143="",""," – " &amp; BB143) &amp; IF(BN143="",""," – " &amp; BN143) &amp; IF(AY143="",""," – " &amp; AY143))</f>
        <v>Sandra – Miletić – OK Kapela – OPEN</v>
      </c>
      <c r="BY143" s="107" t="str">
        <f t="shared" si="225"/>
        <v>NEMA</v>
      </c>
      <c r="BZ143" t="s">
        <v>1</v>
      </c>
      <c r="CA143" s="106" t="str">
        <f>IF(BA143="Vacant","",IF(BA143="","",BA143) &amp; IF(BB143="",""," – " &amp; BB143) &amp; IF(BN143="",""," – " &amp; BN143))</f>
        <v>Sandra – Miletić – OK Kapela</v>
      </c>
      <c r="CB143" s="107" t="str">
        <f t="shared" si="226"/>
        <v>NEMA</v>
      </c>
      <c r="CC143" t="s">
        <v>1</v>
      </c>
      <c r="CD143" s="106" t="str">
        <f>IF(BA143="Vacant","",IF(BA143="","",BA143)&amp;IF(BB143="",""," – "&amp;BB143))</f>
        <v>Sandra – Miletić</v>
      </c>
      <c r="CE143" s="107" t="str">
        <f t="shared" si="238"/>
        <v>NEMA</v>
      </c>
      <c r="CF143" t="s">
        <v>1</v>
      </c>
      <c r="CG143" s="112" t="str">
        <f t="shared" si="239"/>
        <v/>
      </c>
      <c r="CH143" s="107" t="str" cm="1">
        <f t="array" ref="CH143">IF(CG143="","",INDEX(imePrezime_id,CG143,0))</f>
        <v/>
      </c>
      <c r="CI143" t="s">
        <v>1</v>
      </c>
      <c r="CJ143" s="30" t="str">
        <f>IF(CE143&lt;&gt;"NEMA","","SELECT '"&amp;CD143&amp;"', ime, prezime FROM imeprezime WHERE ime LIKE '%"&amp;MID(BA143,2,LEN(BA143)-2)&amp;"%' Or prezime LIKE '%"&amp;MID(BB143,2,LEN(BB143)-2)&amp;"%' Or ime LIKE '%"&amp;MID(BB143,2,LEN(BB143)-2)&amp;"%' Or prezime LIKE '%"&amp;MID(BA143,2,LEN(BA143)-2)&amp;"%' ORDER BY ime, prezime;")</f>
        <v>SELECT 'Sandra – Miletić', ime, prezime FROM imeprezime WHERE ime LIKE '%andr%' Or prezime LIKE '%ileti%' Or ime LIKE '%ileti%' Or prezime LIKE '%andr%' ORDER BY ime, prezime;</v>
      </c>
      <c r="CK143" t="s">
        <v>1</v>
      </c>
      <c r="CL143" s="91"/>
      <c r="CM143" t="s">
        <v>1</v>
      </c>
      <c r="CO143" t="s">
        <v>1</v>
      </c>
      <c r="CW143" s="116">
        <f>IF(CE143="NEMA",MAX(CW$10:CW142)+1,"")</f>
        <v>1013</v>
      </c>
      <c r="CX143" t="s">
        <v>1</v>
      </c>
      <c r="CY143" s="124" t="s">
        <v>1353</v>
      </c>
      <c r="CZ143" t="s">
        <v>1</v>
      </c>
      <c r="DA143" s="106" t="str">
        <f>IF(CW143="","",IF(BO143&lt;&gt;"CRO","","INSERT INTO osoba (id,reg_broj,oib,spol_id,dat_rodjenja) VALUES ("&amp;CW143&amp;",(SELECT max(reg_broj)+1 FROM osoba),Null,'"&amp;CY143&amp;"',Null); INSERT INTO osoba_log (id,reg_broj,oib,spol_id,dat_rodjenja,dnevnik_id) SELECT id,reg_broj,oib,spol_id,dat_rodjenja,"&amp;CW$2&amp;" FROM osoba WHERE id = "&amp;CW143&amp;";"))</f>
        <v>INSERT INTO osoba (id,reg_broj,oib,spol_id,dat_rodjenja) VALUES (1013,(SELECT max(reg_broj)+1 FROM osoba),Null,'Ž',Null); INSERT INTO osoba_log (id,reg_broj,oib,spol_id,dat_rodjenja,dnevnik_id) SELECT id,reg_broj,oib,spol_id,dat_rodjenja,881 FROM osoba WHERE id = 1013;</v>
      </c>
      <c r="DB143" s="129" t="str">
        <f>IF(CW143="","","INSERT INTO imeprezime (id,osoba_id,rbr,ime,prezime,klub_id,identitet_id,sintaksa_id,info,aktivno,dnevnik_id) VALUES ("&amp;CW143&amp;","&amp;IF(DA143="","Null",CW143)&amp;",1,'"&amp;BA143&amp;"','"&amp;BB143&amp;"',(SELECT id FROM klub WHERE naziv = '"&amp;BI143&amp;"'),Null,1,'',1,"&amp;CW$2&amp;");")</f>
        <v>INSERT INTO imeprezime (id,osoba_id,rbr,ime,prezime,klub_id,identitet_id,sintaksa_id,info,aktivno,dnevnik_id) VALUES (1013,1013,1,'Sandra','Miletić',(SELECT id FROM klub WHERE naziv = 'OK Kapela'),Null,1,'',1,881);</v>
      </c>
      <c r="DC143" t="s">
        <v>1</v>
      </c>
      <c r="DD143" s="30" t="str">
        <f t="shared" si="240"/>
        <v>INSERT INTO osoba (id,reg_broj,oib,spol_id,dat_rodjenja) VALUES (1013,(SELECT max(reg_broj)+1 FROM osoba),Null,'Ž',Null); INSERT INTO osoba_log (id,reg_broj,oib,spol_id,dat_rodjenja,dnevnik_id) SELECT id,reg_broj,oib,spol_id,dat_rodjenja,881 FROM osoba WHERE id = 1013; INSERT INTO imeprezime (id,osoba_id,rbr,ime,prezime,klub_id,identitet_id,sintaksa_id,info,aktivno,dnevnik_id) VALUES (1013,1013,1,'Sandra','Miletić',(SELECT id FROM klub WHERE naziv = 'OK Kapela'),Null,1,'',1,881);</v>
      </c>
      <c r="DE143" t="s">
        <v>1</v>
      </c>
      <c r="DF143" s="106" t="str">
        <f>IF(OR(BP143="",BP143&lt;&gt;"NEMA"),"",BO143)</f>
        <v/>
      </c>
      <c r="DG143" s="129" t="str">
        <f>IF(DF143="","",MAX(DG$10:DG142)+1)</f>
        <v/>
      </c>
      <c r="DH143" t="s">
        <v>1</v>
      </c>
      <c r="DI143" s="91"/>
      <c r="DJ143" t="s">
        <v>1</v>
      </c>
      <c r="DK143" s="30" t="str">
        <f>IF(DF143="","","INSERT INTO drzava(id,naziv,oznaka) VALUES ("&amp;DG143&amp;",'"&amp;DI143&amp;"','"&amp;UPPER(LEFT(DF143,1))&amp;LOWER(RIGHT(DF143,2))&amp;"');")</f>
        <v/>
      </c>
      <c r="DL143" t="s">
        <v>1</v>
      </c>
      <c r="DM143" s="170" t="str">
        <f>IF(BJ143&lt;&gt;"NEMA","",IF(IFERROR(MATCH(BI143,BI$10:BI142,0),0)&lt;&gt;0,"",BI143))</f>
        <v/>
      </c>
      <c r="DN143" t="s">
        <v>1</v>
      </c>
      <c r="DO143" s="91"/>
      <c r="DP143" t="s">
        <v>1</v>
      </c>
      <c r="DQ143" s="106" t="str">
        <f t="shared" si="241"/>
        <v/>
      </c>
      <c r="DR143" s="74" t="str">
        <f>IF(DQ143="","",MAX(DR$10:DR142)+1)</f>
        <v/>
      </c>
      <c r="DS143" s="74" t="str">
        <f>IF(DQ143="","",IF(BP143="","",IF(BP143="NEMA",DG143,BP143)))</f>
        <v/>
      </c>
      <c r="DT143" s="74" t="str">
        <f t="shared" si="242"/>
        <v/>
      </c>
      <c r="DU143" s="74" t="str">
        <f>IF(DO143="","",MAX(DU$10:DU142)+1)</f>
        <v/>
      </c>
      <c r="DV143" s="181" t="str">
        <f>IF(DO143="","",INDEX(klub_id,MATCH(DO143,klub_naziv,0)))</f>
        <v/>
      </c>
      <c r="DW143" s="129" t="str">
        <f t="shared" si="243"/>
        <v/>
      </c>
      <c r="DX143" t="s">
        <v>1</v>
      </c>
      <c r="DY143" s="30" t="str">
        <f t="shared" si="244"/>
        <v/>
      </c>
      <c r="DZ143" t="s">
        <v>1</v>
      </c>
      <c r="EA143" s="170" t="str">
        <f>IF(BX143="","",IF(BY143&lt;&gt;"NEMA","ime-pre-klu"&amp;IF(BJ143="","","(ali)")&amp;"-kat",IF(CB143&lt;&gt;"NEMA","ime-pre-klu"&amp;IF(BJ143="","","(ali)"),IF(CE143&lt;&gt;"NEMA","ime-pre",IF(CW143&lt;&gt;"","novo",""))))&amp;IF(AND(BE143="0",BD143&gt;max_minuta*60),"-ot",""))</f>
        <v>novo</v>
      </c>
      <c r="EB143" t="s">
        <v>1</v>
      </c>
      <c r="EC143" s="112"/>
      <c r="ED143" s="138"/>
      <c r="EE143" s="138"/>
      <c r="EF143" s="138"/>
      <c r="EG143" s="138"/>
      <c r="EH143" s="138"/>
      <c r="EI143" s="138"/>
      <c r="EJ143" s="138"/>
      <c r="EK143" s="138"/>
      <c r="EL143" s="138"/>
      <c r="EM143" s="107">
        <f t="shared" si="227"/>
        <v>13</v>
      </c>
      <c r="EN143" t="s">
        <v>1</v>
      </c>
    </row>
    <row r="144" spans="2:144" x14ac:dyDescent="0.25">
      <c r="B144" s="152" t="s">
        <v>1211</v>
      </c>
      <c r="C144" t="s">
        <v>1</v>
      </c>
      <c r="D144" s="163">
        <f t="shared" si="228"/>
        <v>0</v>
      </c>
      <c r="E144" s="164">
        <f t="shared" ref="E144:AW144" si="248">IF($B144="","",FIND(";",$B144,D144+1))</f>
        <v>1</v>
      </c>
      <c r="F144" s="164">
        <f t="shared" si="248"/>
        <v>8</v>
      </c>
      <c r="G144" s="164">
        <f t="shared" si="248"/>
        <v>12</v>
      </c>
      <c r="H144" s="164">
        <f t="shared" si="248"/>
        <v>21</v>
      </c>
      <c r="I144" s="164">
        <f t="shared" si="248"/>
        <v>30</v>
      </c>
      <c r="J144" s="164">
        <f t="shared" si="248"/>
        <v>31</v>
      </c>
      <c r="K144" s="164">
        <f t="shared" si="248"/>
        <v>33</v>
      </c>
      <c r="L144" s="164">
        <f t="shared" si="248"/>
        <v>34</v>
      </c>
      <c r="M144" s="164">
        <f t="shared" si="248"/>
        <v>36</v>
      </c>
      <c r="N144" s="164">
        <f t="shared" si="248"/>
        <v>42</v>
      </c>
      <c r="O144" s="164">
        <f t="shared" si="248"/>
        <v>43</v>
      </c>
      <c r="P144" s="164">
        <f t="shared" si="248"/>
        <v>44</v>
      </c>
      <c r="Q144" s="164">
        <f t="shared" si="248"/>
        <v>46</v>
      </c>
      <c r="R144" s="164">
        <f t="shared" si="248"/>
        <v>48</v>
      </c>
      <c r="S144" s="164">
        <f t="shared" si="248"/>
        <v>54</v>
      </c>
      <c r="T144" s="164">
        <f t="shared" si="248"/>
        <v>66</v>
      </c>
      <c r="U144" s="164">
        <f t="shared" si="248"/>
        <v>72</v>
      </c>
      <c r="V144" s="164">
        <f t="shared" si="248"/>
        <v>75</v>
      </c>
      <c r="W144" s="164">
        <f t="shared" si="248"/>
        <v>82</v>
      </c>
      <c r="X144" s="164">
        <f t="shared" si="248"/>
        <v>89</v>
      </c>
      <c r="Y144" s="164">
        <f t="shared" si="248"/>
        <v>90</v>
      </c>
      <c r="Z144" s="164">
        <f t="shared" si="248"/>
        <v>91</v>
      </c>
      <c r="AA144" s="164">
        <f t="shared" si="248"/>
        <v>92</v>
      </c>
      <c r="AB144" s="164">
        <f t="shared" si="248"/>
        <v>95</v>
      </c>
      <c r="AC144" s="164">
        <f t="shared" si="248"/>
        <v>98</v>
      </c>
      <c r="AD144" s="164">
        <f t="shared" si="248"/>
        <v>101</v>
      </c>
      <c r="AE144" s="164">
        <f t="shared" si="248"/>
        <v>104</v>
      </c>
      <c r="AF144" s="164">
        <f t="shared" si="248"/>
        <v>107</v>
      </c>
      <c r="AG144" s="164">
        <f t="shared" si="248"/>
        <v>110</v>
      </c>
      <c r="AH144" s="164">
        <f t="shared" si="248"/>
        <v>113</v>
      </c>
      <c r="AI144" s="164">
        <f t="shared" si="248"/>
        <v>116</v>
      </c>
      <c r="AJ144" s="164">
        <f t="shared" si="248"/>
        <v>119</v>
      </c>
      <c r="AK144" s="164">
        <f t="shared" si="248"/>
        <v>122</v>
      </c>
      <c r="AL144" s="164">
        <f t="shared" si="248"/>
        <v>125</v>
      </c>
      <c r="AM144" s="164">
        <f t="shared" si="248"/>
        <v>126</v>
      </c>
      <c r="AN144" s="164">
        <f t="shared" si="248"/>
        <v>128</v>
      </c>
      <c r="AO144" s="164">
        <f t="shared" si="248"/>
        <v>134</v>
      </c>
      <c r="AP144" s="164">
        <f t="shared" si="248"/>
        <v>136</v>
      </c>
      <c r="AQ144" s="164">
        <f t="shared" si="248"/>
        <v>139</v>
      </c>
      <c r="AR144" s="164">
        <f t="shared" si="248"/>
        <v>146</v>
      </c>
      <c r="AS144" s="164">
        <f t="shared" si="248"/>
        <v>153</v>
      </c>
      <c r="AT144" s="164">
        <f t="shared" si="248"/>
        <v>158</v>
      </c>
      <c r="AU144" s="164">
        <f t="shared" si="248"/>
        <v>160</v>
      </c>
      <c r="AV144" s="164">
        <f t="shared" si="248"/>
        <v>161</v>
      </c>
      <c r="AW144" s="165">
        <f t="shared" si="248"/>
        <v>162</v>
      </c>
      <c r="AX144" t="s">
        <v>1</v>
      </c>
      <c r="AY144" s="106" t="str">
        <f t="shared" si="230"/>
        <v>OPEN</v>
      </c>
      <c r="AZ144" s="138">
        <f t="shared" si="222"/>
        <v>291</v>
      </c>
      <c r="BA144" s="74" t="str">
        <f t="shared" si="231"/>
        <v>Sandra</v>
      </c>
      <c r="BB144" s="74" t="str">
        <f t="shared" si="232"/>
        <v>Gerber</v>
      </c>
      <c r="BC144" s="138" t="str">
        <f t="shared" si="233"/>
        <v/>
      </c>
      <c r="BD144" s="138" t="str">
        <f t="shared" si="234"/>
        <v/>
      </c>
      <c r="BE144" s="138" t="str">
        <f t="shared" si="235"/>
        <v>1</v>
      </c>
      <c r="BF144" s="138" t="str">
        <f t="shared" si="169"/>
        <v>1</v>
      </c>
      <c r="BG144" s="138">
        <f>IF(CD144="","",IF(N(BD144)&gt;max_minuta*60,2,INDEX(statusRezultat_id,MATCH(VALUE(BE144),statusRezultat_oevent,0))))</f>
        <v>6</v>
      </c>
      <c r="BH144" s="74" t="str">
        <f>IF(B144="","",SUBSTITUTE(MID($B144,R144+1,S144-R144-1),"""",""))</f>
        <v>KAP</v>
      </c>
      <c r="BI144" s="74" t="str">
        <f>IF(B144="","",SUBSTITUTE(MID($B144,S144+1,T144-S144-1),"""",""))</f>
        <v>OK Kapela</v>
      </c>
      <c r="BJ144" s="138" t="str">
        <f t="shared" si="236"/>
        <v/>
      </c>
      <c r="BK144" s="74" t="str" cm="1">
        <f t="array" ref="BK144">IF(BJ144="",""&amp;BI144,IF(BJ144="NEMA",BI144,INDEX(klubAlias_klub,BJ144)))</f>
        <v>OK Kapela</v>
      </c>
      <c r="BL144" s="74" t="str" cm="1">
        <f t="array" ref="BL144">IFERROR(INDEX(registarNatjecatelji,CE144,4),"")</f>
        <v>OK Kapela</v>
      </c>
      <c r="BM144" s="138"/>
      <c r="BN144" s="74" t="str">
        <f t="shared" si="237"/>
        <v>OK Kapela</v>
      </c>
      <c r="BO144" s="74" t="str">
        <f>IF(B144="","",SUBSTITUTE(MID($B144,T144+1,U144-T144-1),"""",""))</f>
        <v>CRO</v>
      </c>
      <c r="BP144" s="138">
        <f>IF(BO144="","",IFERROR(INDEX(drzava_id,MATCH(BO144,drzava_oznaka,0)),"NEMA"))</f>
        <v>1</v>
      </c>
      <c r="BQ144" s="74" t="str">
        <f>IF(B144="","",SUBSTITUTE(MID($B144,AQ144+1,AR144-AQ144-1),"""",""))</f>
        <v>OPEN</v>
      </c>
      <c r="BR144" s="74" t="str">
        <f t="shared" si="223"/>
        <v>Otvorena</v>
      </c>
      <c r="BS144" s="138">
        <f t="shared" si="224"/>
        <v>1010</v>
      </c>
      <c r="BT144" s="75" t="str">
        <f>IF(B144="","",SUBSTITUTE(MID($B144,AR144+1,AS144-AR144-1),"""",""))</f>
        <v>2.29</v>
      </c>
      <c r="BU144" s="75" t="str">
        <f>IF(B144="","",SUBSTITUTE(MID($B144,AS144+1,AT144-AS144-1),"""",""))</f>
        <v>90</v>
      </c>
      <c r="BV144" s="76" t="str">
        <f>IF(B144="","",SUBSTITUTE(MID($B144,AT144+1,AU144-AT144-1),"""",""))</f>
        <v>9</v>
      </c>
      <c r="BW144" t="s">
        <v>1</v>
      </c>
      <c r="BX144" s="106" t="str">
        <f>IF(BA144="Vacant","",IF(BA144="","",BA144) &amp; IF(BB144="",""," – " &amp; BB144) &amp; IF(BN144="",""," – " &amp; BN144) &amp; IF(AY144="",""," – " &amp; AY144))</f>
        <v>Sandra – Gerber – OK Kapela – OPEN</v>
      </c>
      <c r="BY144" s="107" t="str">
        <f t="shared" si="225"/>
        <v>NEMA</v>
      </c>
      <c r="BZ144" t="s">
        <v>1</v>
      </c>
      <c r="CA144" s="106" t="str">
        <f>IF(BA144="Vacant","",IF(BA144="","",BA144) &amp; IF(BB144="",""," – " &amp; BB144) &amp; IF(BN144="",""," – " &amp; BN144))</f>
        <v>Sandra – Gerber – OK Kapela</v>
      </c>
      <c r="CB144" s="107">
        <f t="shared" si="226"/>
        <v>237</v>
      </c>
      <c r="CC144" t="s">
        <v>1</v>
      </c>
      <c r="CD144" s="106" t="str">
        <f>IF(BA144="Vacant","",IF(BA144="","",BA144)&amp;IF(BB144="",""," – "&amp;BB144))</f>
        <v>Sandra – Gerber</v>
      </c>
      <c r="CE144" s="107">
        <f t="shared" si="238"/>
        <v>237</v>
      </c>
      <c r="CF144" t="s">
        <v>1</v>
      </c>
      <c r="CG144" s="112">
        <f t="shared" si="239"/>
        <v>237</v>
      </c>
      <c r="CH144" s="107" cm="1">
        <f t="array" ref="CH144">IF(CG144="","",INDEX(imePrezime_id,CG144,0))</f>
        <v>1938</v>
      </c>
      <c r="CI144" t="s">
        <v>1</v>
      </c>
      <c r="CJ144" s="30" t="str">
        <f>IF(CE144&lt;&gt;"NEMA","","SELECT '"&amp;CD144&amp;"', ime, prezime FROM imeprezime WHERE ime LIKE '%"&amp;MID(BA144,2,LEN(BA144)-2)&amp;"%' Or prezime LIKE '%"&amp;MID(BB144,2,LEN(BB144)-2)&amp;"%' Or ime LIKE '%"&amp;MID(BB144,2,LEN(BB144)-2)&amp;"%' Or prezime LIKE '%"&amp;MID(BA144,2,LEN(BA144)-2)&amp;"%' ORDER BY ime, prezime;")</f>
        <v/>
      </c>
      <c r="CK144" t="s">
        <v>1</v>
      </c>
      <c r="CL144" s="91"/>
      <c r="CM144" t="s">
        <v>1</v>
      </c>
      <c r="CO144" t="s">
        <v>1</v>
      </c>
      <c r="CW144" s="116" t="str">
        <f>IF(CE144="NEMA",MAX(CW$10:CW143)+1,"")</f>
        <v/>
      </c>
      <c r="CX144" t="s">
        <v>1</v>
      </c>
      <c r="CY144" s="124" t="str">
        <f>LEFT(BQ144,1)</f>
        <v>O</v>
      </c>
      <c r="CZ144" t="s">
        <v>1</v>
      </c>
      <c r="DA144" s="106" t="str">
        <f>IF(CW144="","",IF(BO144&lt;&gt;"CRO","","INSERT INTO osoba (id,reg_broj,oib,spol_id,dat_rodjenja) VALUES ("&amp;CW144&amp;",(SELECT max(reg_broj)+1 FROM osoba),Null,'"&amp;CY144&amp;"',Null); INSERT INTO osoba_log (id,reg_broj,oib,spol_id,dat_rodjenja,dnevnik_id) SELECT id,reg_broj,oib,spol_id,dat_rodjenja,"&amp;CW$2&amp;" FROM osoba WHERE id = "&amp;CW144&amp;";"))</f>
        <v/>
      </c>
      <c r="DB144" s="129" t="str">
        <f>IF(CW144="","","INSERT INTO imeprezime (id,osoba_id,rbr,ime,prezime,klub_id,identitet_id,sintaksa_id,info,aktivno,dnevnik_id) VALUES ("&amp;CW144&amp;","&amp;IF(DA144="","Null",CW144)&amp;",1,'"&amp;BA144&amp;"','"&amp;BB144&amp;"',(SELECT id FROM klub WHERE naziv = '"&amp;BI144&amp;"'),Null,1,'',1,"&amp;CW$2&amp;");")</f>
        <v/>
      </c>
      <c r="DC144" t="s">
        <v>1</v>
      </c>
      <c r="DD144" s="30" t="str">
        <f t="shared" si="240"/>
        <v/>
      </c>
      <c r="DE144" t="s">
        <v>1</v>
      </c>
      <c r="DF144" s="106" t="str">
        <f>IF(OR(BP144="",BP144&lt;&gt;"NEMA"),"",BO144)</f>
        <v/>
      </c>
      <c r="DG144" s="129" t="str">
        <f>IF(DF144="","",MAX(DG$10:DG143)+1)</f>
        <v/>
      </c>
      <c r="DH144" t="s">
        <v>1</v>
      </c>
      <c r="DI144" s="91"/>
      <c r="DJ144" t="s">
        <v>1</v>
      </c>
      <c r="DK144" s="30" t="str">
        <f>IF(DF144="","","INSERT INTO drzava(id,naziv,oznaka) VALUES ("&amp;DG144&amp;",'"&amp;DI144&amp;"','"&amp;UPPER(LEFT(DF144,1))&amp;LOWER(RIGHT(DF144,2))&amp;"');")</f>
        <v/>
      </c>
      <c r="DL144" t="s">
        <v>1</v>
      </c>
      <c r="DM144" s="170" t="str">
        <f>IF(BJ144&lt;&gt;"NEMA","",IF(IFERROR(MATCH(BI144,BI$10:BI143,0),0)&lt;&gt;0,"",BI144))</f>
        <v/>
      </c>
      <c r="DN144" t="s">
        <v>1</v>
      </c>
      <c r="DO144" s="91"/>
      <c r="DP144" t="s">
        <v>1</v>
      </c>
      <c r="DQ144" s="106" t="str">
        <f t="shared" si="241"/>
        <v/>
      </c>
      <c r="DR144" s="74" t="str">
        <f>IF(DQ144="","",MAX(DR$10:DR143)+1)</f>
        <v/>
      </c>
      <c r="DS144" s="74" t="str">
        <f>IF(DQ144="","",IF(BP144="","",IF(BP144="NEMA",DG144,BP144)))</f>
        <v/>
      </c>
      <c r="DT144" s="74" t="str">
        <f t="shared" si="242"/>
        <v/>
      </c>
      <c r="DU144" s="74" t="str">
        <f>IF(DO144="","",MAX(DU$10:DU143)+1)</f>
        <v/>
      </c>
      <c r="DV144" s="181" t="str">
        <f>IF(DO144="","",INDEX(klub_id,MATCH(DO144,klub_naziv,0)))</f>
        <v/>
      </c>
      <c r="DW144" s="129" t="str">
        <f t="shared" si="243"/>
        <v/>
      </c>
      <c r="DX144" t="s">
        <v>1</v>
      </c>
      <c r="DY144" s="30" t="str">
        <f t="shared" si="244"/>
        <v/>
      </c>
      <c r="DZ144" t="s">
        <v>1</v>
      </c>
      <c r="EA144" s="170" t="str">
        <f>IF(BX144="","",IF(BY144&lt;&gt;"NEMA","ime-pre-klu"&amp;IF(BJ144="","","(ali)")&amp;"-kat",IF(CB144&lt;&gt;"NEMA","ime-pre-klu"&amp;IF(BJ144="","","(ali)"),IF(CE144&lt;&gt;"NEMA","ime-pre",IF(CW144&lt;&gt;"","novo",""))))&amp;IF(AND(BE144="0",BD144&gt;max_minuta*60),"-ot",""))</f>
        <v>ime-pre-klu</v>
      </c>
      <c r="EB144" t="s">
        <v>1</v>
      </c>
      <c r="EC144" s="112"/>
      <c r="ED144" s="138"/>
      <c r="EE144" s="138"/>
      <c r="EF144" s="138"/>
      <c r="EG144" s="138"/>
      <c r="EH144" s="138"/>
      <c r="EI144" s="138"/>
      <c r="EJ144" s="138"/>
      <c r="EK144" s="138"/>
      <c r="EL144" s="138"/>
      <c r="EM144" s="107">
        <f t="shared" si="227"/>
        <v>5</v>
      </c>
      <c r="EN144" t="s">
        <v>1</v>
      </c>
    </row>
    <row r="145" spans="2:144" x14ac:dyDescent="0.25">
      <c r="B145" s="152" t="s">
        <v>1212</v>
      </c>
      <c r="C145" t="s">
        <v>1</v>
      </c>
      <c r="D145" s="163">
        <f t="shared" si="228"/>
        <v>0</v>
      </c>
      <c r="E145" s="164">
        <f t="shared" ref="E145:AW145" si="249">IF($B145="","",FIND(";",$B145,D145+1))</f>
        <v>1</v>
      </c>
      <c r="F145" s="164">
        <f t="shared" si="249"/>
        <v>8</v>
      </c>
      <c r="G145" s="164">
        <f t="shared" si="249"/>
        <v>14</v>
      </c>
      <c r="H145" s="164">
        <f t="shared" si="249"/>
        <v>23</v>
      </c>
      <c r="I145" s="164">
        <f t="shared" si="249"/>
        <v>33</v>
      </c>
      <c r="J145" s="164">
        <f t="shared" si="249"/>
        <v>34</v>
      </c>
      <c r="K145" s="164">
        <f t="shared" si="249"/>
        <v>36</v>
      </c>
      <c r="L145" s="164">
        <f t="shared" si="249"/>
        <v>37</v>
      </c>
      <c r="M145" s="164">
        <f t="shared" si="249"/>
        <v>39</v>
      </c>
      <c r="N145" s="164">
        <f t="shared" si="249"/>
        <v>45</v>
      </c>
      <c r="O145" s="164">
        <f t="shared" si="249"/>
        <v>46</v>
      </c>
      <c r="P145" s="164">
        <f t="shared" si="249"/>
        <v>47</v>
      </c>
      <c r="Q145" s="164">
        <f t="shared" si="249"/>
        <v>49</v>
      </c>
      <c r="R145" s="164">
        <f t="shared" si="249"/>
        <v>51</v>
      </c>
      <c r="S145" s="164">
        <f t="shared" si="249"/>
        <v>59</v>
      </c>
      <c r="T145" s="164">
        <f t="shared" si="249"/>
        <v>70</v>
      </c>
      <c r="U145" s="164">
        <f t="shared" si="249"/>
        <v>76</v>
      </c>
      <c r="V145" s="164">
        <f t="shared" si="249"/>
        <v>79</v>
      </c>
      <c r="W145" s="164">
        <f t="shared" si="249"/>
        <v>86</v>
      </c>
      <c r="X145" s="164">
        <f t="shared" si="249"/>
        <v>93</v>
      </c>
      <c r="Y145" s="164">
        <f t="shared" si="249"/>
        <v>94</v>
      </c>
      <c r="Z145" s="164">
        <f t="shared" si="249"/>
        <v>95</v>
      </c>
      <c r="AA145" s="164">
        <f t="shared" si="249"/>
        <v>96</v>
      </c>
      <c r="AB145" s="164">
        <f t="shared" si="249"/>
        <v>99</v>
      </c>
      <c r="AC145" s="164">
        <f t="shared" si="249"/>
        <v>102</v>
      </c>
      <c r="AD145" s="164">
        <f t="shared" si="249"/>
        <v>105</v>
      </c>
      <c r="AE145" s="164">
        <f t="shared" si="249"/>
        <v>108</v>
      </c>
      <c r="AF145" s="164">
        <f t="shared" si="249"/>
        <v>111</v>
      </c>
      <c r="AG145" s="164">
        <f t="shared" si="249"/>
        <v>114</v>
      </c>
      <c r="AH145" s="164">
        <f t="shared" si="249"/>
        <v>117</v>
      </c>
      <c r="AI145" s="164">
        <f t="shared" si="249"/>
        <v>120</v>
      </c>
      <c r="AJ145" s="164">
        <f t="shared" si="249"/>
        <v>123</v>
      </c>
      <c r="AK145" s="164">
        <f t="shared" si="249"/>
        <v>126</v>
      </c>
      <c r="AL145" s="164">
        <f t="shared" si="249"/>
        <v>129</v>
      </c>
      <c r="AM145" s="164">
        <f t="shared" si="249"/>
        <v>130</v>
      </c>
      <c r="AN145" s="164">
        <f t="shared" si="249"/>
        <v>132</v>
      </c>
      <c r="AO145" s="164">
        <f t="shared" si="249"/>
        <v>138</v>
      </c>
      <c r="AP145" s="164">
        <f t="shared" si="249"/>
        <v>140</v>
      </c>
      <c r="AQ145" s="164">
        <f t="shared" si="249"/>
        <v>143</v>
      </c>
      <c r="AR145" s="164">
        <f t="shared" si="249"/>
        <v>150</v>
      </c>
      <c r="AS145" s="164">
        <f t="shared" si="249"/>
        <v>157</v>
      </c>
      <c r="AT145" s="164">
        <f t="shared" si="249"/>
        <v>162</v>
      </c>
      <c r="AU145" s="164">
        <f t="shared" si="249"/>
        <v>164</v>
      </c>
      <c r="AV145" s="164">
        <f t="shared" si="249"/>
        <v>165</v>
      </c>
      <c r="AW145" s="165">
        <f t="shared" si="249"/>
        <v>166</v>
      </c>
      <c r="AX145" t="s">
        <v>1</v>
      </c>
      <c r="AY145" s="106" t="str">
        <f t="shared" si="230"/>
        <v>OPEN</v>
      </c>
      <c r="AZ145" s="138">
        <f t="shared" si="222"/>
        <v>291</v>
      </c>
      <c r="BA145" s="74" t="str">
        <f t="shared" si="231"/>
        <v>Barbara</v>
      </c>
      <c r="BB145" s="74" t="str">
        <f t="shared" si="232"/>
        <v>Bjeliš</v>
      </c>
      <c r="BC145" s="138" t="str">
        <f t="shared" si="233"/>
        <v/>
      </c>
      <c r="BD145" s="138" t="str">
        <f t="shared" si="234"/>
        <v/>
      </c>
      <c r="BE145" s="138" t="str">
        <f t="shared" si="235"/>
        <v>1</v>
      </c>
      <c r="BF145" s="138" t="str">
        <f t="shared" si="169"/>
        <v>1</v>
      </c>
      <c r="BG145" s="138">
        <f>IF(CD145="","",IF(N(BD145)&gt;max_minuta*60,2,INDEX(statusRezultat_id,MATCH(VALUE(BE145),statusRezultat_oevent,0))))</f>
        <v>6</v>
      </c>
      <c r="BH145" s="74" t="str">
        <f>IF(B145="","",SUBSTITUTE(MID($B145,R145+1,S145-R145-1),"""",""))</f>
        <v>Vihor</v>
      </c>
      <c r="BI145" s="74" t="str">
        <f>IF(B145="","",SUBSTITUTE(MID($B145,S145+1,T145-S145-1),"""",""))</f>
        <v>OK Vihor</v>
      </c>
      <c r="BJ145" s="138" t="str">
        <f t="shared" si="236"/>
        <v/>
      </c>
      <c r="BK145" s="74" t="str" cm="1">
        <f t="array" ref="BK145">IF(BJ145="",""&amp;BI145,IF(BJ145="NEMA",BI145,INDEX(klubAlias_klub,BJ145)))</f>
        <v>OK Vihor</v>
      </c>
      <c r="BL145" s="74" t="str" cm="1">
        <f t="array" ref="BL145">IFERROR(INDEX(registarNatjecatelji,CE145,4),"")</f>
        <v>OK Vihor</v>
      </c>
      <c r="BM145" s="138"/>
      <c r="BN145" s="74" t="str">
        <f t="shared" si="237"/>
        <v>OK Vihor</v>
      </c>
      <c r="BO145" s="74" t="str">
        <f>IF(B145="","",SUBSTITUTE(MID($B145,T145+1,U145-T145-1),"""",""))</f>
        <v>CRO</v>
      </c>
      <c r="BP145" s="138">
        <f>IF(BO145="","",IFERROR(INDEX(drzava_id,MATCH(BO145,drzava_oznaka,0)),"NEMA"))</f>
        <v>1</v>
      </c>
      <c r="BQ145" s="74" t="str">
        <f>IF(B145="","",SUBSTITUTE(MID($B145,AQ145+1,AR145-AQ145-1),"""",""))</f>
        <v>OPEN</v>
      </c>
      <c r="BR145" s="74" t="str">
        <f t="shared" si="223"/>
        <v>Otvorena</v>
      </c>
      <c r="BS145" s="138">
        <f t="shared" si="224"/>
        <v>1010</v>
      </c>
      <c r="BT145" s="75" t="str">
        <f>IF(B145="","",SUBSTITUTE(MID($B145,AR145+1,AS145-AR145-1),"""",""))</f>
        <v>2.29</v>
      </c>
      <c r="BU145" s="75" t="str">
        <f>IF(B145="","",SUBSTITUTE(MID($B145,AS145+1,AT145-AS145-1),"""",""))</f>
        <v>90</v>
      </c>
      <c r="BV145" s="76" t="str">
        <f>IF(B145="","",SUBSTITUTE(MID($B145,AT145+1,AU145-AT145-1),"""",""))</f>
        <v>9</v>
      </c>
      <c r="BW145" t="s">
        <v>1</v>
      </c>
      <c r="BX145" s="106" t="str">
        <f>IF(BA145="Vacant","",IF(BA145="","",BA145) &amp; IF(BB145="",""," – " &amp; BB145) &amp; IF(BN145="",""," – " &amp; BN145) &amp; IF(AY145="",""," – " &amp; AY145))</f>
        <v>Barbara – Bjeliš – OK Vihor – OPEN</v>
      </c>
      <c r="BY145" s="107" t="str">
        <f t="shared" si="225"/>
        <v>NEMA</v>
      </c>
      <c r="BZ145" t="s">
        <v>1</v>
      </c>
      <c r="CA145" s="106" t="str">
        <f>IF(BA145="Vacant","",IF(BA145="","",BA145) &amp; IF(BB145="",""," – " &amp; BB145) &amp; IF(BN145="",""," – " &amp; BN145))</f>
        <v>Barbara – Bjeliš – OK Vihor</v>
      </c>
      <c r="CB145" s="107">
        <f t="shared" si="226"/>
        <v>617</v>
      </c>
      <c r="CC145" t="s">
        <v>1</v>
      </c>
      <c r="CD145" s="106" t="str">
        <f>IF(BA145="Vacant","",IF(BA145="","",BA145)&amp;IF(BB145="",""," – "&amp;BB145))</f>
        <v>Barbara – Bjeliš</v>
      </c>
      <c r="CE145" s="107">
        <f t="shared" si="238"/>
        <v>617</v>
      </c>
      <c r="CF145" t="s">
        <v>1</v>
      </c>
      <c r="CG145" s="112">
        <f t="shared" si="239"/>
        <v>617</v>
      </c>
      <c r="CH145" s="107" cm="1">
        <f t="array" ref="CH145">IF(CG145="","",INDEX(imePrezime_id,CG145,0))</f>
        <v>1883</v>
      </c>
      <c r="CI145" t="s">
        <v>1</v>
      </c>
      <c r="CJ145" s="30" t="str">
        <f>IF(CE145&lt;&gt;"NEMA","","SELECT '"&amp;CD145&amp;"', ime, prezime FROM imeprezime WHERE ime LIKE '%"&amp;MID(BA145,2,LEN(BA145)-2)&amp;"%' Or prezime LIKE '%"&amp;MID(BB145,2,LEN(BB145)-2)&amp;"%' Or ime LIKE '%"&amp;MID(BB145,2,LEN(BB145)-2)&amp;"%' Or prezime LIKE '%"&amp;MID(BA145,2,LEN(BA145)-2)&amp;"%' ORDER BY ime, prezime;")</f>
        <v/>
      </c>
      <c r="CK145" t="s">
        <v>1</v>
      </c>
      <c r="CL145" s="91"/>
      <c r="CM145" t="s">
        <v>1</v>
      </c>
      <c r="CO145" t="s">
        <v>1</v>
      </c>
      <c r="CW145" s="116" t="str">
        <f>IF(CE145="NEMA",MAX(CW$10:CW144)+1,"")</f>
        <v/>
      </c>
      <c r="CX145" t="s">
        <v>1</v>
      </c>
      <c r="CY145" s="124" t="str">
        <f>LEFT(BQ145,1)</f>
        <v>O</v>
      </c>
      <c r="CZ145" t="s">
        <v>1</v>
      </c>
      <c r="DA145" s="106" t="str">
        <f>IF(CW145="","",IF(BO145&lt;&gt;"CRO","","INSERT INTO osoba (id,reg_broj,oib,spol_id,dat_rodjenja) VALUES ("&amp;CW145&amp;",(SELECT max(reg_broj)+1 FROM osoba),Null,'"&amp;CY145&amp;"',Null); INSERT INTO osoba_log (id,reg_broj,oib,spol_id,dat_rodjenja,dnevnik_id) SELECT id,reg_broj,oib,spol_id,dat_rodjenja,"&amp;CW$2&amp;" FROM osoba WHERE id = "&amp;CW145&amp;";"))</f>
        <v/>
      </c>
      <c r="DB145" s="129" t="str">
        <f>IF(CW145="","","INSERT INTO imeprezime (id,osoba_id,rbr,ime,prezime,klub_id,identitet_id,sintaksa_id,info,aktivno,dnevnik_id) VALUES ("&amp;CW145&amp;","&amp;IF(DA145="","Null",CW145)&amp;",1,'"&amp;BA145&amp;"','"&amp;BB145&amp;"',(SELECT id FROM klub WHERE naziv = '"&amp;BI145&amp;"'),Null,1,'',1,"&amp;CW$2&amp;");")</f>
        <v/>
      </c>
      <c r="DC145" t="s">
        <v>1</v>
      </c>
      <c r="DD145" s="30" t="str">
        <f t="shared" si="240"/>
        <v/>
      </c>
      <c r="DE145" t="s">
        <v>1</v>
      </c>
      <c r="DF145" s="106" t="str">
        <f>IF(OR(BP145="",BP145&lt;&gt;"NEMA"),"",BO145)</f>
        <v/>
      </c>
      <c r="DG145" s="129" t="str">
        <f>IF(DF145="","",MAX(DG$10:DG144)+1)</f>
        <v/>
      </c>
      <c r="DH145" t="s">
        <v>1</v>
      </c>
      <c r="DI145" s="91"/>
      <c r="DJ145" t="s">
        <v>1</v>
      </c>
      <c r="DK145" s="30" t="str">
        <f>IF(DF145="","","INSERT INTO drzava(id,naziv,oznaka) VALUES ("&amp;DG145&amp;",'"&amp;DI145&amp;"','"&amp;UPPER(LEFT(DF145,1))&amp;LOWER(RIGHT(DF145,2))&amp;"');")</f>
        <v/>
      </c>
      <c r="DL145" t="s">
        <v>1</v>
      </c>
      <c r="DM145" s="170" t="str">
        <f>IF(BJ145&lt;&gt;"NEMA","",IF(IFERROR(MATCH(BI145,BI$10:BI144,0),0)&lt;&gt;0,"",BI145))</f>
        <v/>
      </c>
      <c r="DN145" t="s">
        <v>1</v>
      </c>
      <c r="DO145" s="91"/>
      <c r="DP145" t="s">
        <v>1</v>
      </c>
      <c r="DQ145" s="106" t="str">
        <f t="shared" si="241"/>
        <v/>
      </c>
      <c r="DR145" s="74" t="str">
        <f>IF(DQ145="","",MAX(DR$10:DR144)+1)</f>
        <v/>
      </c>
      <c r="DS145" s="74" t="str">
        <f>IF(DQ145="","",IF(BP145="","",IF(BP145="NEMA",DG145,BP145)))</f>
        <v/>
      </c>
      <c r="DT145" s="74" t="str">
        <f t="shared" si="242"/>
        <v/>
      </c>
      <c r="DU145" s="74" t="str">
        <f>IF(DO145="","",MAX(DU$10:DU144)+1)</f>
        <v/>
      </c>
      <c r="DV145" s="181" t="str">
        <f>IF(DO145="","",INDEX(klub_id,MATCH(DO145,klub_naziv,0)))</f>
        <v/>
      </c>
      <c r="DW145" s="129" t="str">
        <f t="shared" si="243"/>
        <v/>
      </c>
      <c r="DX145" t="s">
        <v>1</v>
      </c>
      <c r="DY145" s="30" t="str">
        <f t="shared" si="244"/>
        <v/>
      </c>
      <c r="DZ145" t="s">
        <v>1</v>
      </c>
      <c r="EA145" s="170" t="str">
        <f>IF(BX145="","",IF(BY145&lt;&gt;"NEMA","ime-pre-klu"&amp;IF(BJ145="","","(ali)")&amp;"-kat",IF(CB145&lt;&gt;"NEMA","ime-pre-klu"&amp;IF(BJ145="","","(ali)"),IF(CE145&lt;&gt;"NEMA","ime-pre",IF(CW145&lt;&gt;"","novo",""))))&amp;IF(AND(BE145="0",BD145&gt;max_minuta*60),"-ot",""))</f>
        <v>ime-pre-klu</v>
      </c>
      <c r="EB145" t="s">
        <v>1</v>
      </c>
      <c r="EC145" s="112"/>
      <c r="ED145" s="138"/>
      <c r="EE145" s="138"/>
      <c r="EF145" s="138"/>
      <c r="EG145" s="138"/>
      <c r="EH145" s="138"/>
      <c r="EI145" s="138"/>
      <c r="EJ145" s="138"/>
      <c r="EK145" s="138"/>
      <c r="EL145" s="138"/>
      <c r="EM145" s="107">
        <f t="shared" si="227"/>
        <v>5</v>
      </c>
      <c r="EN145" t="s">
        <v>1</v>
      </c>
    </row>
    <row r="146" spans="2:144" x14ac:dyDescent="0.25">
      <c r="B146" s="152" t="s">
        <v>1213</v>
      </c>
      <c r="C146" t="s">
        <v>1</v>
      </c>
      <c r="D146" s="163">
        <f t="shared" si="228"/>
        <v>0</v>
      </c>
      <c r="E146" s="164">
        <f t="shared" ref="E146:AW146" si="250">IF($B146="","",FIND(";",$B146,D146+1))</f>
        <v>1</v>
      </c>
      <c r="F146" s="164">
        <f t="shared" si="250"/>
        <v>8</v>
      </c>
      <c r="G146" s="164">
        <f t="shared" si="250"/>
        <v>13</v>
      </c>
      <c r="H146" s="164">
        <f t="shared" si="250"/>
        <v>21</v>
      </c>
      <c r="I146" s="164">
        <f t="shared" si="250"/>
        <v>31</v>
      </c>
      <c r="J146" s="164">
        <f t="shared" si="250"/>
        <v>32</v>
      </c>
      <c r="K146" s="164">
        <f t="shared" si="250"/>
        <v>34</v>
      </c>
      <c r="L146" s="164">
        <f t="shared" si="250"/>
        <v>35</v>
      </c>
      <c r="M146" s="164">
        <f t="shared" si="250"/>
        <v>37</v>
      </c>
      <c r="N146" s="164">
        <f t="shared" si="250"/>
        <v>43</v>
      </c>
      <c r="O146" s="164">
        <f t="shared" si="250"/>
        <v>44</v>
      </c>
      <c r="P146" s="164">
        <f t="shared" si="250"/>
        <v>45</v>
      </c>
      <c r="Q146" s="164">
        <f t="shared" si="250"/>
        <v>47</v>
      </c>
      <c r="R146" s="164">
        <f t="shared" si="250"/>
        <v>49</v>
      </c>
      <c r="S146" s="164">
        <f t="shared" si="250"/>
        <v>60</v>
      </c>
      <c r="T146" s="164">
        <f t="shared" si="250"/>
        <v>74</v>
      </c>
      <c r="U146" s="164">
        <f t="shared" si="250"/>
        <v>80</v>
      </c>
      <c r="V146" s="164">
        <f t="shared" si="250"/>
        <v>83</v>
      </c>
      <c r="W146" s="164">
        <f t="shared" si="250"/>
        <v>90</v>
      </c>
      <c r="X146" s="164">
        <f t="shared" si="250"/>
        <v>97</v>
      </c>
      <c r="Y146" s="164">
        <f t="shared" si="250"/>
        <v>98</v>
      </c>
      <c r="Z146" s="164">
        <f t="shared" si="250"/>
        <v>99</v>
      </c>
      <c r="AA146" s="164">
        <f t="shared" si="250"/>
        <v>100</v>
      </c>
      <c r="AB146" s="164">
        <f t="shared" si="250"/>
        <v>103</v>
      </c>
      <c r="AC146" s="164">
        <f t="shared" si="250"/>
        <v>106</v>
      </c>
      <c r="AD146" s="164">
        <f t="shared" si="250"/>
        <v>109</v>
      </c>
      <c r="AE146" s="164">
        <f t="shared" si="250"/>
        <v>112</v>
      </c>
      <c r="AF146" s="164">
        <f t="shared" si="250"/>
        <v>115</v>
      </c>
      <c r="AG146" s="164">
        <f t="shared" si="250"/>
        <v>118</v>
      </c>
      <c r="AH146" s="164">
        <f t="shared" si="250"/>
        <v>121</v>
      </c>
      <c r="AI146" s="164">
        <f t="shared" si="250"/>
        <v>124</v>
      </c>
      <c r="AJ146" s="164">
        <f t="shared" si="250"/>
        <v>127</v>
      </c>
      <c r="AK146" s="164">
        <f t="shared" si="250"/>
        <v>130</v>
      </c>
      <c r="AL146" s="164">
        <f t="shared" si="250"/>
        <v>133</v>
      </c>
      <c r="AM146" s="164">
        <f t="shared" si="250"/>
        <v>134</v>
      </c>
      <c r="AN146" s="164">
        <f t="shared" si="250"/>
        <v>136</v>
      </c>
      <c r="AO146" s="164">
        <f t="shared" si="250"/>
        <v>142</v>
      </c>
      <c r="AP146" s="164">
        <f t="shared" si="250"/>
        <v>144</v>
      </c>
      <c r="AQ146" s="164">
        <f t="shared" si="250"/>
        <v>147</v>
      </c>
      <c r="AR146" s="164">
        <f t="shared" si="250"/>
        <v>154</v>
      </c>
      <c r="AS146" s="164">
        <f t="shared" si="250"/>
        <v>161</v>
      </c>
      <c r="AT146" s="164">
        <f t="shared" si="250"/>
        <v>166</v>
      </c>
      <c r="AU146" s="164">
        <f t="shared" si="250"/>
        <v>168</v>
      </c>
      <c r="AV146" s="164">
        <f t="shared" si="250"/>
        <v>169</v>
      </c>
      <c r="AW146" s="165">
        <f t="shared" si="250"/>
        <v>170</v>
      </c>
      <c r="AX146" t="s">
        <v>1</v>
      </c>
      <c r="AY146" s="106" t="str">
        <f t="shared" si="230"/>
        <v>OPEN</v>
      </c>
      <c r="AZ146" s="138">
        <f t="shared" si="222"/>
        <v>291</v>
      </c>
      <c r="BA146" s="74" t="str">
        <f t="shared" si="231"/>
        <v>Florian</v>
      </c>
      <c r="BB146" s="74" t="str">
        <f t="shared" si="232"/>
        <v>Pigac</v>
      </c>
      <c r="BC146" s="138" t="str">
        <f t="shared" si="233"/>
        <v/>
      </c>
      <c r="BD146" s="138" t="str">
        <f t="shared" si="234"/>
        <v/>
      </c>
      <c r="BE146" s="138" t="str">
        <f t="shared" si="235"/>
        <v>1</v>
      </c>
      <c r="BF146" s="138" t="str">
        <f t="shared" si="169"/>
        <v>1</v>
      </c>
      <c r="BG146" s="138">
        <f>IF(CD146="","",IF(N(BD146)&gt;max_minuta*60,2,INDEX(statusRezultat_id,MATCH(VALUE(BE146),statusRezultat_oevent,0))))</f>
        <v>6</v>
      </c>
      <c r="BH146" s="74" t="str">
        <f>IF(B146="","",SUBSTITUTE(MID($B146,R146+1,S146-R146-1),"""",""))</f>
        <v>Maksimir</v>
      </c>
      <c r="BI146" s="74" t="str">
        <f>IF(B146="","",SUBSTITUTE(MID($B146,S146+1,T146-S146-1),"""",""))</f>
        <v>OK Maksimir</v>
      </c>
      <c r="BJ146" s="138" t="str">
        <f t="shared" si="236"/>
        <v/>
      </c>
      <c r="BK146" s="74" t="str" cm="1">
        <f t="array" ref="BK146">IF(BJ146="",""&amp;BI146,IF(BJ146="NEMA",BI146,INDEX(klubAlias_klub,BJ146)))</f>
        <v>OK Maksimir</v>
      </c>
      <c r="BL146" s="74" t="str" cm="1">
        <f t="array" ref="BL146">IFERROR(INDEX(registarNatjecatelji,CE146,4),"")</f>
        <v/>
      </c>
      <c r="BM146" s="138"/>
      <c r="BN146" s="74" t="str">
        <f t="shared" si="237"/>
        <v>OK Maksimir</v>
      </c>
      <c r="BO146" s="74" t="str">
        <f>IF(B146="","",SUBSTITUTE(MID($B146,T146+1,U146-T146-1),"""",""))</f>
        <v>CRO</v>
      </c>
      <c r="BP146" s="138">
        <f>IF(BO146="","",IFERROR(INDEX(drzava_id,MATCH(BO146,drzava_oznaka,0)),"NEMA"))</f>
        <v>1</v>
      </c>
      <c r="BQ146" s="74" t="str">
        <f>IF(B146="","",SUBSTITUTE(MID($B146,AQ146+1,AR146-AQ146-1),"""",""))</f>
        <v>OPEN</v>
      </c>
      <c r="BR146" s="74" t="str">
        <f t="shared" si="223"/>
        <v>Otvorena</v>
      </c>
      <c r="BS146" s="138">
        <f t="shared" si="224"/>
        <v>1010</v>
      </c>
      <c r="BT146" s="75" t="str">
        <f>IF(B146="","",SUBSTITUTE(MID($B146,AR146+1,AS146-AR146-1),"""",""))</f>
        <v>2.29</v>
      </c>
      <c r="BU146" s="75" t="str">
        <f>IF(B146="","",SUBSTITUTE(MID($B146,AS146+1,AT146-AS146-1),"""",""))</f>
        <v>90</v>
      </c>
      <c r="BV146" s="76" t="str">
        <f>IF(B146="","",SUBSTITUTE(MID($B146,AT146+1,AU146-AT146-1),"""",""))</f>
        <v>9</v>
      </c>
      <c r="BW146" t="s">
        <v>1</v>
      </c>
      <c r="BX146" s="106" t="str">
        <f>IF(BA146="Vacant","",IF(BA146="","",BA146) &amp; IF(BB146="",""," – " &amp; BB146) &amp; IF(BN146="",""," – " &amp; BN146) &amp; IF(AY146="",""," – " &amp; AY146))</f>
        <v>Florian – Pigac – OK Maksimir – OPEN</v>
      </c>
      <c r="BY146" s="107" t="str">
        <f t="shared" si="225"/>
        <v>NEMA</v>
      </c>
      <c r="BZ146" t="s">
        <v>1</v>
      </c>
      <c r="CA146" s="106" t="str">
        <f>IF(BA146="Vacant","",IF(BA146="","",BA146) &amp; IF(BB146="",""," – " &amp; BB146) &amp; IF(BN146="",""," – " &amp; BN146))</f>
        <v>Florian – Pigac – OK Maksimir</v>
      </c>
      <c r="CB146" s="107" t="str">
        <f t="shared" si="226"/>
        <v>NEMA</v>
      </c>
      <c r="CC146" t="s">
        <v>1</v>
      </c>
      <c r="CD146" s="106" t="str">
        <f>IF(BA146="Vacant","",IF(BA146="","",BA146)&amp;IF(BB146="",""," – "&amp;BB146))</f>
        <v>Florian – Pigac</v>
      </c>
      <c r="CE146" s="107" t="str">
        <f t="shared" si="238"/>
        <v>NEMA</v>
      </c>
      <c r="CF146" t="s">
        <v>1</v>
      </c>
      <c r="CG146" s="112" t="str">
        <f t="shared" si="239"/>
        <v/>
      </c>
      <c r="CH146" s="107" t="str" cm="1">
        <f t="array" ref="CH146">IF(CG146="","",INDEX(imePrezime_id,CG146,0))</f>
        <v/>
      </c>
      <c r="CI146" t="s">
        <v>1</v>
      </c>
      <c r="CJ146" s="30" t="str">
        <f>IF(CE146&lt;&gt;"NEMA","","SELECT '"&amp;CD146&amp;"', ime, prezime FROM imeprezime WHERE ime LIKE '%"&amp;MID(BA146,2,LEN(BA146)-2)&amp;"%' Or prezime LIKE '%"&amp;MID(BB146,2,LEN(BB146)-2)&amp;"%' Or ime LIKE '%"&amp;MID(BB146,2,LEN(BB146)-2)&amp;"%' Or prezime LIKE '%"&amp;MID(BA146,2,LEN(BA146)-2)&amp;"%' ORDER BY ime, prezime;")</f>
        <v>SELECT 'Florian – Pigac', ime, prezime FROM imeprezime WHERE ime LIKE '%loria%' Or prezime LIKE '%iga%' Or ime LIKE '%iga%' Or prezime LIKE '%loria%' ORDER BY ime, prezime;</v>
      </c>
      <c r="CK146" t="s">
        <v>1</v>
      </c>
      <c r="CL146" s="91"/>
      <c r="CM146" t="s">
        <v>1</v>
      </c>
      <c r="CO146" t="s">
        <v>1</v>
      </c>
      <c r="CW146" s="116">
        <f>IF(CE146="NEMA",MAX(CW$10:CW145)+1,"")</f>
        <v>1014</v>
      </c>
      <c r="CX146" t="s">
        <v>1</v>
      </c>
      <c r="CY146" s="124" t="s">
        <v>1351</v>
      </c>
      <c r="CZ146" t="s">
        <v>1</v>
      </c>
      <c r="DA146" s="106" t="str">
        <f>IF(CW146="","",IF(BO146&lt;&gt;"CRO","","INSERT INTO osoba (id,reg_broj,oib,spol_id,dat_rodjenja) VALUES ("&amp;CW146&amp;",(SELECT max(reg_broj)+1 FROM osoba),Null,'"&amp;CY146&amp;"',Null); INSERT INTO osoba_log (id,reg_broj,oib,spol_id,dat_rodjenja,dnevnik_id) SELECT id,reg_broj,oib,spol_id,dat_rodjenja,"&amp;CW$2&amp;" FROM osoba WHERE id = "&amp;CW146&amp;";"))</f>
        <v>INSERT INTO osoba (id,reg_broj,oib,spol_id,dat_rodjenja) VALUES (1014,(SELECT max(reg_broj)+1 FROM osoba),Null,'M',Null); INSERT INTO osoba_log (id,reg_broj,oib,spol_id,dat_rodjenja,dnevnik_id) SELECT id,reg_broj,oib,spol_id,dat_rodjenja,881 FROM osoba WHERE id = 1014;</v>
      </c>
      <c r="DB146" s="129" t="str">
        <f>IF(CW146="","","INSERT INTO imeprezime (id,osoba_id,rbr,ime,prezime,klub_id,identitet_id,sintaksa_id,info,aktivno,dnevnik_id) VALUES ("&amp;CW146&amp;","&amp;IF(DA146="","Null",CW146)&amp;",1,'"&amp;BA146&amp;"','"&amp;BB146&amp;"',(SELECT id FROM klub WHERE naziv = '"&amp;BI146&amp;"'),Null,1,'',1,"&amp;CW$2&amp;");")</f>
        <v>INSERT INTO imeprezime (id,osoba_id,rbr,ime,prezime,klub_id,identitet_id,sintaksa_id,info,aktivno,dnevnik_id) VALUES (1014,1014,1,'Florian','Pigac',(SELECT id FROM klub WHERE naziv = 'OK Maksimir'),Null,1,'',1,881);</v>
      </c>
      <c r="DC146" t="s">
        <v>1</v>
      </c>
      <c r="DD146" s="30" t="str">
        <f t="shared" si="240"/>
        <v>INSERT INTO osoba (id,reg_broj,oib,spol_id,dat_rodjenja) VALUES (1014,(SELECT max(reg_broj)+1 FROM osoba),Null,'M',Null); INSERT INTO osoba_log (id,reg_broj,oib,spol_id,dat_rodjenja,dnevnik_id) SELECT id,reg_broj,oib,spol_id,dat_rodjenja,881 FROM osoba WHERE id = 1014; INSERT INTO imeprezime (id,osoba_id,rbr,ime,prezime,klub_id,identitet_id,sintaksa_id,info,aktivno,dnevnik_id) VALUES (1014,1014,1,'Florian','Pigac',(SELECT id FROM klub WHERE naziv = 'OK Maksimir'),Null,1,'',1,881);</v>
      </c>
      <c r="DE146" t="s">
        <v>1</v>
      </c>
      <c r="DF146" s="106" t="str">
        <f>IF(OR(BP146="",BP146&lt;&gt;"NEMA"),"",BO146)</f>
        <v/>
      </c>
      <c r="DG146" s="129" t="str">
        <f>IF(DF146="","",MAX(DG$10:DG145)+1)</f>
        <v/>
      </c>
      <c r="DH146" t="s">
        <v>1</v>
      </c>
      <c r="DI146" s="91"/>
      <c r="DJ146" t="s">
        <v>1</v>
      </c>
      <c r="DK146" s="30" t="str">
        <f>IF(DF146="","","INSERT INTO drzava(id,naziv,oznaka) VALUES ("&amp;DG146&amp;",'"&amp;DI146&amp;"','"&amp;UPPER(LEFT(DF146,1))&amp;LOWER(RIGHT(DF146,2))&amp;"');")</f>
        <v/>
      </c>
      <c r="DL146" t="s">
        <v>1</v>
      </c>
      <c r="DM146" s="170" t="str">
        <f>IF(BJ146&lt;&gt;"NEMA","",IF(IFERROR(MATCH(BI146,BI$10:BI145,0),0)&lt;&gt;0,"",BI146))</f>
        <v/>
      </c>
      <c r="DN146" t="s">
        <v>1</v>
      </c>
      <c r="DO146" s="91"/>
      <c r="DP146" t="s">
        <v>1</v>
      </c>
      <c r="DQ146" s="106" t="str">
        <f t="shared" si="241"/>
        <v/>
      </c>
      <c r="DR146" s="74" t="str">
        <f>IF(DQ146="","",MAX(DR$10:DR145)+1)</f>
        <v/>
      </c>
      <c r="DS146" s="74" t="str">
        <f>IF(DQ146="","",IF(BP146="","",IF(BP146="NEMA",DG146,BP146)))</f>
        <v/>
      </c>
      <c r="DT146" s="74" t="str">
        <f t="shared" si="242"/>
        <v/>
      </c>
      <c r="DU146" s="74" t="str">
        <f>IF(DO146="","",MAX(DU$10:DU145)+1)</f>
        <v/>
      </c>
      <c r="DV146" s="181" t="str">
        <f>IF(DO146="","",INDEX(klub_id,MATCH(DO146,klub_naziv,0)))</f>
        <v/>
      </c>
      <c r="DW146" s="129" t="str">
        <f t="shared" si="243"/>
        <v/>
      </c>
      <c r="DX146" t="s">
        <v>1</v>
      </c>
      <c r="DY146" s="30" t="str">
        <f t="shared" si="244"/>
        <v/>
      </c>
      <c r="DZ146" t="s">
        <v>1</v>
      </c>
      <c r="EA146" s="170" t="str">
        <f>IF(BX146="","",IF(BY146&lt;&gt;"NEMA","ime-pre-klu"&amp;IF(BJ146="","","(ali)")&amp;"-kat",IF(CB146&lt;&gt;"NEMA","ime-pre-klu"&amp;IF(BJ146="","","(ali)"),IF(CE146&lt;&gt;"NEMA","ime-pre",IF(CW146&lt;&gt;"","novo",""))))&amp;IF(AND(BE146="0",BD146&gt;max_minuta*60),"-ot",""))</f>
        <v>novo</v>
      </c>
      <c r="EB146" t="s">
        <v>1</v>
      </c>
      <c r="EC146" s="112"/>
      <c r="ED146" s="138"/>
      <c r="EE146" s="138"/>
      <c r="EF146" s="138"/>
      <c r="EG146" s="138"/>
      <c r="EH146" s="138"/>
      <c r="EI146" s="138"/>
      <c r="EJ146" s="138"/>
      <c r="EK146" s="138"/>
      <c r="EL146" s="138"/>
      <c r="EM146" s="107">
        <f t="shared" si="227"/>
        <v>13</v>
      </c>
      <c r="EN146" t="s">
        <v>1</v>
      </c>
    </row>
    <row r="147" spans="2:144" x14ac:dyDescent="0.25">
      <c r="B147" s="152" t="s">
        <v>1214</v>
      </c>
      <c r="C147" t="s">
        <v>1</v>
      </c>
      <c r="D147" s="163">
        <f t="shared" si="228"/>
        <v>0</v>
      </c>
      <c r="E147" s="164">
        <f t="shared" ref="E147:AW147" si="251">IF($B147="","",FIND(";",$B147,D147+1))</f>
        <v>1</v>
      </c>
      <c r="F147" s="164">
        <f t="shared" si="251"/>
        <v>9</v>
      </c>
      <c r="G147" s="164">
        <f t="shared" si="251"/>
        <v>15</v>
      </c>
      <c r="H147" s="164">
        <f t="shared" si="251"/>
        <v>25</v>
      </c>
      <c r="I147" s="164">
        <f t="shared" si="251"/>
        <v>33</v>
      </c>
      <c r="J147" s="164">
        <f t="shared" si="251"/>
        <v>34</v>
      </c>
      <c r="K147" s="164">
        <f t="shared" si="251"/>
        <v>36</v>
      </c>
      <c r="L147" s="164">
        <f t="shared" si="251"/>
        <v>37</v>
      </c>
      <c r="M147" s="164">
        <f t="shared" si="251"/>
        <v>39</v>
      </c>
      <c r="N147" s="164">
        <f t="shared" si="251"/>
        <v>45</v>
      </c>
      <c r="O147" s="164">
        <f t="shared" si="251"/>
        <v>46</v>
      </c>
      <c r="P147" s="164">
        <f t="shared" si="251"/>
        <v>47</v>
      </c>
      <c r="Q147" s="164">
        <f t="shared" si="251"/>
        <v>49</v>
      </c>
      <c r="R147" s="164">
        <f t="shared" si="251"/>
        <v>51</v>
      </c>
      <c r="S147" s="164">
        <f t="shared" si="251"/>
        <v>65</v>
      </c>
      <c r="T147" s="164">
        <f t="shared" si="251"/>
        <v>79</v>
      </c>
      <c r="U147" s="164">
        <f t="shared" si="251"/>
        <v>85</v>
      </c>
      <c r="V147" s="164">
        <f t="shared" si="251"/>
        <v>88</v>
      </c>
      <c r="W147" s="164">
        <f t="shared" si="251"/>
        <v>95</v>
      </c>
      <c r="X147" s="164">
        <f t="shared" si="251"/>
        <v>102</v>
      </c>
      <c r="Y147" s="164">
        <f t="shared" si="251"/>
        <v>103</v>
      </c>
      <c r="Z147" s="164">
        <f t="shared" si="251"/>
        <v>104</v>
      </c>
      <c r="AA147" s="164">
        <f t="shared" si="251"/>
        <v>105</v>
      </c>
      <c r="AB147" s="164">
        <f t="shared" si="251"/>
        <v>108</v>
      </c>
      <c r="AC147" s="164">
        <f t="shared" si="251"/>
        <v>111</v>
      </c>
      <c r="AD147" s="164">
        <f t="shared" si="251"/>
        <v>114</v>
      </c>
      <c r="AE147" s="164">
        <f t="shared" si="251"/>
        <v>117</v>
      </c>
      <c r="AF147" s="164">
        <f t="shared" si="251"/>
        <v>120</v>
      </c>
      <c r="AG147" s="164">
        <f t="shared" si="251"/>
        <v>123</v>
      </c>
      <c r="AH147" s="164">
        <f t="shared" si="251"/>
        <v>126</v>
      </c>
      <c r="AI147" s="164">
        <f t="shared" si="251"/>
        <v>129</v>
      </c>
      <c r="AJ147" s="164">
        <f t="shared" si="251"/>
        <v>132</v>
      </c>
      <c r="AK147" s="164">
        <f t="shared" si="251"/>
        <v>135</v>
      </c>
      <c r="AL147" s="164">
        <f t="shared" si="251"/>
        <v>138</v>
      </c>
      <c r="AM147" s="164">
        <f t="shared" si="251"/>
        <v>139</v>
      </c>
      <c r="AN147" s="164">
        <f t="shared" si="251"/>
        <v>141</v>
      </c>
      <c r="AO147" s="164">
        <f t="shared" si="251"/>
        <v>147</v>
      </c>
      <c r="AP147" s="164">
        <f t="shared" si="251"/>
        <v>149</v>
      </c>
      <c r="AQ147" s="164">
        <f t="shared" si="251"/>
        <v>152</v>
      </c>
      <c r="AR147" s="164">
        <f t="shared" si="251"/>
        <v>159</v>
      </c>
      <c r="AS147" s="164">
        <f t="shared" si="251"/>
        <v>166</v>
      </c>
      <c r="AT147" s="164">
        <f t="shared" si="251"/>
        <v>171</v>
      </c>
      <c r="AU147" s="164">
        <f t="shared" si="251"/>
        <v>173</v>
      </c>
      <c r="AV147" s="164">
        <f t="shared" si="251"/>
        <v>174</v>
      </c>
      <c r="AW147" s="165">
        <f t="shared" si="251"/>
        <v>175</v>
      </c>
      <c r="AX147" t="s">
        <v>1</v>
      </c>
      <c r="AY147" s="106" t="str">
        <f t="shared" si="230"/>
        <v>OPEN</v>
      </c>
      <c r="AZ147" s="138">
        <f t="shared" si="222"/>
        <v>291</v>
      </c>
      <c r="BA147" s="74" t="str">
        <f t="shared" si="231"/>
        <v>Petar</v>
      </c>
      <c r="BB147" s="74" t="str">
        <f t="shared" si="232"/>
        <v>Barulek</v>
      </c>
      <c r="BC147" s="138" t="str">
        <f t="shared" si="233"/>
        <v/>
      </c>
      <c r="BD147" s="138" t="str">
        <f t="shared" si="234"/>
        <v/>
      </c>
      <c r="BE147" s="138" t="str">
        <f t="shared" si="235"/>
        <v>1</v>
      </c>
      <c r="BF147" s="138" t="str">
        <f t="shared" si="169"/>
        <v>1</v>
      </c>
      <c r="BG147" s="138">
        <f>IF(CD147="","",IF(N(BD147)&gt;max_minuta*60,2,INDEX(statusRezultat_id,MATCH(VALUE(BE147),statusRezultat_oevent,0))))</f>
        <v>6</v>
      </c>
      <c r="BH147" s="74" t="str">
        <f>IF(B147="","",SUBSTITUTE(MID($B147,R147+1,S147-R147-1),"""",""))</f>
        <v>OK Varaždin</v>
      </c>
      <c r="BI147" s="74" t="str">
        <f>IF(B147="","",SUBSTITUTE(MID($B147,S147+1,T147-S147-1),"""",""))</f>
        <v>OK Varaždin</v>
      </c>
      <c r="BJ147" s="138" t="str">
        <f t="shared" si="236"/>
        <v/>
      </c>
      <c r="BK147" s="74" t="str" cm="1">
        <f t="array" ref="BK147">IF(BJ147="",""&amp;BI147,IF(BJ147="NEMA",BI147,INDEX(klubAlias_klub,BJ147)))</f>
        <v>OK Varaždin</v>
      </c>
      <c r="BL147" s="74" t="str" cm="1">
        <f t="array" ref="BL147">IFERROR(INDEX(registarNatjecatelji,CE147,4),"")</f>
        <v>OK Varaždin</v>
      </c>
      <c r="BM147" s="138"/>
      <c r="BN147" s="74" t="str">
        <f t="shared" si="237"/>
        <v>OK Varaždin</v>
      </c>
      <c r="BO147" s="74" t="str">
        <f>IF(B147="","",SUBSTITUTE(MID($B147,T147+1,U147-T147-1),"""",""))</f>
        <v>CRO</v>
      </c>
      <c r="BP147" s="138">
        <f>IF(BO147="","",IFERROR(INDEX(drzava_id,MATCH(BO147,drzava_oznaka,0)),"NEMA"))</f>
        <v>1</v>
      </c>
      <c r="BQ147" s="74" t="str">
        <f>IF(B147="","",SUBSTITUTE(MID($B147,AQ147+1,AR147-AQ147-1),"""",""))</f>
        <v>OPEN</v>
      </c>
      <c r="BR147" s="74" t="str">
        <f t="shared" si="223"/>
        <v>Otvorena</v>
      </c>
      <c r="BS147" s="138">
        <f t="shared" si="224"/>
        <v>1010</v>
      </c>
      <c r="BT147" s="75" t="str">
        <f>IF(B147="","",SUBSTITUTE(MID($B147,AR147+1,AS147-AR147-1),"""",""))</f>
        <v>2.29</v>
      </c>
      <c r="BU147" s="75" t="str">
        <f>IF(B147="","",SUBSTITUTE(MID($B147,AS147+1,AT147-AS147-1),"""",""))</f>
        <v>90</v>
      </c>
      <c r="BV147" s="76" t="str">
        <f>IF(B147="","",SUBSTITUTE(MID($B147,AT147+1,AU147-AT147-1),"""",""))</f>
        <v>9</v>
      </c>
      <c r="BW147" t="s">
        <v>1</v>
      </c>
      <c r="BX147" s="106" t="str">
        <f>IF(BA147="Vacant","",IF(BA147="","",BA147) &amp; IF(BB147="",""," – " &amp; BB147) &amp; IF(BN147="",""," – " &amp; BN147) &amp; IF(AY147="",""," – " &amp; AY147))</f>
        <v>Petar – Barulek – OK Varaždin – OPEN</v>
      </c>
      <c r="BY147" s="107" t="str">
        <f t="shared" si="225"/>
        <v>NEMA</v>
      </c>
      <c r="BZ147" t="s">
        <v>1</v>
      </c>
      <c r="CA147" s="106" t="str">
        <f>IF(BA147="Vacant","",IF(BA147="","",BA147) &amp; IF(BB147="",""," – " &amp; BB147) &amp; IF(BN147="",""," – " &amp; BN147))</f>
        <v>Petar – Barulek – OK Varaždin</v>
      </c>
      <c r="CB147" s="107">
        <f t="shared" si="226"/>
        <v>508</v>
      </c>
      <c r="CC147" t="s">
        <v>1</v>
      </c>
      <c r="CD147" s="106" t="str">
        <f>IF(BA147="Vacant","",IF(BA147="","",BA147)&amp;IF(BB147="",""," – "&amp;BB147))</f>
        <v>Petar – Barulek</v>
      </c>
      <c r="CE147" s="107">
        <f t="shared" si="238"/>
        <v>508</v>
      </c>
      <c r="CF147" t="s">
        <v>1</v>
      </c>
      <c r="CG147" s="112">
        <f t="shared" si="239"/>
        <v>508</v>
      </c>
      <c r="CH147" s="107" cm="1">
        <f t="array" ref="CH147">IF(CG147="","",INDEX(imePrezime_id,CG147,0))</f>
        <v>1379</v>
      </c>
      <c r="CI147" t="s">
        <v>1</v>
      </c>
      <c r="CJ147" s="30" t="str">
        <f>IF(CE147&lt;&gt;"NEMA","","SELECT '"&amp;CD147&amp;"', ime, prezime FROM imeprezime WHERE ime LIKE '%"&amp;MID(BA147,2,LEN(BA147)-2)&amp;"%' Or prezime LIKE '%"&amp;MID(BB147,2,LEN(BB147)-2)&amp;"%' Or ime LIKE '%"&amp;MID(BB147,2,LEN(BB147)-2)&amp;"%' Or prezime LIKE '%"&amp;MID(BA147,2,LEN(BA147)-2)&amp;"%' ORDER BY ime, prezime;")</f>
        <v/>
      </c>
      <c r="CK147" t="s">
        <v>1</v>
      </c>
      <c r="CL147" s="91"/>
      <c r="CM147" t="s">
        <v>1</v>
      </c>
      <c r="CO147" t="s">
        <v>1</v>
      </c>
      <c r="CW147" s="116" t="str">
        <f>IF(CE147="NEMA",MAX(CW$10:CW146)+1,"")</f>
        <v/>
      </c>
      <c r="CX147" t="s">
        <v>1</v>
      </c>
      <c r="CY147" s="124" t="str">
        <f>LEFT(BQ147,1)</f>
        <v>O</v>
      </c>
      <c r="CZ147" t="s">
        <v>1</v>
      </c>
      <c r="DA147" s="106" t="str">
        <f>IF(CW147="","",IF(BO147&lt;&gt;"CRO","","INSERT INTO osoba (id,reg_broj,oib,spol_id,dat_rodjenja) VALUES ("&amp;CW147&amp;",(SELECT max(reg_broj)+1 FROM osoba),Null,'"&amp;CY147&amp;"',Null); INSERT INTO osoba_log (id,reg_broj,oib,spol_id,dat_rodjenja,dnevnik_id) SELECT id,reg_broj,oib,spol_id,dat_rodjenja,"&amp;CW$2&amp;" FROM osoba WHERE id = "&amp;CW147&amp;";"))</f>
        <v/>
      </c>
      <c r="DB147" s="129" t="str">
        <f>IF(CW147="","","INSERT INTO imeprezime (id,osoba_id,rbr,ime,prezime,klub_id,identitet_id,sintaksa_id,info,aktivno,dnevnik_id) VALUES ("&amp;CW147&amp;","&amp;IF(DA147="","Null",CW147)&amp;",1,'"&amp;BA147&amp;"','"&amp;BB147&amp;"',(SELECT id FROM klub WHERE naziv = '"&amp;BI147&amp;"'),Null,1,'',1,"&amp;CW$2&amp;");")</f>
        <v/>
      </c>
      <c r="DC147" t="s">
        <v>1</v>
      </c>
      <c r="DD147" s="30" t="str">
        <f t="shared" si="240"/>
        <v/>
      </c>
      <c r="DE147" t="s">
        <v>1</v>
      </c>
      <c r="DF147" s="106" t="str">
        <f>IF(OR(BP147="",BP147&lt;&gt;"NEMA"),"",BO147)</f>
        <v/>
      </c>
      <c r="DG147" s="129" t="str">
        <f>IF(DF147="","",MAX(DG$10:DG146)+1)</f>
        <v/>
      </c>
      <c r="DH147" t="s">
        <v>1</v>
      </c>
      <c r="DI147" s="91"/>
      <c r="DJ147" t="s">
        <v>1</v>
      </c>
      <c r="DK147" s="30" t="str">
        <f>IF(DF147="","","INSERT INTO drzava(id,naziv,oznaka) VALUES ("&amp;DG147&amp;",'"&amp;DI147&amp;"','"&amp;UPPER(LEFT(DF147,1))&amp;LOWER(RIGHT(DF147,2))&amp;"');")</f>
        <v/>
      </c>
      <c r="DL147" t="s">
        <v>1</v>
      </c>
      <c r="DM147" s="170" t="str">
        <f>IF(BJ147&lt;&gt;"NEMA","",IF(IFERROR(MATCH(BI147,BI$10:BI146,0),0)&lt;&gt;0,"",BI147))</f>
        <v/>
      </c>
      <c r="DN147" t="s">
        <v>1</v>
      </c>
      <c r="DO147" s="91"/>
      <c r="DP147" t="s">
        <v>1</v>
      </c>
      <c r="DQ147" s="106" t="str">
        <f t="shared" si="241"/>
        <v/>
      </c>
      <c r="DR147" s="74" t="str">
        <f>IF(DQ147="","",MAX(DR$10:DR146)+1)</f>
        <v/>
      </c>
      <c r="DS147" s="74" t="str">
        <f>IF(DQ147="","",IF(BP147="","",IF(BP147="NEMA",DG147,BP147)))</f>
        <v/>
      </c>
      <c r="DT147" s="74" t="str">
        <f t="shared" si="242"/>
        <v/>
      </c>
      <c r="DU147" s="74" t="str">
        <f>IF(DO147="","",MAX(DU$10:DU146)+1)</f>
        <v/>
      </c>
      <c r="DV147" s="181" t="str">
        <f>IF(DO147="","",INDEX(klub_id,MATCH(DO147,klub_naziv,0)))</f>
        <v/>
      </c>
      <c r="DW147" s="129" t="str">
        <f t="shared" si="243"/>
        <v/>
      </c>
      <c r="DX147" t="s">
        <v>1</v>
      </c>
      <c r="DY147" s="30" t="str">
        <f t="shared" si="244"/>
        <v/>
      </c>
      <c r="DZ147" t="s">
        <v>1</v>
      </c>
      <c r="EA147" s="170" t="str">
        <f>IF(BX147="","",IF(BY147&lt;&gt;"NEMA","ime-pre-klu"&amp;IF(BJ147="","","(ali)")&amp;"-kat",IF(CB147&lt;&gt;"NEMA","ime-pre-klu"&amp;IF(BJ147="","","(ali)"),IF(CE147&lt;&gt;"NEMA","ime-pre",IF(CW147&lt;&gt;"","novo",""))))&amp;IF(AND(BE147="0",BD147&gt;max_minuta*60),"-ot",""))</f>
        <v>ime-pre-klu</v>
      </c>
      <c r="EB147" t="s">
        <v>1</v>
      </c>
      <c r="EC147" s="112"/>
      <c r="ED147" s="138"/>
      <c r="EE147" s="138"/>
      <c r="EF147" s="138"/>
      <c r="EG147" s="138"/>
      <c r="EH147" s="138"/>
      <c r="EI147" s="138"/>
      <c r="EJ147" s="138"/>
      <c r="EK147" s="138"/>
      <c r="EL147" s="138"/>
      <c r="EM147" s="107">
        <f t="shared" si="227"/>
        <v>5</v>
      </c>
      <c r="EN147" t="s">
        <v>1</v>
      </c>
    </row>
    <row r="148" spans="2:144" x14ac:dyDescent="0.25">
      <c r="B148" s="152" t="s">
        <v>1215</v>
      </c>
      <c r="C148" t="s">
        <v>1</v>
      </c>
      <c r="D148" s="163">
        <f t="shared" si="228"/>
        <v>0</v>
      </c>
      <c r="E148" s="164">
        <f t="shared" ref="E148:AW148" si="252">IF($B148="","",FIND(";",$B148,D148+1))</f>
        <v>1</v>
      </c>
      <c r="F148" s="164">
        <f t="shared" si="252"/>
        <v>9</v>
      </c>
      <c r="G148" s="164">
        <f t="shared" si="252"/>
        <v>14</v>
      </c>
      <c r="H148" s="164">
        <f t="shared" si="252"/>
        <v>22</v>
      </c>
      <c r="I148" s="164">
        <f t="shared" si="252"/>
        <v>29</v>
      </c>
      <c r="J148" s="164">
        <f t="shared" si="252"/>
        <v>30</v>
      </c>
      <c r="K148" s="164">
        <f t="shared" si="252"/>
        <v>32</v>
      </c>
      <c r="L148" s="164">
        <f t="shared" si="252"/>
        <v>33</v>
      </c>
      <c r="M148" s="164">
        <f t="shared" si="252"/>
        <v>35</v>
      </c>
      <c r="N148" s="164">
        <f t="shared" si="252"/>
        <v>41</v>
      </c>
      <c r="O148" s="164">
        <f t="shared" si="252"/>
        <v>47</v>
      </c>
      <c r="P148" s="164">
        <f t="shared" si="252"/>
        <v>53</v>
      </c>
      <c r="Q148" s="164">
        <f t="shared" si="252"/>
        <v>55</v>
      </c>
      <c r="R148" s="164">
        <f t="shared" si="252"/>
        <v>57</v>
      </c>
      <c r="S148" s="164">
        <f t="shared" si="252"/>
        <v>68</v>
      </c>
      <c r="T148" s="164">
        <f t="shared" si="252"/>
        <v>79</v>
      </c>
      <c r="U148" s="164">
        <f t="shared" si="252"/>
        <v>85</v>
      </c>
      <c r="V148" s="164">
        <f t="shared" si="252"/>
        <v>88</v>
      </c>
      <c r="W148" s="164">
        <f t="shared" si="252"/>
        <v>94</v>
      </c>
      <c r="X148" s="164">
        <f t="shared" si="252"/>
        <v>100</v>
      </c>
      <c r="Y148" s="164">
        <f t="shared" si="252"/>
        <v>101</v>
      </c>
      <c r="Z148" s="164">
        <f t="shared" si="252"/>
        <v>102</v>
      </c>
      <c r="AA148" s="164">
        <f t="shared" si="252"/>
        <v>103</v>
      </c>
      <c r="AB148" s="164">
        <f t="shared" si="252"/>
        <v>106</v>
      </c>
      <c r="AC148" s="164">
        <f t="shared" si="252"/>
        <v>109</v>
      </c>
      <c r="AD148" s="164">
        <f t="shared" si="252"/>
        <v>112</v>
      </c>
      <c r="AE148" s="164">
        <f t="shared" si="252"/>
        <v>115</v>
      </c>
      <c r="AF148" s="164">
        <f t="shared" si="252"/>
        <v>118</v>
      </c>
      <c r="AG148" s="164">
        <f t="shared" si="252"/>
        <v>121</v>
      </c>
      <c r="AH148" s="164">
        <f t="shared" si="252"/>
        <v>124</v>
      </c>
      <c r="AI148" s="164">
        <f t="shared" si="252"/>
        <v>127</v>
      </c>
      <c r="AJ148" s="164">
        <f t="shared" si="252"/>
        <v>130</v>
      </c>
      <c r="AK148" s="164">
        <f t="shared" si="252"/>
        <v>133</v>
      </c>
      <c r="AL148" s="164">
        <f t="shared" si="252"/>
        <v>136</v>
      </c>
      <c r="AM148" s="164">
        <f t="shared" si="252"/>
        <v>137</v>
      </c>
      <c r="AN148" s="164">
        <f t="shared" si="252"/>
        <v>139</v>
      </c>
      <c r="AO148" s="164">
        <f t="shared" si="252"/>
        <v>145</v>
      </c>
      <c r="AP148" s="164">
        <f t="shared" si="252"/>
        <v>147</v>
      </c>
      <c r="AQ148" s="164">
        <f t="shared" si="252"/>
        <v>150</v>
      </c>
      <c r="AR148" s="164">
        <f t="shared" si="252"/>
        <v>156</v>
      </c>
      <c r="AS148" s="164">
        <f t="shared" si="252"/>
        <v>163</v>
      </c>
      <c r="AT148" s="164">
        <f t="shared" si="252"/>
        <v>168</v>
      </c>
      <c r="AU148" s="164">
        <f t="shared" si="252"/>
        <v>170</v>
      </c>
      <c r="AV148" s="164">
        <f t="shared" si="252"/>
        <v>172</v>
      </c>
      <c r="AW148" s="165">
        <f t="shared" si="252"/>
        <v>173</v>
      </c>
      <c r="AX148" t="s">
        <v>1</v>
      </c>
      <c r="AY148" s="106" t="str">
        <f t="shared" si="230"/>
        <v>Ž12</v>
      </c>
      <c r="AZ148" s="138">
        <f t="shared" si="222"/>
        <v>122</v>
      </c>
      <c r="BA148" s="74" t="str">
        <f t="shared" si="231"/>
        <v>Dora</v>
      </c>
      <c r="BB148" s="74" t="str">
        <f t="shared" si="232"/>
        <v>Delić</v>
      </c>
      <c r="BC148" s="138" t="str">
        <f t="shared" si="233"/>
        <v>29:46</v>
      </c>
      <c r="BD148" s="138">
        <f t="shared" si="234"/>
        <v>1786</v>
      </c>
      <c r="BE148" s="138" t="str">
        <f t="shared" si="235"/>
        <v>0</v>
      </c>
      <c r="BF148" s="138" t="str">
        <f t="shared" si="169"/>
        <v>0</v>
      </c>
      <c r="BG148" s="138">
        <f>IF(CD148="","",IF(N(BD148)&gt;max_minuta*60,2,INDEX(statusRezultat_id,MATCH(VALUE(BE148),statusRezultat_oevent,0))))</f>
        <v>1</v>
      </c>
      <c r="BH148" s="74" t="str">
        <f>IF(B148="","",SUBSTITUTE(MID($B148,R148+1,S148-R148-1),"""",""))</f>
        <v>OK Jelen</v>
      </c>
      <c r="BI148" s="74" t="str">
        <f>IF(B148="","",SUBSTITUTE(MID($B148,S148+1,T148-S148-1),"""",""))</f>
        <v>OK Jelen</v>
      </c>
      <c r="BJ148" s="138" t="str">
        <f t="shared" si="236"/>
        <v/>
      </c>
      <c r="BK148" s="74" t="str" cm="1">
        <f t="array" ref="BK148">IF(BJ148="",""&amp;BI148,IF(BJ148="NEMA",BI148,INDEX(klubAlias_klub,BJ148)))</f>
        <v>OK Jelen</v>
      </c>
      <c r="BL148" s="74" t="str" cm="1">
        <f t="array" ref="BL148">IFERROR(INDEX(registarNatjecatelji,CE148,4),"")</f>
        <v>OK Jelen</v>
      </c>
      <c r="BM148" s="138"/>
      <c r="BN148" s="74" t="str">
        <f t="shared" si="237"/>
        <v>OK Jelen</v>
      </c>
      <c r="BO148" s="74" t="str">
        <f>IF(B148="","",SUBSTITUTE(MID($B148,T148+1,U148-T148-1),"""",""))</f>
        <v>CRO</v>
      </c>
      <c r="BP148" s="138">
        <f>IF(BO148="","",IFERROR(INDEX(drzava_id,MATCH(BO148,drzava_oznaka,0)),"NEMA"))</f>
        <v>1</v>
      </c>
      <c r="BQ148" s="74" t="str">
        <f>IF(B148="","",SUBSTITUTE(MID($B148,AQ148+1,AR148-AQ148-1),"""",""))</f>
        <v>Ž12</v>
      </c>
      <c r="BR148" s="74" t="str">
        <f t="shared" si="223"/>
        <v>M12-Ž12</v>
      </c>
      <c r="BS148" s="138">
        <f t="shared" si="224"/>
        <v>1001</v>
      </c>
      <c r="BT148" s="75" t="str">
        <f>IF(B148="","",SUBSTITUTE(MID($B148,AR148+1,AS148-AR148-1),"""",""))</f>
        <v>1.98</v>
      </c>
      <c r="BU148" s="75" t="str">
        <f>IF(B148="","",SUBSTITUTE(MID($B148,AS148+1,AT148-AS148-1),"""",""))</f>
        <v>75</v>
      </c>
      <c r="BV148" s="76" t="str">
        <f>IF(B148="","",SUBSTITUTE(MID($B148,AT148+1,AU148-AT148-1),"""",""))</f>
        <v>8</v>
      </c>
      <c r="BW148" t="s">
        <v>1</v>
      </c>
      <c r="BX148" s="106" t="str">
        <f>IF(BA148="Vacant","",IF(BA148="","",BA148) &amp; IF(BB148="",""," – " &amp; BB148) &amp; IF(BN148="",""," – " &amp; BN148) &amp; IF(AY148="",""," – " &amp; AY148))</f>
        <v>Dora – Delić – OK Jelen – Ž12</v>
      </c>
      <c r="BY148" s="107">
        <f t="shared" si="225"/>
        <v>154</v>
      </c>
      <c r="BZ148" t="s">
        <v>1</v>
      </c>
      <c r="CA148" s="106" t="str">
        <f>IF(BA148="Vacant","",IF(BA148="","",BA148) &amp; IF(BB148="",""," – " &amp; BB148) &amp; IF(BN148="",""," – " &amp; BN148))</f>
        <v>Dora – Delić – OK Jelen</v>
      </c>
      <c r="CB148" s="107">
        <f t="shared" si="226"/>
        <v>154</v>
      </c>
      <c r="CC148" t="s">
        <v>1</v>
      </c>
      <c r="CD148" s="106" t="str">
        <f>IF(BA148="Vacant","",IF(BA148="","",BA148)&amp;IF(BB148="",""," – "&amp;BB148))</f>
        <v>Dora – Delić</v>
      </c>
      <c r="CE148" s="107">
        <f t="shared" si="238"/>
        <v>154</v>
      </c>
      <c r="CF148" t="s">
        <v>1</v>
      </c>
      <c r="CG148" s="112">
        <f t="shared" si="239"/>
        <v>154</v>
      </c>
      <c r="CH148" s="107" cm="1">
        <f t="array" ref="CH148">IF(CG148="","",INDEX(imePrezime_id,CG148,0))</f>
        <v>1338</v>
      </c>
      <c r="CI148" t="s">
        <v>1</v>
      </c>
      <c r="CJ148" s="30" t="str">
        <f>IF(CE148&lt;&gt;"NEMA","","SELECT '"&amp;CD148&amp;"', ime, prezime FROM imeprezime WHERE ime LIKE '%"&amp;MID(BA148,2,LEN(BA148)-2)&amp;"%' Or prezime LIKE '%"&amp;MID(BB148,2,LEN(BB148)-2)&amp;"%' Or ime LIKE '%"&amp;MID(BB148,2,LEN(BB148)-2)&amp;"%' Or prezime LIKE '%"&amp;MID(BA148,2,LEN(BA148)-2)&amp;"%' ORDER BY ime, prezime;")</f>
        <v/>
      </c>
      <c r="CK148" t="s">
        <v>1</v>
      </c>
      <c r="CL148" s="91"/>
      <c r="CM148" t="s">
        <v>1</v>
      </c>
      <c r="CO148" t="s">
        <v>1</v>
      </c>
      <c r="CW148" s="116" t="str">
        <f>IF(CE148="NEMA",MAX(CW$10:CW147)+1,"")</f>
        <v/>
      </c>
      <c r="CX148" t="s">
        <v>1</v>
      </c>
      <c r="CY148" s="124" t="str">
        <f>LEFT(BQ148,1)</f>
        <v>Ž</v>
      </c>
      <c r="CZ148" t="s">
        <v>1</v>
      </c>
      <c r="DA148" s="106" t="str">
        <f>IF(CW148="","",IF(BO148&lt;&gt;"CRO","","INSERT INTO osoba (id,reg_broj,oib,spol_id,dat_rodjenja) VALUES ("&amp;CW148&amp;",(SELECT max(reg_broj)+1 FROM osoba),Null,'"&amp;CY148&amp;"',Null); INSERT INTO osoba_log (id,reg_broj,oib,spol_id,dat_rodjenja,dnevnik_id) SELECT id,reg_broj,oib,spol_id,dat_rodjenja,"&amp;CW$2&amp;" FROM osoba WHERE id = "&amp;CW148&amp;";"))</f>
        <v/>
      </c>
      <c r="DB148" s="129" t="str">
        <f>IF(CW148="","","INSERT INTO imeprezime (id,osoba_id,rbr,ime,prezime,klub_id,identitet_id,sintaksa_id,info,aktivno,dnevnik_id) VALUES ("&amp;CW148&amp;","&amp;IF(DA148="","Null",CW148)&amp;",1,'"&amp;BA148&amp;"','"&amp;BB148&amp;"',(SELECT id FROM klub WHERE naziv = '"&amp;BI148&amp;"'),Null,1,'',1,"&amp;CW$2&amp;");")</f>
        <v/>
      </c>
      <c r="DC148" t="s">
        <v>1</v>
      </c>
      <c r="DD148" s="30" t="str">
        <f t="shared" si="240"/>
        <v/>
      </c>
      <c r="DE148" t="s">
        <v>1</v>
      </c>
      <c r="DF148" s="106" t="str">
        <f>IF(OR(BP148="",BP148&lt;&gt;"NEMA"),"",BO148)</f>
        <v/>
      </c>
      <c r="DG148" s="129" t="str">
        <f>IF(DF148="","",MAX(DG$10:DG147)+1)</f>
        <v/>
      </c>
      <c r="DH148" t="s">
        <v>1</v>
      </c>
      <c r="DI148" s="91"/>
      <c r="DJ148" t="s">
        <v>1</v>
      </c>
      <c r="DK148" s="30" t="str">
        <f>IF(DF148="","","INSERT INTO drzava(id,naziv,oznaka) VALUES ("&amp;DG148&amp;",'"&amp;DI148&amp;"','"&amp;UPPER(LEFT(DF148,1))&amp;LOWER(RIGHT(DF148,2))&amp;"');")</f>
        <v/>
      </c>
      <c r="DL148" t="s">
        <v>1</v>
      </c>
      <c r="DM148" s="170" t="str">
        <f>IF(BJ148&lt;&gt;"NEMA","",IF(IFERROR(MATCH(BI148,BI$10:BI147,0),0)&lt;&gt;0,"",BI148))</f>
        <v/>
      </c>
      <c r="DN148" t="s">
        <v>1</v>
      </c>
      <c r="DO148" s="91"/>
      <c r="DP148" t="s">
        <v>1</v>
      </c>
      <c r="DQ148" s="106" t="str">
        <f t="shared" si="241"/>
        <v/>
      </c>
      <c r="DR148" s="74" t="str">
        <f>IF(DQ148="","",MAX(DR$10:DR147)+1)</f>
        <v/>
      </c>
      <c r="DS148" s="74" t="str">
        <f>IF(DQ148="","",IF(BP148="","",IF(BP148="NEMA",DG148,BP148)))</f>
        <v/>
      </c>
      <c r="DT148" s="74" t="str">
        <f t="shared" si="242"/>
        <v/>
      </c>
      <c r="DU148" s="74" t="str">
        <f>IF(DO148="","",MAX(DU$10:DU147)+1)</f>
        <v/>
      </c>
      <c r="DV148" s="181" t="str">
        <f>IF(DO148="","",INDEX(klub_id,MATCH(DO148,klub_naziv,0)))</f>
        <v/>
      </c>
      <c r="DW148" s="129" t="str">
        <f t="shared" si="243"/>
        <v/>
      </c>
      <c r="DX148" t="s">
        <v>1</v>
      </c>
      <c r="DY148" s="30" t="str">
        <f t="shared" si="244"/>
        <v/>
      </c>
      <c r="DZ148" t="s">
        <v>1</v>
      </c>
      <c r="EA148" s="170" t="str">
        <f>IF(BX148="","",IF(BY148&lt;&gt;"NEMA","ime-pre-klu"&amp;IF(BJ148="","","(ali)")&amp;"-kat",IF(CB148&lt;&gt;"NEMA","ime-pre-klu"&amp;IF(BJ148="","","(ali)"),IF(CE148&lt;&gt;"NEMA","ime-pre",IF(CW148&lt;&gt;"","novo",""))))&amp;IF(AND(BE148="0",BD148&gt;max_minuta*60),"-ot",""))</f>
        <v>ime-pre-klu-kat</v>
      </c>
      <c r="EB148" t="s">
        <v>1</v>
      </c>
      <c r="EC148" s="112"/>
      <c r="ED148" s="138"/>
      <c r="EE148" s="138"/>
      <c r="EF148" s="138"/>
      <c r="EG148" s="138"/>
      <c r="EH148" s="138"/>
      <c r="EI148" s="138"/>
      <c r="EJ148" s="138"/>
      <c r="EK148" s="138"/>
      <c r="EL148" s="138"/>
      <c r="EM148" s="107">
        <f t="shared" si="227"/>
        <v>1</v>
      </c>
      <c r="EN148" t="s">
        <v>1</v>
      </c>
    </row>
    <row r="149" spans="2:144" x14ac:dyDescent="0.25">
      <c r="B149" s="152" t="s">
        <v>1216</v>
      </c>
      <c r="C149" t="s">
        <v>1</v>
      </c>
      <c r="D149" s="163">
        <f t="shared" si="228"/>
        <v>0</v>
      </c>
      <c r="E149" s="164">
        <f t="shared" ref="E149:AW149" si="253">IF($B149="","",FIND(";",$B149,D149+1))</f>
        <v>1</v>
      </c>
      <c r="F149" s="164">
        <f t="shared" si="253"/>
        <v>9</v>
      </c>
      <c r="G149" s="164">
        <f t="shared" si="253"/>
        <v>14</v>
      </c>
      <c r="H149" s="164">
        <f t="shared" si="253"/>
        <v>22</v>
      </c>
      <c r="I149" s="164">
        <f t="shared" si="253"/>
        <v>29</v>
      </c>
      <c r="J149" s="164">
        <f t="shared" si="253"/>
        <v>30</v>
      </c>
      <c r="K149" s="164">
        <f t="shared" si="253"/>
        <v>32</v>
      </c>
      <c r="L149" s="164">
        <f t="shared" si="253"/>
        <v>33</v>
      </c>
      <c r="M149" s="164">
        <f t="shared" si="253"/>
        <v>35</v>
      </c>
      <c r="N149" s="164">
        <f t="shared" si="253"/>
        <v>41</v>
      </c>
      <c r="O149" s="164">
        <f t="shared" si="253"/>
        <v>47</v>
      </c>
      <c r="P149" s="164">
        <f t="shared" si="253"/>
        <v>53</v>
      </c>
      <c r="Q149" s="164">
        <f t="shared" si="253"/>
        <v>55</v>
      </c>
      <c r="R149" s="164">
        <f t="shared" si="253"/>
        <v>57</v>
      </c>
      <c r="S149" s="164">
        <f t="shared" si="253"/>
        <v>68</v>
      </c>
      <c r="T149" s="164">
        <f t="shared" si="253"/>
        <v>79</v>
      </c>
      <c r="U149" s="164">
        <f t="shared" si="253"/>
        <v>85</v>
      </c>
      <c r="V149" s="164">
        <f t="shared" si="253"/>
        <v>88</v>
      </c>
      <c r="W149" s="164">
        <f t="shared" si="253"/>
        <v>94</v>
      </c>
      <c r="X149" s="164">
        <f t="shared" si="253"/>
        <v>100</v>
      </c>
      <c r="Y149" s="164">
        <f t="shared" si="253"/>
        <v>101</v>
      </c>
      <c r="Z149" s="164">
        <f t="shared" si="253"/>
        <v>102</v>
      </c>
      <c r="AA149" s="164">
        <f t="shared" si="253"/>
        <v>103</v>
      </c>
      <c r="AB149" s="164">
        <f t="shared" si="253"/>
        <v>106</v>
      </c>
      <c r="AC149" s="164">
        <f t="shared" si="253"/>
        <v>109</v>
      </c>
      <c r="AD149" s="164">
        <f t="shared" si="253"/>
        <v>112</v>
      </c>
      <c r="AE149" s="164">
        <f t="shared" si="253"/>
        <v>115</v>
      </c>
      <c r="AF149" s="164">
        <f t="shared" si="253"/>
        <v>118</v>
      </c>
      <c r="AG149" s="164">
        <f t="shared" si="253"/>
        <v>121</v>
      </c>
      <c r="AH149" s="164">
        <f t="shared" si="253"/>
        <v>124</v>
      </c>
      <c r="AI149" s="164">
        <f t="shared" si="253"/>
        <v>127</v>
      </c>
      <c r="AJ149" s="164">
        <f t="shared" si="253"/>
        <v>130</v>
      </c>
      <c r="AK149" s="164">
        <f t="shared" si="253"/>
        <v>133</v>
      </c>
      <c r="AL149" s="164">
        <f t="shared" si="253"/>
        <v>136</v>
      </c>
      <c r="AM149" s="164">
        <f t="shared" si="253"/>
        <v>137</v>
      </c>
      <c r="AN149" s="164">
        <f t="shared" si="253"/>
        <v>139</v>
      </c>
      <c r="AO149" s="164">
        <f t="shared" si="253"/>
        <v>145</v>
      </c>
      <c r="AP149" s="164">
        <f t="shared" si="253"/>
        <v>147</v>
      </c>
      <c r="AQ149" s="164">
        <f t="shared" si="253"/>
        <v>150</v>
      </c>
      <c r="AR149" s="164">
        <f t="shared" si="253"/>
        <v>156</v>
      </c>
      <c r="AS149" s="164">
        <f t="shared" si="253"/>
        <v>163</v>
      </c>
      <c r="AT149" s="164">
        <f t="shared" si="253"/>
        <v>168</v>
      </c>
      <c r="AU149" s="164">
        <f t="shared" si="253"/>
        <v>170</v>
      </c>
      <c r="AV149" s="164">
        <f t="shared" si="253"/>
        <v>172</v>
      </c>
      <c r="AW149" s="165">
        <f t="shared" si="253"/>
        <v>173</v>
      </c>
      <c r="AX149" t="s">
        <v>1</v>
      </c>
      <c r="AY149" s="106" t="str">
        <f t="shared" si="230"/>
        <v>Ž12</v>
      </c>
      <c r="AZ149" s="138">
        <f t="shared" si="222"/>
        <v>122</v>
      </c>
      <c r="BA149" s="74" t="str">
        <f t="shared" si="231"/>
        <v>Sara</v>
      </c>
      <c r="BB149" s="74" t="str">
        <f t="shared" si="232"/>
        <v>Delić</v>
      </c>
      <c r="BC149" s="138" t="str">
        <f t="shared" si="233"/>
        <v>31:09</v>
      </c>
      <c r="BD149" s="138">
        <f t="shared" si="234"/>
        <v>1869</v>
      </c>
      <c r="BE149" s="138" t="str">
        <f t="shared" si="235"/>
        <v>0</v>
      </c>
      <c r="BF149" s="138" t="str">
        <f t="shared" si="169"/>
        <v>0</v>
      </c>
      <c r="BG149" s="138">
        <f>IF(CD149="","",IF(N(BD149)&gt;max_minuta*60,2,INDEX(statusRezultat_id,MATCH(VALUE(BE149),statusRezultat_oevent,0))))</f>
        <v>1</v>
      </c>
      <c r="BH149" s="74" t="str">
        <f>IF(B149="","",SUBSTITUTE(MID($B149,R149+1,S149-R149-1),"""",""))</f>
        <v>OK Jelen</v>
      </c>
      <c r="BI149" s="74" t="str">
        <f>IF(B149="","",SUBSTITUTE(MID($B149,S149+1,T149-S149-1),"""",""))</f>
        <v>OK Jelen</v>
      </c>
      <c r="BJ149" s="138" t="str">
        <f t="shared" si="236"/>
        <v/>
      </c>
      <c r="BK149" s="74" t="str" cm="1">
        <f t="array" ref="BK149">IF(BJ149="",""&amp;BI149,IF(BJ149="NEMA",BI149,INDEX(klubAlias_klub,BJ149)))</f>
        <v>OK Jelen</v>
      </c>
      <c r="BL149" s="74" t="str" cm="1">
        <f t="array" ref="BL149">IFERROR(INDEX(registarNatjecatelji,CE149,4),"")</f>
        <v>OK Jelen</v>
      </c>
      <c r="BM149" s="138"/>
      <c r="BN149" s="74" t="str">
        <f t="shared" si="237"/>
        <v>OK Jelen</v>
      </c>
      <c r="BO149" s="74" t="str">
        <f>IF(B149="","",SUBSTITUTE(MID($B149,T149+1,U149-T149-1),"""",""))</f>
        <v>CRO</v>
      </c>
      <c r="BP149" s="138">
        <f>IF(BO149="","",IFERROR(INDEX(drzava_id,MATCH(BO149,drzava_oznaka,0)),"NEMA"))</f>
        <v>1</v>
      </c>
      <c r="BQ149" s="74" t="str">
        <f>IF(B149="","",SUBSTITUTE(MID($B149,AQ149+1,AR149-AQ149-1),"""",""))</f>
        <v>Ž12</v>
      </c>
      <c r="BR149" s="74" t="str">
        <f t="shared" si="223"/>
        <v>M12-Ž12</v>
      </c>
      <c r="BS149" s="138">
        <f t="shared" si="224"/>
        <v>1001</v>
      </c>
      <c r="BT149" s="75" t="str">
        <f>IF(B149="","",SUBSTITUTE(MID($B149,AR149+1,AS149-AR149-1),"""",""))</f>
        <v>1.98</v>
      </c>
      <c r="BU149" s="75" t="str">
        <f>IF(B149="","",SUBSTITUTE(MID($B149,AS149+1,AT149-AS149-1),"""",""))</f>
        <v>75</v>
      </c>
      <c r="BV149" s="76" t="str">
        <f>IF(B149="","",SUBSTITUTE(MID($B149,AT149+1,AU149-AT149-1),"""",""))</f>
        <v>8</v>
      </c>
      <c r="BW149" t="s">
        <v>1</v>
      </c>
      <c r="BX149" s="106" t="str">
        <f>IF(BA149="Vacant","",IF(BA149="","",BA149) &amp; IF(BB149="",""," – " &amp; BB149) &amp; IF(BN149="",""," – " &amp; BN149) &amp; IF(AY149="",""," – " &amp; AY149))</f>
        <v>Sara – Delić – OK Jelen – Ž12</v>
      </c>
      <c r="BY149" s="107">
        <f t="shared" si="225"/>
        <v>155</v>
      </c>
      <c r="BZ149" t="s">
        <v>1</v>
      </c>
      <c r="CA149" s="106" t="str">
        <f>IF(BA149="Vacant","",IF(BA149="","",BA149) &amp; IF(BB149="",""," – " &amp; BB149) &amp; IF(BN149="",""," – " &amp; BN149))</f>
        <v>Sara – Delić – OK Jelen</v>
      </c>
      <c r="CB149" s="107">
        <f t="shared" si="226"/>
        <v>155</v>
      </c>
      <c r="CC149" t="s">
        <v>1</v>
      </c>
      <c r="CD149" s="106" t="str">
        <f>IF(BA149="Vacant","",IF(BA149="","",BA149)&amp;IF(BB149="",""," – "&amp;BB149))</f>
        <v>Sara – Delić</v>
      </c>
      <c r="CE149" s="107">
        <f t="shared" si="238"/>
        <v>155</v>
      </c>
      <c r="CF149" t="s">
        <v>1</v>
      </c>
      <c r="CG149" s="112">
        <f t="shared" si="239"/>
        <v>155</v>
      </c>
      <c r="CH149" s="107" cm="1">
        <f t="array" ref="CH149">IF(CG149="","",INDEX(imePrezime_id,CG149,0))</f>
        <v>1528</v>
      </c>
      <c r="CI149" t="s">
        <v>1</v>
      </c>
      <c r="CJ149" s="30" t="str">
        <f>IF(CE149&lt;&gt;"NEMA","","SELECT '"&amp;CD149&amp;"', ime, prezime FROM imeprezime WHERE ime LIKE '%"&amp;MID(BA149,2,LEN(BA149)-2)&amp;"%' Or prezime LIKE '%"&amp;MID(BB149,2,LEN(BB149)-2)&amp;"%' Or ime LIKE '%"&amp;MID(BB149,2,LEN(BB149)-2)&amp;"%' Or prezime LIKE '%"&amp;MID(BA149,2,LEN(BA149)-2)&amp;"%' ORDER BY ime, prezime;")</f>
        <v/>
      </c>
      <c r="CK149" t="s">
        <v>1</v>
      </c>
      <c r="CL149" s="91"/>
      <c r="CM149" t="s">
        <v>1</v>
      </c>
      <c r="CO149" t="s">
        <v>1</v>
      </c>
      <c r="CW149" s="116" t="str">
        <f>IF(CE149="NEMA",MAX(CW$10:CW148)+1,"")</f>
        <v/>
      </c>
      <c r="CX149" t="s">
        <v>1</v>
      </c>
      <c r="CY149" s="124" t="str">
        <f>LEFT(BQ149,1)</f>
        <v>Ž</v>
      </c>
      <c r="CZ149" t="s">
        <v>1</v>
      </c>
      <c r="DA149" s="106" t="str">
        <f>IF(CW149="","",IF(BO149&lt;&gt;"CRO","","INSERT INTO osoba (id,reg_broj,oib,spol_id,dat_rodjenja) VALUES ("&amp;CW149&amp;",(SELECT max(reg_broj)+1 FROM osoba),Null,'"&amp;CY149&amp;"',Null); INSERT INTO osoba_log (id,reg_broj,oib,spol_id,dat_rodjenja,dnevnik_id) SELECT id,reg_broj,oib,spol_id,dat_rodjenja,"&amp;CW$2&amp;" FROM osoba WHERE id = "&amp;CW149&amp;";"))</f>
        <v/>
      </c>
      <c r="DB149" s="129" t="str">
        <f>IF(CW149="","","INSERT INTO imeprezime (id,osoba_id,rbr,ime,prezime,klub_id,identitet_id,sintaksa_id,info,aktivno,dnevnik_id) VALUES ("&amp;CW149&amp;","&amp;IF(DA149="","Null",CW149)&amp;",1,'"&amp;BA149&amp;"','"&amp;BB149&amp;"',(SELECT id FROM klub WHERE naziv = '"&amp;BI149&amp;"'),Null,1,'',1,"&amp;CW$2&amp;");")</f>
        <v/>
      </c>
      <c r="DC149" t="s">
        <v>1</v>
      </c>
      <c r="DD149" s="30" t="str">
        <f t="shared" si="240"/>
        <v/>
      </c>
      <c r="DE149" t="s">
        <v>1</v>
      </c>
      <c r="DF149" s="106" t="str">
        <f>IF(OR(BP149="",BP149&lt;&gt;"NEMA"),"",BO149)</f>
        <v/>
      </c>
      <c r="DG149" s="129" t="str">
        <f>IF(DF149="","",MAX(DG$10:DG148)+1)</f>
        <v/>
      </c>
      <c r="DH149" t="s">
        <v>1</v>
      </c>
      <c r="DI149" s="91"/>
      <c r="DJ149" t="s">
        <v>1</v>
      </c>
      <c r="DK149" s="30" t="str">
        <f>IF(DF149="","","INSERT INTO drzava(id,naziv,oznaka) VALUES ("&amp;DG149&amp;",'"&amp;DI149&amp;"','"&amp;UPPER(LEFT(DF149,1))&amp;LOWER(RIGHT(DF149,2))&amp;"');")</f>
        <v/>
      </c>
      <c r="DL149" t="s">
        <v>1</v>
      </c>
      <c r="DM149" s="170" t="str">
        <f>IF(BJ149&lt;&gt;"NEMA","",IF(IFERROR(MATCH(BI149,BI$10:BI148,0),0)&lt;&gt;0,"",BI149))</f>
        <v/>
      </c>
      <c r="DN149" t="s">
        <v>1</v>
      </c>
      <c r="DO149" s="91"/>
      <c r="DP149" t="s">
        <v>1</v>
      </c>
      <c r="DQ149" s="106" t="str">
        <f t="shared" si="241"/>
        <v/>
      </c>
      <c r="DR149" s="74" t="str">
        <f>IF(DQ149="","",MAX(DR$10:DR148)+1)</f>
        <v/>
      </c>
      <c r="DS149" s="74" t="str">
        <f>IF(DQ149="","",IF(BP149="","",IF(BP149="NEMA",DG149,BP149)))</f>
        <v/>
      </c>
      <c r="DT149" s="74" t="str">
        <f t="shared" si="242"/>
        <v/>
      </c>
      <c r="DU149" s="74" t="str">
        <f>IF(DO149="","",MAX(DU$10:DU148)+1)</f>
        <v/>
      </c>
      <c r="DV149" s="181" t="str">
        <f>IF(DO149="","",INDEX(klub_id,MATCH(DO149,klub_naziv,0)))</f>
        <v/>
      </c>
      <c r="DW149" s="129" t="str">
        <f t="shared" si="243"/>
        <v/>
      </c>
      <c r="DX149" t="s">
        <v>1</v>
      </c>
      <c r="DY149" s="30" t="str">
        <f t="shared" si="244"/>
        <v/>
      </c>
      <c r="DZ149" t="s">
        <v>1</v>
      </c>
      <c r="EA149" s="170" t="str">
        <f>IF(BX149="","",IF(BY149&lt;&gt;"NEMA","ime-pre-klu"&amp;IF(BJ149="","","(ali)")&amp;"-kat",IF(CB149&lt;&gt;"NEMA","ime-pre-klu"&amp;IF(BJ149="","","(ali)"),IF(CE149&lt;&gt;"NEMA","ime-pre",IF(CW149&lt;&gt;"","novo",""))))&amp;IF(AND(BE149="0",BD149&gt;max_minuta*60),"-ot",""))</f>
        <v>ime-pre-klu-kat</v>
      </c>
      <c r="EB149" t="s">
        <v>1</v>
      </c>
      <c r="EC149" s="112"/>
      <c r="ED149" s="138"/>
      <c r="EE149" s="138"/>
      <c r="EF149" s="138"/>
      <c r="EG149" s="138"/>
      <c r="EH149" s="138"/>
      <c r="EI149" s="138"/>
      <c r="EJ149" s="138"/>
      <c r="EK149" s="138"/>
      <c r="EL149" s="138"/>
      <c r="EM149" s="107">
        <f t="shared" si="227"/>
        <v>1</v>
      </c>
      <c r="EN149" t="s">
        <v>1</v>
      </c>
    </row>
    <row r="150" spans="2:144" x14ac:dyDescent="0.25">
      <c r="B150" s="152" t="s">
        <v>1217</v>
      </c>
      <c r="C150" t="s">
        <v>1</v>
      </c>
      <c r="D150" s="163">
        <f t="shared" si="228"/>
        <v>0</v>
      </c>
      <c r="E150" s="164">
        <f t="shared" ref="E150:AW150" si="254">IF($B150="","",FIND(";",$B150,D150+1))</f>
        <v>1</v>
      </c>
      <c r="F150" s="164">
        <f t="shared" si="254"/>
        <v>2</v>
      </c>
      <c r="G150" s="164">
        <f t="shared" si="254"/>
        <v>8</v>
      </c>
      <c r="H150" s="164">
        <f t="shared" si="254"/>
        <v>11</v>
      </c>
      <c r="I150" s="164">
        <f t="shared" si="254"/>
        <v>20</v>
      </c>
      <c r="J150" s="164">
        <f t="shared" si="254"/>
        <v>21</v>
      </c>
      <c r="K150" s="164">
        <f t="shared" si="254"/>
        <v>23</v>
      </c>
      <c r="L150" s="164">
        <f t="shared" si="254"/>
        <v>24</v>
      </c>
      <c r="M150" s="164">
        <f t="shared" si="254"/>
        <v>26</v>
      </c>
      <c r="N150" s="164">
        <f t="shared" si="254"/>
        <v>32</v>
      </c>
      <c r="O150" s="164">
        <f t="shared" si="254"/>
        <v>33</v>
      </c>
      <c r="P150" s="164">
        <f t="shared" si="254"/>
        <v>34</v>
      </c>
      <c r="Q150" s="164">
        <f t="shared" si="254"/>
        <v>36</v>
      </c>
      <c r="R150" s="164">
        <f t="shared" si="254"/>
        <v>37</v>
      </c>
      <c r="S150" s="164">
        <f t="shared" si="254"/>
        <v>40</v>
      </c>
      <c r="T150" s="164">
        <f t="shared" si="254"/>
        <v>43</v>
      </c>
      <c r="U150" s="164">
        <f t="shared" si="254"/>
        <v>46</v>
      </c>
      <c r="V150" s="164">
        <f t="shared" si="254"/>
        <v>49</v>
      </c>
      <c r="W150" s="164">
        <f t="shared" si="254"/>
        <v>55</v>
      </c>
      <c r="X150" s="164">
        <f t="shared" si="254"/>
        <v>61</v>
      </c>
      <c r="Y150" s="164">
        <f t="shared" si="254"/>
        <v>62</v>
      </c>
      <c r="Z150" s="164">
        <f t="shared" si="254"/>
        <v>63</v>
      </c>
      <c r="AA150" s="164">
        <f t="shared" si="254"/>
        <v>64</v>
      </c>
      <c r="AB150" s="164">
        <f t="shared" si="254"/>
        <v>67</v>
      </c>
      <c r="AC150" s="164">
        <f t="shared" si="254"/>
        <v>70</v>
      </c>
      <c r="AD150" s="164">
        <f t="shared" si="254"/>
        <v>73</v>
      </c>
      <c r="AE150" s="164">
        <f t="shared" si="254"/>
        <v>76</v>
      </c>
      <c r="AF150" s="164">
        <f t="shared" si="254"/>
        <v>79</v>
      </c>
      <c r="AG150" s="164">
        <f t="shared" si="254"/>
        <v>82</v>
      </c>
      <c r="AH150" s="164">
        <f t="shared" si="254"/>
        <v>85</v>
      </c>
      <c r="AI150" s="164">
        <f t="shared" si="254"/>
        <v>88</v>
      </c>
      <c r="AJ150" s="164">
        <f t="shared" si="254"/>
        <v>91</v>
      </c>
      <c r="AK150" s="164">
        <f t="shared" si="254"/>
        <v>94</v>
      </c>
      <c r="AL150" s="164">
        <f t="shared" si="254"/>
        <v>97</v>
      </c>
      <c r="AM150" s="164">
        <f t="shared" si="254"/>
        <v>98</v>
      </c>
      <c r="AN150" s="164">
        <f t="shared" si="254"/>
        <v>100</v>
      </c>
      <c r="AO150" s="164">
        <f t="shared" si="254"/>
        <v>106</v>
      </c>
      <c r="AP150" s="164">
        <f t="shared" si="254"/>
        <v>108</v>
      </c>
      <c r="AQ150" s="164">
        <f t="shared" si="254"/>
        <v>111</v>
      </c>
      <c r="AR150" s="164">
        <f t="shared" si="254"/>
        <v>117</v>
      </c>
      <c r="AS150" s="164">
        <f t="shared" si="254"/>
        <v>124</v>
      </c>
      <c r="AT150" s="164">
        <f t="shared" si="254"/>
        <v>129</v>
      </c>
      <c r="AU150" s="164">
        <f t="shared" si="254"/>
        <v>131</v>
      </c>
      <c r="AV150" s="164">
        <f t="shared" si="254"/>
        <v>132</v>
      </c>
      <c r="AW150" s="165">
        <f t="shared" si="254"/>
        <v>133</v>
      </c>
      <c r="AX150" t="s">
        <v>1</v>
      </c>
      <c r="AY150" s="106" t="str">
        <f t="shared" si="230"/>
        <v>Ž12</v>
      </c>
      <c r="AZ150" s="138">
        <f t="shared" si="222"/>
        <v>122</v>
      </c>
      <c r="BA150" s="74" t="str">
        <f t="shared" si="231"/>
        <v>Vacant</v>
      </c>
      <c r="BB150" s="74" t="str">
        <f t="shared" si="232"/>
        <v/>
      </c>
      <c r="BC150" s="138" t="str">
        <f t="shared" si="233"/>
        <v/>
      </c>
      <c r="BD150" s="138" t="str">
        <f t="shared" si="234"/>
        <v/>
      </c>
      <c r="BE150" s="138" t="str">
        <f t="shared" si="235"/>
        <v>0</v>
      </c>
      <c r="BF150" s="138" t="str">
        <f t="shared" si="169"/>
        <v/>
      </c>
      <c r="BG150" s="138" t="str">
        <f>IF(CD150="","",IF(N(BD150)&gt;max_minuta*60,2,INDEX(statusRezultat_id,MATCH(VALUE(BE150),statusRezultat_oevent,0))))</f>
        <v/>
      </c>
      <c r="BH150" s="74" t="str">
        <f>IF(B150="","",SUBSTITUTE(MID($B150,R150+1,S150-R150-1),"""",""))</f>
        <v/>
      </c>
      <c r="BI150" s="74" t="str">
        <f>IF(B150="","",SUBSTITUTE(MID($B150,S150+1,T150-S150-1),"""",""))</f>
        <v/>
      </c>
      <c r="BJ150" s="138" t="str">
        <f t="shared" si="236"/>
        <v/>
      </c>
      <c r="BK150" s="74" t="str" cm="1">
        <f t="array" ref="BK150">IF(BJ150="",""&amp;BI150,IF(BJ150="NEMA",BI150,INDEX(klubAlias_klub,BJ150)))</f>
        <v/>
      </c>
      <c r="BL150" s="74" t="str" cm="1">
        <f t="array" ref="BL150">IFERROR(INDEX(registarNatjecatelji,CE150,4),"")</f>
        <v/>
      </c>
      <c r="BM150" s="138"/>
      <c r="BN150" s="74" t="str">
        <f t="shared" si="237"/>
        <v/>
      </c>
      <c r="BO150" s="74" t="str">
        <f>IF(B150="","",SUBSTITUTE(MID($B150,T150+1,U150-T150-1),"""",""))</f>
        <v/>
      </c>
      <c r="BP150" s="138" t="str">
        <f>IF(BO150="","",IFERROR(INDEX(drzava_id,MATCH(BO150,drzava_oznaka,0)),"NEMA"))</f>
        <v/>
      </c>
      <c r="BQ150" s="74" t="str">
        <f>IF(B150="","",SUBSTITUTE(MID($B150,AQ150+1,AR150-AQ150-1),"""",""))</f>
        <v>Ž12</v>
      </c>
      <c r="BR150" s="74" t="str">
        <f t="shared" si="223"/>
        <v>M12-Ž12</v>
      </c>
      <c r="BS150" s="138">
        <f t="shared" si="224"/>
        <v>1001</v>
      </c>
      <c r="BT150" s="75" t="str">
        <f>IF(B150="","",SUBSTITUTE(MID($B150,AR150+1,AS150-AR150-1),"""",""))</f>
        <v>1.98</v>
      </c>
      <c r="BU150" s="75" t="str">
        <f>IF(B150="","",SUBSTITUTE(MID($B150,AS150+1,AT150-AS150-1),"""",""))</f>
        <v>75</v>
      </c>
      <c r="BV150" s="76" t="str">
        <f>IF(B150="","",SUBSTITUTE(MID($B150,AT150+1,AU150-AT150-1),"""",""))</f>
        <v>8</v>
      </c>
      <c r="BW150" t="s">
        <v>1</v>
      </c>
      <c r="BX150" s="106" t="str">
        <f>IF(BA150="Vacant","",IF(BA150="","",BA150) &amp; IF(BB150="",""," – " &amp; BB150) &amp; IF(BN150="",""," – " &amp; BN150) &amp; IF(AY150="",""," – " &amp; AY150))</f>
        <v/>
      </c>
      <c r="BY150" s="107" t="str">
        <f t="shared" si="225"/>
        <v/>
      </c>
      <c r="BZ150" t="s">
        <v>1</v>
      </c>
      <c r="CA150" s="106" t="str">
        <f>IF(BA150="Vacant","",IF(BA150="","",BA150) &amp; IF(BB150="",""," – " &amp; BB150) &amp; IF(BN150="",""," – " &amp; BN150))</f>
        <v/>
      </c>
      <c r="CB150" s="107" t="str">
        <f t="shared" si="226"/>
        <v/>
      </c>
      <c r="CC150" t="s">
        <v>1</v>
      </c>
      <c r="CD150" s="106" t="str">
        <f>IF(BA150="Vacant","",IF(BA150="","",BA150)&amp;IF(BB150="",""," – "&amp;BB150))</f>
        <v/>
      </c>
      <c r="CE150" s="107" t="str">
        <f t="shared" si="238"/>
        <v/>
      </c>
      <c r="CF150" t="s">
        <v>1</v>
      </c>
      <c r="CG150" s="112" t="str">
        <f t="shared" si="239"/>
        <v/>
      </c>
      <c r="CH150" s="107" t="str" cm="1">
        <f t="array" ref="CH150">IF(CG150="","",INDEX(imePrezime_id,CG150,0))</f>
        <v/>
      </c>
      <c r="CI150" t="s">
        <v>1</v>
      </c>
      <c r="CJ150" s="30" t="str">
        <f>IF(CE150&lt;&gt;"NEMA","","SELECT '"&amp;CD150&amp;"', ime, prezime FROM imeprezime WHERE ime LIKE '%"&amp;MID(BA150,2,LEN(BA150)-2)&amp;"%' Or prezime LIKE '%"&amp;MID(BB150,2,LEN(BB150)-2)&amp;"%' Or ime LIKE '%"&amp;MID(BB150,2,LEN(BB150)-2)&amp;"%' Or prezime LIKE '%"&amp;MID(BA150,2,LEN(BA150)-2)&amp;"%' ORDER BY ime, prezime;")</f>
        <v/>
      </c>
      <c r="CK150" t="s">
        <v>1</v>
      </c>
      <c r="CL150" s="91"/>
      <c r="CM150" t="s">
        <v>1</v>
      </c>
      <c r="CO150" t="s">
        <v>1</v>
      </c>
      <c r="CW150" s="116" t="str">
        <f>IF(CE150="NEMA",MAX(CW$10:CW149)+1,"")</f>
        <v/>
      </c>
      <c r="CX150" t="s">
        <v>1</v>
      </c>
      <c r="CY150" s="124" t="str">
        <f>LEFT(BQ150,1)</f>
        <v>Ž</v>
      </c>
      <c r="CZ150" t="s">
        <v>1</v>
      </c>
      <c r="DA150" s="106" t="str">
        <f>IF(CW150="","",IF(BO150&lt;&gt;"CRO","","INSERT INTO osoba (id,reg_broj,oib,spol_id,dat_rodjenja) VALUES ("&amp;CW150&amp;",(SELECT max(reg_broj)+1 FROM osoba),Null,'"&amp;CY150&amp;"',Null); INSERT INTO osoba_log (id,reg_broj,oib,spol_id,dat_rodjenja,dnevnik_id) SELECT id,reg_broj,oib,spol_id,dat_rodjenja,"&amp;CW$2&amp;" FROM osoba WHERE id = "&amp;CW150&amp;";"))</f>
        <v/>
      </c>
      <c r="DB150" s="129" t="str">
        <f>IF(CW150="","","INSERT INTO imeprezime (id,osoba_id,rbr,ime,prezime,klub_id,identitet_id,sintaksa_id,info,aktivno,dnevnik_id) VALUES ("&amp;CW150&amp;","&amp;IF(DA150="","Null",CW150)&amp;",1,'"&amp;BA150&amp;"','"&amp;BB150&amp;"',(SELECT id FROM klub WHERE naziv = '"&amp;BI150&amp;"'),Null,1,'',1,"&amp;CW$2&amp;");")</f>
        <v/>
      </c>
      <c r="DC150" t="s">
        <v>1</v>
      </c>
      <c r="DD150" s="30" t="str">
        <f t="shared" si="240"/>
        <v/>
      </c>
      <c r="DE150" t="s">
        <v>1</v>
      </c>
      <c r="DF150" s="106" t="str">
        <f>IF(OR(BP150="",BP150&lt;&gt;"NEMA"),"",BO150)</f>
        <v/>
      </c>
      <c r="DG150" s="129" t="str">
        <f>IF(DF150="","",MAX(DG$10:DG149)+1)</f>
        <v/>
      </c>
      <c r="DH150" t="s">
        <v>1</v>
      </c>
      <c r="DI150" s="91"/>
      <c r="DJ150" t="s">
        <v>1</v>
      </c>
      <c r="DK150" s="30" t="str">
        <f>IF(DF150="","","INSERT INTO drzava(id,naziv,oznaka) VALUES ("&amp;DG150&amp;",'"&amp;DI150&amp;"','"&amp;UPPER(LEFT(DF150,1))&amp;LOWER(RIGHT(DF150,2))&amp;"');")</f>
        <v/>
      </c>
      <c r="DL150" t="s">
        <v>1</v>
      </c>
      <c r="DM150" s="170" t="str">
        <f>IF(BJ150&lt;&gt;"NEMA","",IF(IFERROR(MATCH(BI150,BI$10:BI149,0),0)&lt;&gt;0,"",BI150))</f>
        <v/>
      </c>
      <c r="DN150" t="s">
        <v>1</v>
      </c>
      <c r="DO150" s="91"/>
      <c r="DP150" t="s">
        <v>1</v>
      </c>
      <c r="DQ150" s="106" t="str">
        <f t="shared" si="241"/>
        <v/>
      </c>
      <c r="DR150" s="74" t="str">
        <f>IF(DQ150="","",MAX(DR$10:DR149)+1)</f>
        <v/>
      </c>
      <c r="DS150" s="74" t="str">
        <f>IF(DQ150="","",IF(BP150="","",IF(BP150="NEMA",DG150,BP150)))</f>
        <v/>
      </c>
      <c r="DT150" s="74" t="str">
        <f t="shared" si="242"/>
        <v/>
      </c>
      <c r="DU150" s="74" t="str">
        <f>IF(DO150="","",MAX(DU$10:DU149)+1)</f>
        <v/>
      </c>
      <c r="DV150" s="181" t="str">
        <f>IF(DO150="","",INDEX(klub_id,MATCH(DO150,klub_naziv,0)))</f>
        <v/>
      </c>
      <c r="DW150" s="129" t="str">
        <f t="shared" si="243"/>
        <v/>
      </c>
      <c r="DX150" t="s">
        <v>1</v>
      </c>
      <c r="DY150" s="30" t="str">
        <f t="shared" si="244"/>
        <v/>
      </c>
      <c r="DZ150" t="s">
        <v>1</v>
      </c>
      <c r="EA150" s="170" t="str">
        <f>IF(BX150="","",IF(BY150&lt;&gt;"NEMA","ime-pre-klu"&amp;IF(BJ150="","","(ali)")&amp;"-kat",IF(CB150&lt;&gt;"NEMA","ime-pre-klu"&amp;IF(BJ150="","","(ali)"),IF(CE150&lt;&gt;"NEMA","ime-pre",IF(CW150&lt;&gt;"","novo",""))))&amp;IF(AND(BE150="0",BD150&gt;max_minuta*60),"-ot",""))</f>
        <v/>
      </c>
      <c r="EB150" t="s">
        <v>1</v>
      </c>
      <c r="EC150" s="112"/>
      <c r="ED150" s="138"/>
      <c r="EE150" s="138"/>
      <c r="EF150" s="138"/>
      <c r="EG150" s="138"/>
      <c r="EH150" s="138"/>
      <c r="EI150" s="138"/>
      <c r="EJ150" s="138"/>
      <c r="EK150" s="138"/>
      <c r="EL150" s="138"/>
      <c r="EM150" s="107" t="str">
        <f t="shared" si="227"/>
        <v/>
      </c>
      <c r="EN150" t="s">
        <v>1</v>
      </c>
    </row>
    <row r="151" spans="2:144" x14ac:dyDescent="0.25">
      <c r="B151" s="152" t="s">
        <v>1218</v>
      </c>
      <c r="C151" t="s">
        <v>1</v>
      </c>
      <c r="D151" s="163">
        <f t="shared" si="228"/>
        <v>0</v>
      </c>
      <c r="E151" s="164">
        <f t="shared" ref="E151:AW151" si="255">IF($B151="","",FIND(";",$B151,D151+1))</f>
        <v>1</v>
      </c>
      <c r="F151" s="164">
        <f t="shared" si="255"/>
        <v>9</v>
      </c>
      <c r="G151" s="164">
        <f t="shared" si="255"/>
        <v>15</v>
      </c>
      <c r="H151" s="164">
        <f t="shared" si="255"/>
        <v>23</v>
      </c>
      <c r="I151" s="164">
        <f t="shared" si="255"/>
        <v>29</v>
      </c>
      <c r="J151" s="164">
        <f t="shared" si="255"/>
        <v>30</v>
      </c>
      <c r="K151" s="164">
        <f t="shared" si="255"/>
        <v>32</v>
      </c>
      <c r="L151" s="164">
        <f t="shared" si="255"/>
        <v>33</v>
      </c>
      <c r="M151" s="164">
        <f t="shared" si="255"/>
        <v>35</v>
      </c>
      <c r="N151" s="164">
        <f t="shared" si="255"/>
        <v>41</v>
      </c>
      <c r="O151" s="164">
        <f t="shared" si="255"/>
        <v>42</v>
      </c>
      <c r="P151" s="164">
        <f t="shared" si="255"/>
        <v>43</v>
      </c>
      <c r="Q151" s="164">
        <f t="shared" si="255"/>
        <v>45</v>
      </c>
      <c r="R151" s="164">
        <f t="shared" si="255"/>
        <v>47</v>
      </c>
      <c r="S151" s="164">
        <f t="shared" si="255"/>
        <v>55</v>
      </c>
      <c r="T151" s="164">
        <f t="shared" si="255"/>
        <v>66</v>
      </c>
      <c r="U151" s="164">
        <f t="shared" si="255"/>
        <v>72</v>
      </c>
      <c r="V151" s="164">
        <f t="shared" si="255"/>
        <v>75</v>
      </c>
      <c r="W151" s="164">
        <f t="shared" si="255"/>
        <v>81</v>
      </c>
      <c r="X151" s="164">
        <f t="shared" si="255"/>
        <v>87</v>
      </c>
      <c r="Y151" s="164">
        <f t="shared" si="255"/>
        <v>88</v>
      </c>
      <c r="Z151" s="164">
        <f t="shared" si="255"/>
        <v>89</v>
      </c>
      <c r="AA151" s="164">
        <f t="shared" si="255"/>
        <v>90</v>
      </c>
      <c r="AB151" s="164">
        <f t="shared" si="255"/>
        <v>93</v>
      </c>
      <c r="AC151" s="164">
        <f t="shared" si="255"/>
        <v>96</v>
      </c>
      <c r="AD151" s="164">
        <f t="shared" si="255"/>
        <v>99</v>
      </c>
      <c r="AE151" s="164">
        <f t="shared" si="255"/>
        <v>102</v>
      </c>
      <c r="AF151" s="164">
        <f t="shared" si="255"/>
        <v>105</v>
      </c>
      <c r="AG151" s="164">
        <f t="shared" si="255"/>
        <v>108</v>
      </c>
      <c r="AH151" s="164">
        <f t="shared" si="255"/>
        <v>111</v>
      </c>
      <c r="AI151" s="164">
        <f t="shared" si="255"/>
        <v>114</v>
      </c>
      <c r="AJ151" s="164">
        <f t="shared" si="255"/>
        <v>117</v>
      </c>
      <c r="AK151" s="164">
        <f t="shared" si="255"/>
        <v>120</v>
      </c>
      <c r="AL151" s="164">
        <f t="shared" si="255"/>
        <v>123</v>
      </c>
      <c r="AM151" s="164">
        <f t="shared" si="255"/>
        <v>124</v>
      </c>
      <c r="AN151" s="164">
        <f t="shared" si="255"/>
        <v>126</v>
      </c>
      <c r="AO151" s="164">
        <f t="shared" si="255"/>
        <v>132</v>
      </c>
      <c r="AP151" s="164">
        <f t="shared" si="255"/>
        <v>134</v>
      </c>
      <c r="AQ151" s="164">
        <f t="shared" si="255"/>
        <v>137</v>
      </c>
      <c r="AR151" s="164">
        <f t="shared" si="255"/>
        <v>143</v>
      </c>
      <c r="AS151" s="164">
        <f t="shared" si="255"/>
        <v>150</v>
      </c>
      <c r="AT151" s="164">
        <f t="shared" si="255"/>
        <v>155</v>
      </c>
      <c r="AU151" s="164">
        <f t="shared" si="255"/>
        <v>157</v>
      </c>
      <c r="AV151" s="164">
        <f t="shared" si="255"/>
        <v>158</v>
      </c>
      <c r="AW151" s="165">
        <f t="shared" si="255"/>
        <v>159</v>
      </c>
      <c r="AX151" t="s">
        <v>1</v>
      </c>
      <c r="AY151" s="106" t="str">
        <f t="shared" si="230"/>
        <v>Ž12</v>
      </c>
      <c r="AZ151" s="138">
        <f t="shared" si="222"/>
        <v>122</v>
      </c>
      <c r="BA151" s="74" t="str">
        <f t="shared" si="231"/>
        <v>Ema</v>
      </c>
      <c r="BB151" s="74" t="str">
        <f t="shared" si="232"/>
        <v>Jurač</v>
      </c>
      <c r="BC151" s="138" t="str">
        <f t="shared" si="233"/>
        <v/>
      </c>
      <c r="BD151" s="138" t="str">
        <f t="shared" si="234"/>
        <v/>
      </c>
      <c r="BE151" s="138" t="str">
        <f t="shared" si="235"/>
        <v>1</v>
      </c>
      <c r="BF151" s="138" t="str">
        <f t="shared" ref="BF151:BF214" si="256">IF(CD151="","",BE151)</f>
        <v>1</v>
      </c>
      <c r="BG151" s="138">
        <f>IF(CD151="","",IF(N(BD151)&gt;max_minuta*60,2,INDEX(statusRezultat_id,MATCH(VALUE(BE151),statusRezultat_oevent,0))))</f>
        <v>6</v>
      </c>
      <c r="BH151" s="74" t="str">
        <f>IF(B151="","",SUBSTITUTE(MID($B151,R151+1,S151-R151-1),"""",""))</f>
        <v>Vihor</v>
      </c>
      <c r="BI151" s="74" t="str">
        <f>IF(B151="","",SUBSTITUTE(MID($B151,S151+1,T151-S151-1),"""",""))</f>
        <v>OK Vihor</v>
      </c>
      <c r="BJ151" s="138" t="str">
        <f t="shared" si="236"/>
        <v/>
      </c>
      <c r="BK151" s="74" t="str" cm="1">
        <f t="array" ref="BK151">IF(BJ151="",""&amp;BI151,IF(BJ151="NEMA",BI151,INDEX(klubAlias_klub,BJ151)))</f>
        <v>OK Vihor</v>
      </c>
      <c r="BL151" s="74" t="str" cm="1">
        <f t="array" ref="BL151">IFERROR(INDEX(registarNatjecatelji,CE151,4),"")</f>
        <v>OK Vihor</v>
      </c>
      <c r="BM151" s="138"/>
      <c r="BN151" s="74" t="str">
        <f t="shared" si="237"/>
        <v>OK Vihor</v>
      </c>
      <c r="BO151" s="74" t="str">
        <f>IF(B151="","",SUBSTITUTE(MID($B151,T151+1,U151-T151-1),"""",""))</f>
        <v>CRO</v>
      </c>
      <c r="BP151" s="138">
        <f>IF(BO151="","",IFERROR(INDEX(drzava_id,MATCH(BO151,drzava_oznaka,0)),"NEMA"))</f>
        <v>1</v>
      </c>
      <c r="BQ151" s="74" t="str">
        <f>IF(B151="","",SUBSTITUTE(MID($B151,AQ151+1,AR151-AQ151-1),"""",""))</f>
        <v>Ž12</v>
      </c>
      <c r="BR151" s="74" t="str">
        <f t="shared" si="223"/>
        <v>M12-Ž12</v>
      </c>
      <c r="BS151" s="138">
        <f t="shared" si="224"/>
        <v>1001</v>
      </c>
      <c r="BT151" s="75" t="str">
        <f>IF(B151="","",SUBSTITUTE(MID($B151,AR151+1,AS151-AR151-1),"""",""))</f>
        <v>1.98</v>
      </c>
      <c r="BU151" s="75" t="str">
        <f>IF(B151="","",SUBSTITUTE(MID($B151,AS151+1,AT151-AS151-1),"""",""))</f>
        <v>75</v>
      </c>
      <c r="BV151" s="76" t="str">
        <f>IF(B151="","",SUBSTITUTE(MID($B151,AT151+1,AU151-AT151-1),"""",""))</f>
        <v>8</v>
      </c>
      <c r="BW151" t="s">
        <v>1</v>
      </c>
      <c r="BX151" s="106" t="str">
        <f>IF(BA151="Vacant","",IF(BA151="","",BA151) &amp; IF(BB151="",""," – " &amp; BB151) &amp; IF(BN151="",""," – " &amp; BN151) &amp; IF(AY151="",""," – " &amp; AY151))</f>
        <v>Ema – Jurač – OK Vihor – Ž12</v>
      </c>
      <c r="BY151" s="107">
        <f t="shared" si="225"/>
        <v>704</v>
      </c>
      <c r="BZ151" t="s">
        <v>1</v>
      </c>
      <c r="CA151" s="106" t="str">
        <f>IF(BA151="Vacant","",IF(BA151="","",BA151) &amp; IF(BB151="",""," – " &amp; BB151) &amp; IF(BN151="",""," – " &amp; BN151))</f>
        <v>Ema – Jurač – OK Vihor</v>
      </c>
      <c r="CB151" s="107">
        <f t="shared" si="226"/>
        <v>704</v>
      </c>
      <c r="CC151" t="s">
        <v>1</v>
      </c>
      <c r="CD151" s="106" t="str">
        <f>IF(BA151="Vacant","",IF(BA151="","",BA151)&amp;IF(BB151="",""," – "&amp;BB151))</f>
        <v>Ema – Jurač</v>
      </c>
      <c r="CE151" s="107">
        <f t="shared" si="238"/>
        <v>704</v>
      </c>
      <c r="CF151" t="s">
        <v>1</v>
      </c>
      <c r="CG151" s="112">
        <f t="shared" si="239"/>
        <v>704</v>
      </c>
      <c r="CH151" s="107" cm="1">
        <f t="array" ref="CH151">IF(CG151="","",INDEX(imePrezime_id,CG151,0))</f>
        <v>1440</v>
      </c>
      <c r="CI151" t="s">
        <v>1</v>
      </c>
      <c r="CJ151" s="30" t="str">
        <f>IF(CE151&lt;&gt;"NEMA","","SELECT '"&amp;CD151&amp;"', ime, prezime FROM imeprezime WHERE ime LIKE '%"&amp;MID(BA151,2,LEN(BA151)-2)&amp;"%' Or prezime LIKE '%"&amp;MID(BB151,2,LEN(BB151)-2)&amp;"%' Or ime LIKE '%"&amp;MID(BB151,2,LEN(BB151)-2)&amp;"%' Or prezime LIKE '%"&amp;MID(BA151,2,LEN(BA151)-2)&amp;"%' ORDER BY ime, prezime;")</f>
        <v/>
      </c>
      <c r="CK151" t="s">
        <v>1</v>
      </c>
      <c r="CL151" s="91"/>
      <c r="CM151" t="s">
        <v>1</v>
      </c>
      <c r="CO151" t="s">
        <v>1</v>
      </c>
      <c r="CW151" s="116" t="str">
        <f>IF(CE151="NEMA",MAX(CW$10:CW150)+1,"")</f>
        <v/>
      </c>
      <c r="CX151" t="s">
        <v>1</v>
      </c>
      <c r="CY151" s="124" t="str">
        <f>LEFT(BQ151,1)</f>
        <v>Ž</v>
      </c>
      <c r="CZ151" t="s">
        <v>1</v>
      </c>
      <c r="DA151" s="106" t="str">
        <f>IF(CW151="","",IF(BO151&lt;&gt;"CRO","","INSERT INTO osoba (id,reg_broj,oib,spol_id,dat_rodjenja) VALUES ("&amp;CW151&amp;",(SELECT max(reg_broj)+1 FROM osoba),Null,'"&amp;CY151&amp;"',Null); INSERT INTO osoba_log (id,reg_broj,oib,spol_id,dat_rodjenja,dnevnik_id) SELECT id,reg_broj,oib,spol_id,dat_rodjenja,"&amp;CW$2&amp;" FROM osoba WHERE id = "&amp;CW151&amp;";"))</f>
        <v/>
      </c>
      <c r="DB151" s="129" t="str">
        <f>IF(CW151="","","INSERT INTO imeprezime (id,osoba_id,rbr,ime,prezime,klub_id,identitet_id,sintaksa_id,info,aktivno,dnevnik_id) VALUES ("&amp;CW151&amp;","&amp;IF(DA151="","Null",CW151)&amp;",1,'"&amp;BA151&amp;"','"&amp;BB151&amp;"',(SELECT id FROM klub WHERE naziv = '"&amp;BI151&amp;"'),Null,1,'',1,"&amp;CW$2&amp;");")</f>
        <v/>
      </c>
      <c r="DC151" t="s">
        <v>1</v>
      </c>
      <c r="DD151" s="30" t="str">
        <f t="shared" si="240"/>
        <v/>
      </c>
      <c r="DE151" t="s">
        <v>1</v>
      </c>
      <c r="DF151" s="106" t="str">
        <f>IF(OR(BP151="",BP151&lt;&gt;"NEMA"),"",BO151)</f>
        <v/>
      </c>
      <c r="DG151" s="129" t="str">
        <f>IF(DF151="","",MAX(DG$10:DG150)+1)</f>
        <v/>
      </c>
      <c r="DH151" t="s">
        <v>1</v>
      </c>
      <c r="DI151" s="91"/>
      <c r="DJ151" t="s">
        <v>1</v>
      </c>
      <c r="DK151" s="30" t="str">
        <f>IF(DF151="","","INSERT INTO drzava(id,naziv,oznaka) VALUES ("&amp;DG151&amp;",'"&amp;DI151&amp;"','"&amp;UPPER(LEFT(DF151,1))&amp;LOWER(RIGHT(DF151,2))&amp;"');")</f>
        <v/>
      </c>
      <c r="DL151" t="s">
        <v>1</v>
      </c>
      <c r="DM151" s="170" t="str">
        <f>IF(BJ151&lt;&gt;"NEMA","",IF(IFERROR(MATCH(BI151,BI$10:BI150,0),0)&lt;&gt;0,"",BI151))</f>
        <v/>
      </c>
      <c r="DN151" t="s">
        <v>1</v>
      </c>
      <c r="DO151" s="91"/>
      <c r="DP151" t="s">
        <v>1</v>
      </c>
      <c r="DQ151" s="106" t="str">
        <f t="shared" si="241"/>
        <v/>
      </c>
      <c r="DR151" s="74" t="str">
        <f>IF(DQ151="","",MAX(DR$10:DR150)+1)</f>
        <v/>
      </c>
      <c r="DS151" s="74" t="str">
        <f>IF(DQ151="","",IF(BP151="","",IF(BP151="NEMA",DG151,BP151)))</f>
        <v/>
      </c>
      <c r="DT151" s="74" t="str">
        <f t="shared" si="242"/>
        <v/>
      </c>
      <c r="DU151" s="74" t="str">
        <f>IF(DO151="","",MAX(DU$10:DU150)+1)</f>
        <v/>
      </c>
      <c r="DV151" s="181" t="str">
        <f>IF(DO151="","",INDEX(klub_id,MATCH(DO151,klub_naziv,0)))</f>
        <v/>
      </c>
      <c r="DW151" s="129" t="str">
        <f t="shared" si="243"/>
        <v/>
      </c>
      <c r="DX151" t="s">
        <v>1</v>
      </c>
      <c r="DY151" s="30" t="str">
        <f t="shared" si="244"/>
        <v/>
      </c>
      <c r="DZ151" t="s">
        <v>1</v>
      </c>
      <c r="EA151" s="170" t="str">
        <f>IF(BX151="","",IF(BY151&lt;&gt;"NEMA","ime-pre-klu"&amp;IF(BJ151="","","(ali)")&amp;"-kat",IF(CB151&lt;&gt;"NEMA","ime-pre-klu"&amp;IF(BJ151="","","(ali)"),IF(CE151&lt;&gt;"NEMA","ime-pre",IF(CW151&lt;&gt;"","novo",""))))&amp;IF(AND(BE151="0",BD151&gt;max_minuta*60),"-ot",""))</f>
        <v>ime-pre-klu-kat</v>
      </c>
      <c r="EB151" t="s">
        <v>1</v>
      </c>
      <c r="EC151" s="112"/>
      <c r="ED151" s="138"/>
      <c r="EE151" s="138"/>
      <c r="EF151" s="138"/>
      <c r="EG151" s="138"/>
      <c r="EH151" s="138"/>
      <c r="EI151" s="138"/>
      <c r="EJ151" s="138"/>
      <c r="EK151" s="138"/>
      <c r="EL151" s="138"/>
      <c r="EM151" s="107">
        <f t="shared" si="227"/>
        <v>1</v>
      </c>
      <c r="EN151" t="s">
        <v>1</v>
      </c>
    </row>
    <row r="152" spans="2:144" x14ac:dyDescent="0.25">
      <c r="B152" s="152" t="s">
        <v>1219</v>
      </c>
      <c r="C152" t="s">
        <v>1</v>
      </c>
      <c r="D152" s="163">
        <f t="shared" si="228"/>
        <v>0</v>
      </c>
      <c r="E152" s="164">
        <f t="shared" ref="E152:AW152" si="257">IF($B152="","",FIND(";",$B152,D152+1))</f>
        <v>1</v>
      </c>
      <c r="F152" s="164">
        <f t="shared" si="257"/>
        <v>9</v>
      </c>
      <c r="G152" s="164">
        <f t="shared" si="257"/>
        <v>15</v>
      </c>
      <c r="H152" s="164">
        <f t="shared" si="257"/>
        <v>22</v>
      </c>
      <c r="I152" s="164">
        <f t="shared" si="257"/>
        <v>30</v>
      </c>
      <c r="J152" s="164">
        <f t="shared" si="257"/>
        <v>31</v>
      </c>
      <c r="K152" s="164">
        <f t="shared" si="257"/>
        <v>33</v>
      </c>
      <c r="L152" s="164">
        <f t="shared" si="257"/>
        <v>34</v>
      </c>
      <c r="M152" s="164">
        <f t="shared" si="257"/>
        <v>36</v>
      </c>
      <c r="N152" s="164">
        <f t="shared" si="257"/>
        <v>42</v>
      </c>
      <c r="O152" s="164">
        <f t="shared" si="257"/>
        <v>48</v>
      </c>
      <c r="P152" s="164">
        <f t="shared" si="257"/>
        <v>54</v>
      </c>
      <c r="Q152" s="164">
        <f t="shared" si="257"/>
        <v>56</v>
      </c>
      <c r="R152" s="164">
        <f t="shared" si="257"/>
        <v>58</v>
      </c>
      <c r="S152" s="164">
        <f t="shared" si="257"/>
        <v>66</v>
      </c>
      <c r="T152" s="164">
        <f t="shared" si="257"/>
        <v>77</v>
      </c>
      <c r="U152" s="164">
        <f t="shared" si="257"/>
        <v>83</v>
      </c>
      <c r="V152" s="164">
        <f t="shared" si="257"/>
        <v>86</v>
      </c>
      <c r="W152" s="164">
        <f t="shared" si="257"/>
        <v>92</v>
      </c>
      <c r="X152" s="164">
        <f t="shared" si="257"/>
        <v>98</v>
      </c>
      <c r="Y152" s="164">
        <f t="shared" si="257"/>
        <v>99</v>
      </c>
      <c r="Z152" s="164">
        <f t="shared" si="257"/>
        <v>100</v>
      </c>
      <c r="AA152" s="164">
        <f t="shared" si="257"/>
        <v>101</v>
      </c>
      <c r="AB152" s="164">
        <f t="shared" si="257"/>
        <v>104</v>
      </c>
      <c r="AC152" s="164">
        <f t="shared" si="257"/>
        <v>107</v>
      </c>
      <c r="AD152" s="164">
        <f t="shared" si="257"/>
        <v>110</v>
      </c>
      <c r="AE152" s="164">
        <f t="shared" si="257"/>
        <v>113</v>
      </c>
      <c r="AF152" s="164">
        <f t="shared" si="257"/>
        <v>116</v>
      </c>
      <c r="AG152" s="164">
        <f t="shared" si="257"/>
        <v>119</v>
      </c>
      <c r="AH152" s="164">
        <f t="shared" si="257"/>
        <v>122</v>
      </c>
      <c r="AI152" s="164">
        <f t="shared" si="257"/>
        <v>125</v>
      </c>
      <c r="AJ152" s="164">
        <f t="shared" si="257"/>
        <v>128</v>
      </c>
      <c r="AK152" s="164">
        <f t="shared" si="257"/>
        <v>131</v>
      </c>
      <c r="AL152" s="164">
        <f t="shared" si="257"/>
        <v>134</v>
      </c>
      <c r="AM152" s="164">
        <f t="shared" si="257"/>
        <v>135</v>
      </c>
      <c r="AN152" s="164">
        <f t="shared" si="257"/>
        <v>137</v>
      </c>
      <c r="AO152" s="164">
        <f t="shared" si="257"/>
        <v>143</v>
      </c>
      <c r="AP152" s="164">
        <f t="shared" si="257"/>
        <v>145</v>
      </c>
      <c r="AQ152" s="164">
        <f t="shared" si="257"/>
        <v>148</v>
      </c>
      <c r="AR152" s="164">
        <f t="shared" si="257"/>
        <v>154</v>
      </c>
      <c r="AS152" s="164">
        <f t="shared" si="257"/>
        <v>161</v>
      </c>
      <c r="AT152" s="164">
        <f t="shared" si="257"/>
        <v>166</v>
      </c>
      <c r="AU152" s="164">
        <f t="shared" si="257"/>
        <v>168</v>
      </c>
      <c r="AV152" s="164">
        <f t="shared" si="257"/>
        <v>170</v>
      </c>
      <c r="AW152" s="165">
        <f t="shared" si="257"/>
        <v>171</v>
      </c>
      <c r="AX152" t="s">
        <v>1</v>
      </c>
      <c r="AY152" s="106" t="str">
        <f t="shared" si="230"/>
        <v>Ž14</v>
      </c>
      <c r="AZ152" s="138">
        <f t="shared" si="222"/>
        <v>121</v>
      </c>
      <c r="BA152" s="74" t="str">
        <f t="shared" si="231"/>
        <v>Paola</v>
      </c>
      <c r="BB152" s="74" t="str">
        <f t="shared" si="232"/>
        <v>Rako</v>
      </c>
      <c r="BC152" s="138" t="str">
        <f t="shared" si="233"/>
        <v>29:44</v>
      </c>
      <c r="BD152" s="138">
        <f t="shared" si="234"/>
        <v>1784</v>
      </c>
      <c r="BE152" s="138" t="str">
        <f t="shared" si="235"/>
        <v>0</v>
      </c>
      <c r="BF152" s="138" t="str">
        <f t="shared" si="256"/>
        <v>0</v>
      </c>
      <c r="BG152" s="138">
        <f>IF(CD152="","",IF(N(BD152)&gt;max_minuta*60,2,INDEX(statusRezultat_id,MATCH(VALUE(BE152),statusRezultat_oevent,0))))</f>
        <v>1</v>
      </c>
      <c r="BH152" s="74" t="str">
        <f>IF(B152="","",SUBSTITUTE(MID($B152,R152+1,S152-R152-1),"""",""))</f>
        <v>Vihor</v>
      </c>
      <c r="BI152" s="74" t="str">
        <f>IF(B152="","",SUBSTITUTE(MID($B152,S152+1,T152-S152-1),"""",""))</f>
        <v>OK Vihor</v>
      </c>
      <c r="BJ152" s="138" t="str">
        <f t="shared" si="236"/>
        <v/>
      </c>
      <c r="BK152" s="74" t="str" cm="1">
        <f t="array" ref="BK152">IF(BJ152="",""&amp;BI152,IF(BJ152="NEMA",BI152,INDEX(klubAlias_klub,BJ152)))</f>
        <v>OK Vihor</v>
      </c>
      <c r="BL152" s="74" t="str" cm="1">
        <f t="array" ref="BL152">IFERROR(INDEX(registarNatjecatelji,CE152,4),"")</f>
        <v>OK Vihor</v>
      </c>
      <c r="BM152" s="138"/>
      <c r="BN152" s="74" t="str">
        <f t="shared" si="237"/>
        <v>OK Vihor</v>
      </c>
      <c r="BO152" s="74" t="str">
        <f>IF(B152="","",SUBSTITUTE(MID($B152,T152+1,U152-T152-1),"""",""))</f>
        <v>CRO</v>
      </c>
      <c r="BP152" s="138">
        <f>IF(BO152="","",IFERROR(INDEX(drzava_id,MATCH(BO152,drzava_oznaka,0)),"NEMA"))</f>
        <v>1</v>
      </c>
      <c r="BQ152" s="74" t="str">
        <f>IF(B152="","",SUBSTITUTE(MID($B152,AQ152+1,AR152-AQ152-1),"""",""))</f>
        <v>Ž14</v>
      </c>
      <c r="BR152" s="74" t="str">
        <f t="shared" si="223"/>
        <v>M14-Ž14</v>
      </c>
      <c r="BS152" s="138">
        <f t="shared" si="224"/>
        <v>1002</v>
      </c>
      <c r="BT152" s="75" t="str">
        <f>IF(B152="","",SUBSTITUTE(MID($B152,AR152+1,AS152-AR152-1),"""",""))</f>
        <v>2.33</v>
      </c>
      <c r="BU152" s="75" t="str">
        <f>IF(B152="","",SUBSTITUTE(MID($B152,AS152+1,AT152-AS152-1),"""",""))</f>
        <v>75</v>
      </c>
      <c r="BV152" s="76" t="str">
        <f>IF(B152="","",SUBSTITUTE(MID($B152,AT152+1,AU152-AT152-1),"""",""))</f>
        <v>9</v>
      </c>
      <c r="BW152" t="s">
        <v>1</v>
      </c>
      <c r="BX152" s="106" t="str">
        <f>IF(BA152="Vacant","",IF(BA152="","",BA152) &amp; IF(BB152="",""," – " &amp; BB152) &amp; IF(BN152="",""," – " &amp; BN152) &amp; IF(AY152="",""," – " &amp; AY152))</f>
        <v>Paola – Rako – OK Vihor – Ž14</v>
      </c>
      <c r="BY152" s="107">
        <f t="shared" si="225"/>
        <v>858</v>
      </c>
      <c r="BZ152" t="s">
        <v>1</v>
      </c>
      <c r="CA152" s="106" t="str">
        <f>IF(BA152="Vacant","",IF(BA152="","",BA152) &amp; IF(BB152="",""," – " &amp; BB152) &amp; IF(BN152="",""," – " &amp; BN152))</f>
        <v>Paola – Rako – OK Vihor</v>
      </c>
      <c r="CB152" s="107">
        <f t="shared" si="226"/>
        <v>858</v>
      </c>
      <c r="CC152" t="s">
        <v>1</v>
      </c>
      <c r="CD152" s="106" t="str">
        <f>IF(BA152="Vacant","",IF(BA152="","",BA152)&amp;IF(BB152="",""," – "&amp;BB152))</f>
        <v>Paola – Rako</v>
      </c>
      <c r="CE152" s="107">
        <f t="shared" si="238"/>
        <v>858</v>
      </c>
      <c r="CF152" t="s">
        <v>1</v>
      </c>
      <c r="CG152" s="112">
        <f t="shared" si="239"/>
        <v>858</v>
      </c>
      <c r="CH152" s="107" cm="1">
        <f t="array" ref="CH152">IF(CG152="","",INDEX(imePrezime_id,CG152,0))</f>
        <v>1047</v>
      </c>
      <c r="CI152" t="s">
        <v>1</v>
      </c>
      <c r="CJ152" s="30" t="str">
        <f>IF(CE152&lt;&gt;"NEMA","","SELECT '"&amp;CD152&amp;"', ime, prezime FROM imeprezime WHERE ime LIKE '%"&amp;MID(BA152,2,LEN(BA152)-2)&amp;"%' Or prezime LIKE '%"&amp;MID(BB152,2,LEN(BB152)-2)&amp;"%' Or ime LIKE '%"&amp;MID(BB152,2,LEN(BB152)-2)&amp;"%' Or prezime LIKE '%"&amp;MID(BA152,2,LEN(BA152)-2)&amp;"%' ORDER BY ime, prezime;")</f>
        <v/>
      </c>
      <c r="CK152" t="s">
        <v>1</v>
      </c>
      <c r="CL152" s="91"/>
      <c r="CM152" t="s">
        <v>1</v>
      </c>
      <c r="CO152" t="s">
        <v>1</v>
      </c>
      <c r="CW152" s="116" t="str">
        <f>IF(CE152="NEMA",MAX(CW$10:CW151)+1,"")</f>
        <v/>
      </c>
      <c r="CX152" t="s">
        <v>1</v>
      </c>
      <c r="CY152" s="124" t="str">
        <f>LEFT(BQ152,1)</f>
        <v>Ž</v>
      </c>
      <c r="CZ152" t="s">
        <v>1</v>
      </c>
      <c r="DA152" s="106" t="str">
        <f>IF(CW152="","",IF(BO152&lt;&gt;"CRO","","INSERT INTO osoba (id,reg_broj,oib,spol_id,dat_rodjenja) VALUES ("&amp;CW152&amp;",(SELECT max(reg_broj)+1 FROM osoba),Null,'"&amp;CY152&amp;"',Null); INSERT INTO osoba_log (id,reg_broj,oib,spol_id,dat_rodjenja,dnevnik_id) SELECT id,reg_broj,oib,spol_id,dat_rodjenja,"&amp;CW$2&amp;" FROM osoba WHERE id = "&amp;CW152&amp;";"))</f>
        <v/>
      </c>
      <c r="DB152" s="129" t="str">
        <f>IF(CW152="","","INSERT INTO imeprezime (id,osoba_id,rbr,ime,prezime,klub_id,identitet_id,sintaksa_id,info,aktivno,dnevnik_id) VALUES ("&amp;CW152&amp;","&amp;IF(DA152="","Null",CW152)&amp;",1,'"&amp;BA152&amp;"','"&amp;BB152&amp;"',(SELECT id FROM klub WHERE naziv = '"&amp;BI152&amp;"'),Null,1,'',1,"&amp;CW$2&amp;");")</f>
        <v/>
      </c>
      <c r="DC152" t="s">
        <v>1</v>
      </c>
      <c r="DD152" s="30" t="str">
        <f t="shared" si="240"/>
        <v/>
      </c>
      <c r="DE152" t="s">
        <v>1</v>
      </c>
      <c r="DF152" s="106" t="str">
        <f>IF(OR(BP152="",BP152&lt;&gt;"NEMA"),"",BO152)</f>
        <v/>
      </c>
      <c r="DG152" s="129" t="str">
        <f>IF(DF152="","",MAX(DG$10:DG151)+1)</f>
        <v/>
      </c>
      <c r="DH152" t="s">
        <v>1</v>
      </c>
      <c r="DI152" s="91"/>
      <c r="DJ152" t="s">
        <v>1</v>
      </c>
      <c r="DK152" s="30" t="str">
        <f>IF(DF152="","","INSERT INTO drzava(id,naziv,oznaka) VALUES ("&amp;DG152&amp;",'"&amp;DI152&amp;"','"&amp;UPPER(LEFT(DF152,1))&amp;LOWER(RIGHT(DF152,2))&amp;"');")</f>
        <v/>
      </c>
      <c r="DL152" t="s">
        <v>1</v>
      </c>
      <c r="DM152" s="170" t="str">
        <f>IF(BJ152&lt;&gt;"NEMA","",IF(IFERROR(MATCH(BI152,BI$10:BI151,0),0)&lt;&gt;0,"",BI152))</f>
        <v/>
      </c>
      <c r="DN152" t="s">
        <v>1</v>
      </c>
      <c r="DO152" s="91"/>
      <c r="DP152" t="s">
        <v>1</v>
      </c>
      <c r="DQ152" s="106" t="str">
        <f t="shared" si="241"/>
        <v/>
      </c>
      <c r="DR152" s="74" t="str">
        <f>IF(DQ152="","",MAX(DR$10:DR151)+1)</f>
        <v/>
      </c>
      <c r="DS152" s="74" t="str">
        <f>IF(DQ152="","",IF(BP152="","",IF(BP152="NEMA",DG152,BP152)))</f>
        <v/>
      </c>
      <c r="DT152" s="74" t="str">
        <f t="shared" si="242"/>
        <v/>
      </c>
      <c r="DU152" s="74" t="str">
        <f>IF(DO152="","",MAX(DU$10:DU151)+1)</f>
        <v/>
      </c>
      <c r="DV152" s="181" t="str">
        <f>IF(DO152="","",INDEX(klub_id,MATCH(DO152,klub_naziv,0)))</f>
        <v/>
      </c>
      <c r="DW152" s="129" t="str">
        <f t="shared" si="243"/>
        <v/>
      </c>
      <c r="DX152" t="s">
        <v>1</v>
      </c>
      <c r="DY152" s="30" t="str">
        <f t="shared" si="244"/>
        <v/>
      </c>
      <c r="DZ152" t="s">
        <v>1</v>
      </c>
      <c r="EA152" s="170" t="str">
        <f>IF(BX152="","",IF(BY152&lt;&gt;"NEMA","ime-pre-klu"&amp;IF(BJ152="","","(ali)")&amp;"-kat",IF(CB152&lt;&gt;"NEMA","ime-pre-klu"&amp;IF(BJ152="","","(ali)"),IF(CE152&lt;&gt;"NEMA","ime-pre",IF(CW152&lt;&gt;"","novo",""))))&amp;IF(AND(BE152="0",BD152&gt;max_minuta*60),"-ot",""))</f>
        <v>ime-pre-klu-kat</v>
      </c>
      <c r="EB152" t="s">
        <v>1</v>
      </c>
      <c r="EC152" s="112"/>
      <c r="ED152" s="138"/>
      <c r="EE152" s="138"/>
      <c r="EF152" s="138"/>
      <c r="EG152" s="138"/>
      <c r="EH152" s="138"/>
      <c r="EI152" s="138"/>
      <c r="EJ152" s="138"/>
      <c r="EK152" s="138"/>
      <c r="EL152" s="138"/>
      <c r="EM152" s="107">
        <f t="shared" si="227"/>
        <v>1</v>
      </c>
      <c r="EN152" t="s">
        <v>1</v>
      </c>
    </row>
    <row r="153" spans="2:144" x14ac:dyDescent="0.25">
      <c r="B153" s="152" t="s">
        <v>1220</v>
      </c>
      <c r="C153" t="s">
        <v>1</v>
      </c>
      <c r="D153" s="163">
        <f t="shared" si="228"/>
        <v>0</v>
      </c>
      <c r="E153" s="164">
        <f t="shared" ref="E153:AW153" si="258">IF($B153="","",FIND(";",$B153,D153+1))</f>
        <v>1</v>
      </c>
      <c r="F153" s="164">
        <f t="shared" si="258"/>
        <v>9</v>
      </c>
      <c r="G153" s="164">
        <f t="shared" si="258"/>
        <v>15</v>
      </c>
      <c r="H153" s="164">
        <f t="shared" si="258"/>
        <v>23</v>
      </c>
      <c r="I153" s="164">
        <f t="shared" si="258"/>
        <v>32</v>
      </c>
      <c r="J153" s="164">
        <f t="shared" si="258"/>
        <v>33</v>
      </c>
      <c r="K153" s="164">
        <f t="shared" si="258"/>
        <v>35</v>
      </c>
      <c r="L153" s="164">
        <f t="shared" si="258"/>
        <v>36</v>
      </c>
      <c r="M153" s="164">
        <f t="shared" si="258"/>
        <v>38</v>
      </c>
      <c r="N153" s="164">
        <f t="shared" si="258"/>
        <v>44</v>
      </c>
      <c r="O153" s="164">
        <f t="shared" si="258"/>
        <v>50</v>
      </c>
      <c r="P153" s="164">
        <f t="shared" si="258"/>
        <v>56</v>
      </c>
      <c r="Q153" s="164">
        <f t="shared" si="258"/>
        <v>58</v>
      </c>
      <c r="R153" s="164">
        <f t="shared" si="258"/>
        <v>60</v>
      </c>
      <c r="S153" s="164">
        <f t="shared" si="258"/>
        <v>68</v>
      </c>
      <c r="T153" s="164">
        <f t="shared" si="258"/>
        <v>79</v>
      </c>
      <c r="U153" s="164">
        <f t="shared" si="258"/>
        <v>85</v>
      </c>
      <c r="V153" s="164">
        <f t="shared" si="258"/>
        <v>88</v>
      </c>
      <c r="W153" s="164">
        <f t="shared" si="258"/>
        <v>94</v>
      </c>
      <c r="X153" s="164">
        <f t="shared" si="258"/>
        <v>100</v>
      </c>
      <c r="Y153" s="164">
        <f t="shared" si="258"/>
        <v>101</v>
      </c>
      <c r="Z153" s="164">
        <f t="shared" si="258"/>
        <v>102</v>
      </c>
      <c r="AA153" s="164">
        <f t="shared" si="258"/>
        <v>103</v>
      </c>
      <c r="AB153" s="164">
        <f t="shared" si="258"/>
        <v>106</v>
      </c>
      <c r="AC153" s="164">
        <f t="shared" si="258"/>
        <v>109</v>
      </c>
      <c r="AD153" s="164">
        <f t="shared" si="258"/>
        <v>112</v>
      </c>
      <c r="AE153" s="164">
        <f t="shared" si="258"/>
        <v>115</v>
      </c>
      <c r="AF153" s="164">
        <f t="shared" si="258"/>
        <v>118</v>
      </c>
      <c r="AG153" s="164">
        <f t="shared" si="258"/>
        <v>121</v>
      </c>
      <c r="AH153" s="164">
        <f t="shared" si="258"/>
        <v>124</v>
      </c>
      <c r="AI153" s="164">
        <f t="shared" si="258"/>
        <v>127</v>
      </c>
      <c r="AJ153" s="164">
        <f t="shared" si="258"/>
        <v>130</v>
      </c>
      <c r="AK153" s="164">
        <f t="shared" si="258"/>
        <v>133</v>
      </c>
      <c r="AL153" s="164">
        <f t="shared" si="258"/>
        <v>136</v>
      </c>
      <c r="AM153" s="164">
        <f t="shared" si="258"/>
        <v>137</v>
      </c>
      <c r="AN153" s="164">
        <f t="shared" si="258"/>
        <v>139</v>
      </c>
      <c r="AO153" s="164">
        <f t="shared" si="258"/>
        <v>145</v>
      </c>
      <c r="AP153" s="164">
        <f t="shared" si="258"/>
        <v>147</v>
      </c>
      <c r="AQ153" s="164">
        <f t="shared" si="258"/>
        <v>150</v>
      </c>
      <c r="AR153" s="164">
        <f t="shared" si="258"/>
        <v>156</v>
      </c>
      <c r="AS153" s="164">
        <f t="shared" si="258"/>
        <v>163</v>
      </c>
      <c r="AT153" s="164">
        <f t="shared" si="258"/>
        <v>168</v>
      </c>
      <c r="AU153" s="164">
        <f t="shared" si="258"/>
        <v>170</v>
      </c>
      <c r="AV153" s="164">
        <f t="shared" si="258"/>
        <v>172</v>
      </c>
      <c r="AW153" s="165">
        <f t="shared" si="258"/>
        <v>173</v>
      </c>
      <c r="AX153" t="s">
        <v>1</v>
      </c>
      <c r="AY153" s="106" t="str">
        <f t="shared" si="230"/>
        <v>Ž14</v>
      </c>
      <c r="AZ153" s="138">
        <f t="shared" si="222"/>
        <v>121</v>
      </c>
      <c r="BA153" s="74" t="str">
        <f t="shared" si="231"/>
        <v>Monika</v>
      </c>
      <c r="BB153" s="74" t="str">
        <f t="shared" si="232"/>
        <v>Pavić</v>
      </c>
      <c r="BC153" s="138" t="str">
        <f t="shared" si="233"/>
        <v>36:23</v>
      </c>
      <c r="BD153" s="138">
        <f t="shared" si="234"/>
        <v>2183</v>
      </c>
      <c r="BE153" s="138" t="str">
        <f t="shared" si="235"/>
        <v>0</v>
      </c>
      <c r="BF153" s="138" t="str">
        <f t="shared" si="256"/>
        <v>0</v>
      </c>
      <c r="BG153" s="138">
        <f>IF(CD153="","",IF(N(BD153)&gt;max_minuta*60,2,INDEX(statusRezultat_id,MATCH(VALUE(BE153),statusRezultat_oevent,0))))</f>
        <v>1</v>
      </c>
      <c r="BH153" s="74" t="str">
        <f>IF(B153="","",SUBSTITUTE(MID($B153,R153+1,S153-R153-1),"""",""))</f>
        <v>Vihor</v>
      </c>
      <c r="BI153" s="74" t="str">
        <f>IF(B153="","",SUBSTITUTE(MID($B153,S153+1,T153-S153-1),"""",""))</f>
        <v>OK Vihor</v>
      </c>
      <c r="BJ153" s="138" t="str">
        <f t="shared" si="236"/>
        <v/>
      </c>
      <c r="BK153" s="74" t="str" cm="1">
        <f t="array" ref="BK153">IF(BJ153="",""&amp;BI153,IF(BJ153="NEMA",BI153,INDEX(klubAlias_klub,BJ153)))</f>
        <v>OK Vihor</v>
      </c>
      <c r="BL153" s="74" t="str" cm="1">
        <f t="array" ref="BL153">IFERROR(INDEX(registarNatjecatelji,CE153,4),"")</f>
        <v>OK Vihor</v>
      </c>
      <c r="BM153" s="138"/>
      <c r="BN153" s="74" t="str">
        <f t="shared" si="237"/>
        <v>OK Vihor</v>
      </c>
      <c r="BO153" s="74" t="str">
        <f>IF(B153="","",SUBSTITUTE(MID($B153,T153+1,U153-T153-1),"""",""))</f>
        <v>CRO</v>
      </c>
      <c r="BP153" s="138">
        <f>IF(BO153="","",IFERROR(INDEX(drzava_id,MATCH(BO153,drzava_oznaka,0)),"NEMA"))</f>
        <v>1</v>
      </c>
      <c r="BQ153" s="74" t="str">
        <f>IF(B153="","",SUBSTITUTE(MID($B153,AQ153+1,AR153-AQ153-1),"""",""))</f>
        <v>Ž14</v>
      </c>
      <c r="BR153" s="74" t="str">
        <f t="shared" si="223"/>
        <v>M14-Ž14</v>
      </c>
      <c r="BS153" s="138">
        <f t="shared" si="224"/>
        <v>1002</v>
      </c>
      <c r="BT153" s="75" t="str">
        <f>IF(B153="","",SUBSTITUTE(MID($B153,AR153+1,AS153-AR153-1),"""",""))</f>
        <v>2.33</v>
      </c>
      <c r="BU153" s="75" t="str">
        <f>IF(B153="","",SUBSTITUTE(MID($B153,AS153+1,AT153-AS153-1),"""",""))</f>
        <v>75</v>
      </c>
      <c r="BV153" s="76" t="str">
        <f>IF(B153="","",SUBSTITUTE(MID($B153,AT153+1,AU153-AT153-1),"""",""))</f>
        <v>9</v>
      </c>
      <c r="BW153" t="s">
        <v>1</v>
      </c>
      <c r="BX153" s="106" t="str">
        <f>IF(BA153="Vacant","",IF(BA153="","",BA153) &amp; IF(BB153="",""," – " &amp; BB153) &amp; IF(BN153="",""," – " &amp; BN153) &amp; IF(AY153="",""," – " &amp; AY153))</f>
        <v>Monika – Pavić – OK Vihor – Ž14</v>
      </c>
      <c r="BY153" s="107">
        <f t="shared" si="225"/>
        <v>827</v>
      </c>
      <c r="BZ153" t="s">
        <v>1</v>
      </c>
      <c r="CA153" s="106" t="str">
        <f>IF(BA153="Vacant","",IF(BA153="","",BA153) &amp; IF(BB153="",""," – " &amp; BB153) &amp; IF(BN153="",""," – " &amp; BN153))</f>
        <v>Monika – Pavić – OK Vihor</v>
      </c>
      <c r="CB153" s="107">
        <f t="shared" si="226"/>
        <v>827</v>
      </c>
      <c r="CC153" t="s">
        <v>1</v>
      </c>
      <c r="CD153" s="106" t="str">
        <f>IF(BA153="Vacant","",IF(BA153="","",BA153)&amp;IF(BB153="",""," – "&amp;BB153))</f>
        <v>Monika – Pavić</v>
      </c>
      <c r="CE153" s="107">
        <f t="shared" si="238"/>
        <v>827</v>
      </c>
      <c r="CF153" t="s">
        <v>1</v>
      </c>
      <c r="CG153" s="112">
        <f t="shared" si="239"/>
        <v>827</v>
      </c>
      <c r="CH153" s="107" cm="1">
        <f t="array" ref="CH153">IF(CG153="","",INDEX(imePrezime_id,CG153,0))</f>
        <v>1530</v>
      </c>
      <c r="CI153" t="s">
        <v>1</v>
      </c>
      <c r="CJ153" s="30" t="str">
        <f>IF(CE153&lt;&gt;"NEMA","","SELECT '"&amp;CD153&amp;"', ime, prezime FROM imeprezime WHERE ime LIKE '%"&amp;MID(BA153,2,LEN(BA153)-2)&amp;"%' Or prezime LIKE '%"&amp;MID(BB153,2,LEN(BB153)-2)&amp;"%' Or ime LIKE '%"&amp;MID(BB153,2,LEN(BB153)-2)&amp;"%' Or prezime LIKE '%"&amp;MID(BA153,2,LEN(BA153)-2)&amp;"%' ORDER BY ime, prezime;")</f>
        <v/>
      </c>
      <c r="CK153" t="s">
        <v>1</v>
      </c>
      <c r="CL153" s="91"/>
      <c r="CM153" t="s">
        <v>1</v>
      </c>
      <c r="CO153" t="s">
        <v>1</v>
      </c>
      <c r="CW153" s="116" t="str">
        <f>IF(CE153="NEMA",MAX(CW$10:CW152)+1,"")</f>
        <v/>
      </c>
      <c r="CX153" t="s">
        <v>1</v>
      </c>
      <c r="CY153" s="124" t="str">
        <f>LEFT(BQ153,1)</f>
        <v>Ž</v>
      </c>
      <c r="CZ153" t="s">
        <v>1</v>
      </c>
      <c r="DA153" s="106" t="str">
        <f>IF(CW153="","",IF(BO153&lt;&gt;"CRO","","INSERT INTO osoba (id,reg_broj,oib,spol_id,dat_rodjenja) VALUES ("&amp;CW153&amp;",(SELECT max(reg_broj)+1 FROM osoba),Null,'"&amp;CY153&amp;"',Null); INSERT INTO osoba_log (id,reg_broj,oib,spol_id,dat_rodjenja,dnevnik_id) SELECT id,reg_broj,oib,spol_id,dat_rodjenja,"&amp;CW$2&amp;" FROM osoba WHERE id = "&amp;CW153&amp;";"))</f>
        <v/>
      </c>
      <c r="DB153" s="129" t="str">
        <f>IF(CW153="","","INSERT INTO imeprezime (id,osoba_id,rbr,ime,prezime,klub_id,identitet_id,sintaksa_id,info,aktivno,dnevnik_id) VALUES ("&amp;CW153&amp;","&amp;IF(DA153="","Null",CW153)&amp;",1,'"&amp;BA153&amp;"','"&amp;BB153&amp;"',(SELECT id FROM klub WHERE naziv = '"&amp;BI153&amp;"'),Null,1,'',1,"&amp;CW$2&amp;");")</f>
        <v/>
      </c>
      <c r="DC153" t="s">
        <v>1</v>
      </c>
      <c r="DD153" s="30" t="str">
        <f t="shared" si="240"/>
        <v/>
      </c>
      <c r="DE153" t="s">
        <v>1</v>
      </c>
      <c r="DF153" s="106" t="str">
        <f>IF(OR(BP153="",BP153&lt;&gt;"NEMA"),"",BO153)</f>
        <v/>
      </c>
      <c r="DG153" s="129" t="str">
        <f>IF(DF153="","",MAX(DG$10:DG152)+1)</f>
        <v/>
      </c>
      <c r="DH153" t="s">
        <v>1</v>
      </c>
      <c r="DI153" s="91"/>
      <c r="DJ153" t="s">
        <v>1</v>
      </c>
      <c r="DK153" s="30" t="str">
        <f>IF(DF153="","","INSERT INTO drzava(id,naziv,oznaka) VALUES ("&amp;DG153&amp;",'"&amp;DI153&amp;"','"&amp;UPPER(LEFT(DF153,1))&amp;LOWER(RIGHT(DF153,2))&amp;"');")</f>
        <v/>
      </c>
      <c r="DL153" t="s">
        <v>1</v>
      </c>
      <c r="DM153" s="170" t="str">
        <f>IF(BJ153&lt;&gt;"NEMA","",IF(IFERROR(MATCH(BI153,BI$10:BI152,0),0)&lt;&gt;0,"",BI153))</f>
        <v/>
      </c>
      <c r="DN153" t="s">
        <v>1</v>
      </c>
      <c r="DO153" s="91"/>
      <c r="DP153" t="s">
        <v>1</v>
      </c>
      <c r="DQ153" s="106" t="str">
        <f t="shared" si="241"/>
        <v/>
      </c>
      <c r="DR153" s="74" t="str">
        <f>IF(DQ153="","",MAX(DR$10:DR152)+1)</f>
        <v/>
      </c>
      <c r="DS153" s="74" t="str">
        <f>IF(DQ153="","",IF(BP153="","",IF(BP153="NEMA",DG153,BP153)))</f>
        <v/>
      </c>
      <c r="DT153" s="74" t="str">
        <f t="shared" si="242"/>
        <v/>
      </c>
      <c r="DU153" s="74" t="str">
        <f>IF(DO153="","",MAX(DU$10:DU152)+1)</f>
        <v/>
      </c>
      <c r="DV153" s="181" t="str">
        <f>IF(DO153="","",INDEX(klub_id,MATCH(DO153,klub_naziv,0)))</f>
        <v/>
      </c>
      <c r="DW153" s="129" t="str">
        <f t="shared" si="243"/>
        <v/>
      </c>
      <c r="DX153" t="s">
        <v>1</v>
      </c>
      <c r="DY153" s="30" t="str">
        <f t="shared" si="244"/>
        <v/>
      </c>
      <c r="DZ153" t="s">
        <v>1</v>
      </c>
      <c r="EA153" s="170" t="str">
        <f>IF(BX153="","",IF(BY153&lt;&gt;"NEMA","ime-pre-klu"&amp;IF(BJ153="","","(ali)")&amp;"-kat",IF(CB153&lt;&gt;"NEMA","ime-pre-klu"&amp;IF(BJ153="","","(ali)"),IF(CE153&lt;&gt;"NEMA","ime-pre",IF(CW153&lt;&gt;"","novo",""))))&amp;IF(AND(BE153="0",BD153&gt;max_minuta*60),"-ot",""))</f>
        <v>ime-pre-klu-kat</v>
      </c>
      <c r="EB153" t="s">
        <v>1</v>
      </c>
      <c r="EC153" s="112"/>
      <c r="ED153" s="138"/>
      <c r="EE153" s="138"/>
      <c r="EF153" s="138"/>
      <c r="EG153" s="138"/>
      <c r="EH153" s="138"/>
      <c r="EI153" s="138"/>
      <c r="EJ153" s="138"/>
      <c r="EK153" s="138"/>
      <c r="EL153" s="138"/>
      <c r="EM153" s="107">
        <f t="shared" si="227"/>
        <v>1</v>
      </c>
      <c r="EN153" t="s">
        <v>1</v>
      </c>
    </row>
    <row r="154" spans="2:144" x14ac:dyDescent="0.25">
      <c r="B154" s="152" t="s">
        <v>1221</v>
      </c>
      <c r="C154" t="s">
        <v>1</v>
      </c>
      <c r="D154" s="163">
        <f t="shared" si="228"/>
        <v>0</v>
      </c>
      <c r="E154" s="164">
        <f t="shared" ref="E154:AW154" si="259">IF($B154="","",FIND(";",$B154,D154+1))</f>
        <v>1</v>
      </c>
      <c r="F154" s="164">
        <f t="shared" si="259"/>
        <v>9</v>
      </c>
      <c r="G154" s="164">
        <f t="shared" si="259"/>
        <v>15</v>
      </c>
      <c r="H154" s="164">
        <f t="shared" si="259"/>
        <v>28</v>
      </c>
      <c r="I154" s="164">
        <f t="shared" si="259"/>
        <v>37</v>
      </c>
      <c r="J154" s="164">
        <f t="shared" si="259"/>
        <v>38</v>
      </c>
      <c r="K154" s="164">
        <f t="shared" si="259"/>
        <v>40</v>
      </c>
      <c r="L154" s="164">
        <f t="shared" si="259"/>
        <v>41</v>
      </c>
      <c r="M154" s="164">
        <f t="shared" si="259"/>
        <v>43</v>
      </c>
      <c r="N154" s="164">
        <f t="shared" si="259"/>
        <v>49</v>
      </c>
      <c r="O154" s="164">
        <f t="shared" si="259"/>
        <v>56</v>
      </c>
      <c r="P154" s="164">
        <f t="shared" si="259"/>
        <v>62</v>
      </c>
      <c r="Q154" s="164">
        <f t="shared" si="259"/>
        <v>64</v>
      </c>
      <c r="R154" s="164">
        <f t="shared" si="259"/>
        <v>66</v>
      </c>
      <c r="S154" s="164">
        <f t="shared" si="259"/>
        <v>72</v>
      </c>
      <c r="T154" s="164">
        <f t="shared" si="259"/>
        <v>84</v>
      </c>
      <c r="U154" s="164">
        <f t="shared" si="259"/>
        <v>90</v>
      </c>
      <c r="V154" s="164">
        <f t="shared" si="259"/>
        <v>93</v>
      </c>
      <c r="W154" s="164">
        <f t="shared" si="259"/>
        <v>99</v>
      </c>
      <c r="X154" s="164">
        <f t="shared" si="259"/>
        <v>105</v>
      </c>
      <c r="Y154" s="164">
        <f t="shared" si="259"/>
        <v>106</v>
      </c>
      <c r="Z154" s="164">
        <f t="shared" si="259"/>
        <v>107</v>
      </c>
      <c r="AA154" s="164">
        <f t="shared" si="259"/>
        <v>108</v>
      </c>
      <c r="AB154" s="164">
        <f t="shared" si="259"/>
        <v>111</v>
      </c>
      <c r="AC154" s="164">
        <f t="shared" si="259"/>
        <v>114</v>
      </c>
      <c r="AD154" s="164">
        <f t="shared" si="259"/>
        <v>117</v>
      </c>
      <c r="AE154" s="164">
        <f t="shared" si="259"/>
        <v>120</v>
      </c>
      <c r="AF154" s="164">
        <f t="shared" si="259"/>
        <v>123</v>
      </c>
      <c r="AG154" s="164">
        <f t="shared" si="259"/>
        <v>126</v>
      </c>
      <c r="AH154" s="164">
        <f t="shared" si="259"/>
        <v>129</v>
      </c>
      <c r="AI154" s="164">
        <f t="shared" si="259"/>
        <v>132</v>
      </c>
      <c r="AJ154" s="164">
        <f t="shared" si="259"/>
        <v>135</v>
      </c>
      <c r="AK154" s="164">
        <f t="shared" si="259"/>
        <v>138</v>
      </c>
      <c r="AL154" s="164">
        <f t="shared" si="259"/>
        <v>141</v>
      </c>
      <c r="AM154" s="164">
        <f t="shared" si="259"/>
        <v>142</v>
      </c>
      <c r="AN154" s="164">
        <f t="shared" si="259"/>
        <v>144</v>
      </c>
      <c r="AO154" s="164">
        <f t="shared" si="259"/>
        <v>150</v>
      </c>
      <c r="AP154" s="164">
        <f t="shared" si="259"/>
        <v>152</v>
      </c>
      <c r="AQ154" s="164">
        <f t="shared" si="259"/>
        <v>155</v>
      </c>
      <c r="AR154" s="164">
        <f t="shared" si="259"/>
        <v>161</v>
      </c>
      <c r="AS154" s="164">
        <f t="shared" si="259"/>
        <v>168</v>
      </c>
      <c r="AT154" s="164">
        <f t="shared" si="259"/>
        <v>173</v>
      </c>
      <c r="AU154" s="164">
        <f t="shared" si="259"/>
        <v>175</v>
      </c>
      <c r="AV154" s="164">
        <f t="shared" si="259"/>
        <v>177</v>
      </c>
      <c r="AW154" s="165">
        <f t="shared" si="259"/>
        <v>178</v>
      </c>
      <c r="AX154" t="s">
        <v>1</v>
      </c>
      <c r="AY154" s="106" t="str">
        <f t="shared" si="230"/>
        <v>Ž14</v>
      </c>
      <c r="AZ154" s="138">
        <f t="shared" si="222"/>
        <v>121</v>
      </c>
      <c r="BA154" s="74" t="str">
        <f t="shared" si="231"/>
        <v>Lucija</v>
      </c>
      <c r="BB154" s="74" t="str">
        <f t="shared" si="232"/>
        <v>Hercigonja</v>
      </c>
      <c r="BC154" s="138" t="str">
        <f t="shared" si="233"/>
        <v>54:13</v>
      </c>
      <c r="BD154" s="138">
        <f t="shared" si="234"/>
        <v>3253</v>
      </c>
      <c r="BE154" s="138" t="str">
        <f t="shared" si="235"/>
        <v>0</v>
      </c>
      <c r="BF154" s="138" t="str">
        <f t="shared" si="256"/>
        <v>0</v>
      </c>
      <c r="BG154" s="138">
        <f>IF(CD154="","",IF(N(BD154)&gt;max_minuta*60,2,INDEX(statusRezultat_id,MATCH(VALUE(BE154),statusRezultat_oevent,0))))</f>
        <v>1</v>
      </c>
      <c r="BH154" s="74" t="str">
        <f>IF(B154="","",SUBSTITUTE(MID($B154,R154+1,S154-R154-1),"""",""))</f>
        <v>KAP</v>
      </c>
      <c r="BI154" s="74" t="str">
        <f>IF(B154="","",SUBSTITUTE(MID($B154,S154+1,T154-S154-1),"""",""))</f>
        <v>OK Kapela</v>
      </c>
      <c r="BJ154" s="138" t="str">
        <f t="shared" si="236"/>
        <v/>
      </c>
      <c r="BK154" s="74" t="str" cm="1">
        <f t="array" ref="BK154">IF(BJ154="",""&amp;BI154,IF(BJ154="NEMA",BI154,INDEX(klubAlias_klub,BJ154)))</f>
        <v>OK Kapela</v>
      </c>
      <c r="BL154" s="74" t="str" cm="1">
        <f t="array" ref="BL154">IFERROR(INDEX(registarNatjecatelji,CE154,4),"")</f>
        <v>OK Kapela</v>
      </c>
      <c r="BM154" s="138"/>
      <c r="BN154" s="74" t="str">
        <f t="shared" si="237"/>
        <v>OK Kapela</v>
      </c>
      <c r="BO154" s="74" t="str">
        <f>IF(B154="","",SUBSTITUTE(MID($B154,T154+1,U154-T154-1),"""",""))</f>
        <v>CRO</v>
      </c>
      <c r="BP154" s="138">
        <f>IF(BO154="","",IFERROR(INDEX(drzava_id,MATCH(BO154,drzava_oznaka,0)),"NEMA"))</f>
        <v>1</v>
      </c>
      <c r="BQ154" s="74" t="str">
        <f>IF(B154="","",SUBSTITUTE(MID($B154,AQ154+1,AR154-AQ154-1),"""",""))</f>
        <v>Ž14</v>
      </c>
      <c r="BR154" s="74" t="str">
        <f t="shared" si="223"/>
        <v>M14-Ž14</v>
      </c>
      <c r="BS154" s="138">
        <f t="shared" si="224"/>
        <v>1002</v>
      </c>
      <c r="BT154" s="75" t="str">
        <f>IF(B154="","",SUBSTITUTE(MID($B154,AR154+1,AS154-AR154-1),"""",""))</f>
        <v>2.33</v>
      </c>
      <c r="BU154" s="75" t="str">
        <f>IF(B154="","",SUBSTITUTE(MID($B154,AS154+1,AT154-AS154-1),"""",""))</f>
        <v>75</v>
      </c>
      <c r="BV154" s="76" t="str">
        <f>IF(B154="","",SUBSTITUTE(MID($B154,AT154+1,AU154-AT154-1),"""",""))</f>
        <v>9</v>
      </c>
      <c r="BW154" t="s">
        <v>1</v>
      </c>
      <c r="BX154" s="106" t="str">
        <f>IF(BA154="Vacant","",IF(BA154="","",BA154) &amp; IF(BB154="",""," – " &amp; BB154) &amp; IF(BN154="",""," – " &amp; BN154) &amp; IF(AY154="",""," – " &amp; AY154))</f>
        <v>Lucija – Hercigonja – OK Kapela – Ž14</v>
      </c>
      <c r="BY154" s="107">
        <f t="shared" si="225"/>
        <v>247</v>
      </c>
      <c r="BZ154" t="s">
        <v>1</v>
      </c>
      <c r="CA154" s="106" t="str">
        <f>IF(BA154="Vacant","",IF(BA154="","",BA154) &amp; IF(BB154="",""," – " &amp; BB154) &amp; IF(BN154="",""," – " &amp; BN154))</f>
        <v>Lucija – Hercigonja – OK Kapela</v>
      </c>
      <c r="CB154" s="107">
        <f t="shared" si="226"/>
        <v>247</v>
      </c>
      <c r="CC154" t="s">
        <v>1</v>
      </c>
      <c r="CD154" s="106" t="str">
        <f>IF(BA154="Vacant","",IF(BA154="","",BA154)&amp;IF(BB154="",""," – "&amp;BB154))</f>
        <v>Lucija – Hercigonja</v>
      </c>
      <c r="CE154" s="107">
        <f t="shared" si="238"/>
        <v>247</v>
      </c>
      <c r="CF154" t="s">
        <v>1</v>
      </c>
      <c r="CG154" s="112">
        <f t="shared" si="239"/>
        <v>247</v>
      </c>
      <c r="CH154" s="107" cm="1">
        <f t="array" ref="CH154">IF(CG154="","",INDEX(imePrezime_id,CG154,0))</f>
        <v>1467</v>
      </c>
      <c r="CI154" t="s">
        <v>1</v>
      </c>
      <c r="CJ154" s="30" t="str">
        <f>IF(CE154&lt;&gt;"NEMA","","SELECT '"&amp;CD154&amp;"', ime, prezime FROM imeprezime WHERE ime LIKE '%"&amp;MID(BA154,2,LEN(BA154)-2)&amp;"%' Or prezime LIKE '%"&amp;MID(BB154,2,LEN(BB154)-2)&amp;"%' Or ime LIKE '%"&amp;MID(BB154,2,LEN(BB154)-2)&amp;"%' Or prezime LIKE '%"&amp;MID(BA154,2,LEN(BA154)-2)&amp;"%' ORDER BY ime, prezime;")</f>
        <v/>
      </c>
      <c r="CK154" t="s">
        <v>1</v>
      </c>
      <c r="CL154" s="91"/>
      <c r="CM154" t="s">
        <v>1</v>
      </c>
      <c r="CO154" t="s">
        <v>1</v>
      </c>
      <c r="CW154" s="116" t="str">
        <f>IF(CE154="NEMA",MAX(CW$10:CW153)+1,"")</f>
        <v/>
      </c>
      <c r="CX154" t="s">
        <v>1</v>
      </c>
      <c r="CY154" s="124" t="str">
        <f>LEFT(BQ154,1)</f>
        <v>Ž</v>
      </c>
      <c r="CZ154" t="s">
        <v>1</v>
      </c>
      <c r="DA154" s="106" t="str">
        <f>IF(CW154="","",IF(BO154&lt;&gt;"CRO","","INSERT INTO osoba (id,reg_broj,oib,spol_id,dat_rodjenja) VALUES ("&amp;CW154&amp;",(SELECT max(reg_broj)+1 FROM osoba),Null,'"&amp;CY154&amp;"',Null); INSERT INTO osoba_log (id,reg_broj,oib,spol_id,dat_rodjenja,dnevnik_id) SELECT id,reg_broj,oib,spol_id,dat_rodjenja,"&amp;CW$2&amp;" FROM osoba WHERE id = "&amp;CW154&amp;";"))</f>
        <v/>
      </c>
      <c r="DB154" s="129" t="str">
        <f>IF(CW154="","","INSERT INTO imeprezime (id,osoba_id,rbr,ime,prezime,klub_id,identitet_id,sintaksa_id,info,aktivno,dnevnik_id) VALUES ("&amp;CW154&amp;","&amp;IF(DA154="","Null",CW154)&amp;",1,'"&amp;BA154&amp;"','"&amp;BB154&amp;"',(SELECT id FROM klub WHERE naziv = '"&amp;BI154&amp;"'),Null,1,'',1,"&amp;CW$2&amp;");")</f>
        <v/>
      </c>
      <c r="DC154" t="s">
        <v>1</v>
      </c>
      <c r="DD154" s="30" t="str">
        <f t="shared" si="240"/>
        <v/>
      </c>
      <c r="DE154" t="s">
        <v>1</v>
      </c>
      <c r="DF154" s="106" t="str">
        <f>IF(OR(BP154="",BP154&lt;&gt;"NEMA"),"",BO154)</f>
        <v/>
      </c>
      <c r="DG154" s="129" t="str">
        <f>IF(DF154="","",MAX(DG$10:DG153)+1)</f>
        <v/>
      </c>
      <c r="DH154" t="s">
        <v>1</v>
      </c>
      <c r="DI154" s="91"/>
      <c r="DJ154" t="s">
        <v>1</v>
      </c>
      <c r="DK154" s="30" t="str">
        <f>IF(DF154="","","INSERT INTO drzava(id,naziv,oznaka) VALUES ("&amp;DG154&amp;",'"&amp;DI154&amp;"','"&amp;UPPER(LEFT(DF154,1))&amp;LOWER(RIGHT(DF154,2))&amp;"');")</f>
        <v/>
      </c>
      <c r="DL154" t="s">
        <v>1</v>
      </c>
      <c r="DM154" s="170" t="str">
        <f>IF(BJ154&lt;&gt;"NEMA","",IF(IFERROR(MATCH(BI154,BI$10:BI153,0),0)&lt;&gt;0,"",BI154))</f>
        <v/>
      </c>
      <c r="DN154" t="s">
        <v>1</v>
      </c>
      <c r="DO154" s="91"/>
      <c r="DP154" t="s">
        <v>1</v>
      </c>
      <c r="DQ154" s="106" t="str">
        <f t="shared" si="241"/>
        <v/>
      </c>
      <c r="DR154" s="74" t="str">
        <f>IF(DQ154="","",MAX(DR$10:DR153)+1)</f>
        <v/>
      </c>
      <c r="DS154" s="74" t="str">
        <f>IF(DQ154="","",IF(BP154="","",IF(BP154="NEMA",DG154,BP154)))</f>
        <v/>
      </c>
      <c r="DT154" s="74" t="str">
        <f t="shared" si="242"/>
        <v/>
      </c>
      <c r="DU154" s="74" t="str">
        <f>IF(DO154="","",MAX(DU$10:DU153)+1)</f>
        <v/>
      </c>
      <c r="DV154" s="181" t="str">
        <f>IF(DO154="","",INDEX(klub_id,MATCH(DO154,klub_naziv,0)))</f>
        <v/>
      </c>
      <c r="DW154" s="129" t="str">
        <f t="shared" si="243"/>
        <v/>
      </c>
      <c r="DX154" t="s">
        <v>1</v>
      </c>
      <c r="DY154" s="30" t="str">
        <f t="shared" si="244"/>
        <v/>
      </c>
      <c r="DZ154" t="s">
        <v>1</v>
      </c>
      <c r="EA154" s="170" t="str">
        <f>IF(BX154="","",IF(BY154&lt;&gt;"NEMA","ime-pre-klu"&amp;IF(BJ154="","","(ali)")&amp;"-kat",IF(CB154&lt;&gt;"NEMA","ime-pre-klu"&amp;IF(BJ154="","","(ali)"),IF(CE154&lt;&gt;"NEMA","ime-pre",IF(CW154&lt;&gt;"","novo",""))))&amp;IF(AND(BE154="0",BD154&gt;max_minuta*60),"-ot",""))</f>
        <v>ime-pre-klu-kat</v>
      </c>
      <c r="EB154" t="s">
        <v>1</v>
      </c>
      <c r="EC154" s="112"/>
      <c r="ED154" s="138"/>
      <c r="EE154" s="138"/>
      <c r="EF154" s="138"/>
      <c r="EG154" s="138"/>
      <c r="EH154" s="138"/>
      <c r="EI154" s="138"/>
      <c r="EJ154" s="138"/>
      <c r="EK154" s="138"/>
      <c r="EL154" s="138"/>
      <c r="EM154" s="107">
        <f t="shared" si="227"/>
        <v>1</v>
      </c>
      <c r="EN154" t="s">
        <v>1</v>
      </c>
    </row>
    <row r="155" spans="2:144" x14ac:dyDescent="0.25">
      <c r="B155" s="152" t="s">
        <v>1222</v>
      </c>
      <c r="C155" t="s">
        <v>1</v>
      </c>
      <c r="D155" s="163">
        <f t="shared" si="228"/>
        <v>0</v>
      </c>
      <c r="E155" s="164">
        <f t="shared" ref="E155:AW155" si="260">IF($B155="","",FIND(";",$B155,D155+1))</f>
        <v>1</v>
      </c>
      <c r="F155" s="164">
        <f t="shared" si="260"/>
        <v>2</v>
      </c>
      <c r="G155" s="164">
        <f t="shared" si="260"/>
        <v>8</v>
      </c>
      <c r="H155" s="164">
        <f t="shared" si="260"/>
        <v>11</v>
      </c>
      <c r="I155" s="164">
        <f t="shared" si="260"/>
        <v>20</v>
      </c>
      <c r="J155" s="164">
        <f t="shared" si="260"/>
        <v>21</v>
      </c>
      <c r="K155" s="164">
        <f t="shared" si="260"/>
        <v>23</v>
      </c>
      <c r="L155" s="164">
        <f t="shared" si="260"/>
        <v>24</v>
      </c>
      <c r="M155" s="164">
        <f t="shared" si="260"/>
        <v>26</v>
      </c>
      <c r="N155" s="164">
        <f t="shared" si="260"/>
        <v>32</v>
      </c>
      <c r="O155" s="164">
        <f t="shared" si="260"/>
        <v>33</v>
      </c>
      <c r="P155" s="164">
        <f t="shared" si="260"/>
        <v>34</v>
      </c>
      <c r="Q155" s="164">
        <f t="shared" si="260"/>
        <v>36</v>
      </c>
      <c r="R155" s="164">
        <f t="shared" si="260"/>
        <v>37</v>
      </c>
      <c r="S155" s="164">
        <f t="shared" si="260"/>
        <v>40</v>
      </c>
      <c r="T155" s="164">
        <f t="shared" si="260"/>
        <v>43</v>
      </c>
      <c r="U155" s="164">
        <f t="shared" si="260"/>
        <v>46</v>
      </c>
      <c r="V155" s="164">
        <f t="shared" si="260"/>
        <v>49</v>
      </c>
      <c r="W155" s="164">
        <f t="shared" si="260"/>
        <v>55</v>
      </c>
      <c r="X155" s="164">
        <f t="shared" si="260"/>
        <v>61</v>
      </c>
      <c r="Y155" s="164">
        <f t="shared" si="260"/>
        <v>62</v>
      </c>
      <c r="Z155" s="164">
        <f t="shared" si="260"/>
        <v>63</v>
      </c>
      <c r="AA155" s="164">
        <f t="shared" si="260"/>
        <v>64</v>
      </c>
      <c r="AB155" s="164">
        <f t="shared" si="260"/>
        <v>67</v>
      </c>
      <c r="AC155" s="164">
        <f t="shared" si="260"/>
        <v>70</v>
      </c>
      <c r="AD155" s="164">
        <f t="shared" si="260"/>
        <v>73</v>
      </c>
      <c r="AE155" s="164">
        <f t="shared" si="260"/>
        <v>76</v>
      </c>
      <c r="AF155" s="164">
        <f t="shared" si="260"/>
        <v>79</v>
      </c>
      <c r="AG155" s="164">
        <f t="shared" si="260"/>
        <v>82</v>
      </c>
      <c r="AH155" s="164">
        <f t="shared" si="260"/>
        <v>85</v>
      </c>
      <c r="AI155" s="164">
        <f t="shared" si="260"/>
        <v>88</v>
      </c>
      <c r="AJ155" s="164">
        <f t="shared" si="260"/>
        <v>91</v>
      </c>
      <c r="AK155" s="164">
        <f t="shared" si="260"/>
        <v>94</v>
      </c>
      <c r="AL155" s="164">
        <f t="shared" si="260"/>
        <v>97</v>
      </c>
      <c r="AM155" s="164">
        <f t="shared" si="260"/>
        <v>98</v>
      </c>
      <c r="AN155" s="164">
        <f t="shared" si="260"/>
        <v>100</v>
      </c>
      <c r="AO155" s="164">
        <f t="shared" si="260"/>
        <v>106</v>
      </c>
      <c r="AP155" s="164">
        <f t="shared" si="260"/>
        <v>108</v>
      </c>
      <c r="AQ155" s="164">
        <f t="shared" si="260"/>
        <v>111</v>
      </c>
      <c r="AR155" s="164">
        <f t="shared" si="260"/>
        <v>117</v>
      </c>
      <c r="AS155" s="164">
        <f t="shared" si="260"/>
        <v>124</v>
      </c>
      <c r="AT155" s="164">
        <f t="shared" si="260"/>
        <v>129</v>
      </c>
      <c r="AU155" s="164">
        <f t="shared" si="260"/>
        <v>131</v>
      </c>
      <c r="AV155" s="164">
        <f t="shared" si="260"/>
        <v>132</v>
      </c>
      <c r="AW155" s="165">
        <f t="shared" si="260"/>
        <v>133</v>
      </c>
      <c r="AX155" t="s">
        <v>1</v>
      </c>
      <c r="AY155" s="106" t="str">
        <f t="shared" si="230"/>
        <v>Ž14</v>
      </c>
      <c r="AZ155" s="138">
        <f t="shared" si="222"/>
        <v>121</v>
      </c>
      <c r="BA155" s="74" t="str">
        <f t="shared" si="231"/>
        <v>Vacant</v>
      </c>
      <c r="BB155" s="74" t="str">
        <f t="shared" si="232"/>
        <v/>
      </c>
      <c r="BC155" s="138" t="str">
        <f t="shared" si="233"/>
        <v/>
      </c>
      <c r="BD155" s="138" t="str">
        <f t="shared" si="234"/>
        <v/>
      </c>
      <c r="BE155" s="138" t="str">
        <f t="shared" si="235"/>
        <v>0</v>
      </c>
      <c r="BF155" s="138" t="str">
        <f t="shared" si="256"/>
        <v/>
      </c>
      <c r="BG155" s="138" t="str">
        <f>IF(CD155="","",IF(N(BD155)&gt;max_minuta*60,2,INDEX(statusRezultat_id,MATCH(VALUE(BE155),statusRezultat_oevent,0))))</f>
        <v/>
      </c>
      <c r="BH155" s="74" t="str">
        <f>IF(B155="","",SUBSTITUTE(MID($B155,R155+1,S155-R155-1),"""",""))</f>
        <v/>
      </c>
      <c r="BI155" s="74" t="str">
        <f>IF(B155="","",SUBSTITUTE(MID($B155,S155+1,T155-S155-1),"""",""))</f>
        <v/>
      </c>
      <c r="BJ155" s="138" t="str">
        <f t="shared" si="236"/>
        <v/>
      </c>
      <c r="BK155" s="74" t="str" cm="1">
        <f t="array" ref="BK155">IF(BJ155="",""&amp;BI155,IF(BJ155="NEMA",BI155,INDEX(klubAlias_klub,BJ155)))</f>
        <v/>
      </c>
      <c r="BL155" s="74" t="str" cm="1">
        <f t="array" ref="BL155">IFERROR(INDEX(registarNatjecatelji,CE155,4),"")</f>
        <v/>
      </c>
      <c r="BM155" s="138"/>
      <c r="BN155" s="74" t="str">
        <f t="shared" si="237"/>
        <v/>
      </c>
      <c r="BO155" s="74" t="str">
        <f>IF(B155="","",SUBSTITUTE(MID($B155,T155+1,U155-T155-1),"""",""))</f>
        <v/>
      </c>
      <c r="BP155" s="138" t="str">
        <f>IF(BO155="","",IFERROR(INDEX(drzava_id,MATCH(BO155,drzava_oznaka,0)),"NEMA"))</f>
        <v/>
      </c>
      <c r="BQ155" s="74" t="str">
        <f>IF(B155="","",SUBSTITUTE(MID($B155,AQ155+1,AR155-AQ155-1),"""",""))</f>
        <v>Ž14</v>
      </c>
      <c r="BR155" s="74" t="str">
        <f t="shared" si="223"/>
        <v>M14-Ž14</v>
      </c>
      <c r="BS155" s="138">
        <f t="shared" si="224"/>
        <v>1002</v>
      </c>
      <c r="BT155" s="75" t="str">
        <f>IF(B155="","",SUBSTITUTE(MID($B155,AR155+1,AS155-AR155-1),"""",""))</f>
        <v>2.33</v>
      </c>
      <c r="BU155" s="75" t="str">
        <f>IF(B155="","",SUBSTITUTE(MID($B155,AS155+1,AT155-AS155-1),"""",""))</f>
        <v>75</v>
      </c>
      <c r="BV155" s="76" t="str">
        <f>IF(B155="","",SUBSTITUTE(MID($B155,AT155+1,AU155-AT155-1),"""",""))</f>
        <v>9</v>
      </c>
      <c r="BW155" t="s">
        <v>1</v>
      </c>
      <c r="BX155" s="106" t="str">
        <f>IF(BA155="Vacant","",IF(BA155="","",BA155) &amp; IF(BB155="",""," – " &amp; BB155) &amp; IF(BN155="",""," – " &amp; BN155) &amp; IF(AY155="",""," – " &amp; AY155))</f>
        <v/>
      </c>
      <c r="BY155" s="107" t="str">
        <f t="shared" si="225"/>
        <v/>
      </c>
      <c r="BZ155" t="s">
        <v>1</v>
      </c>
      <c r="CA155" s="106" t="str">
        <f>IF(BA155="Vacant","",IF(BA155="","",BA155) &amp; IF(BB155="",""," – " &amp; BB155) &amp; IF(BN155="",""," – " &amp; BN155))</f>
        <v/>
      </c>
      <c r="CB155" s="107" t="str">
        <f t="shared" si="226"/>
        <v/>
      </c>
      <c r="CC155" t="s">
        <v>1</v>
      </c>
      <c r="CD155" s="106" t="str">
        <f>IF(BA155="Vacant","",IF(BA155="","",BA155)&amp;IF(BB155="",""," – "&amp;BB155))</f>
        <v/>
      </c>
      <c r="CE155" s="107" t="str">
        <f t="shared" si="238"/>
        <v/>
      </c>
      <c r="CF155" t="s">
        <v>1</v>
      </c>
      <c r="CG155" s="112" t="str">
        <f t="shared" si="239"/>
        <v/>
      </c>
      <c r="CH155" s="107" t="str" cm="1">
        <f t="array" ref="CH155">IF(CG155="","",INDEX(imePrezime_id,CG155,0))</f>
        <v/>
      </c>
      <c r="CI155" t="s">
        <v>1</v>
      </c>
      <c r="CJ155" s="30" t="str">
        <f>IF(CE155&lt;&gt;"NEMA","","SELECT '"&amp;CD155&amp;"', ime, prezime FROM imeprezime WHERE ime LIKE '%"&amp;MID(BA155,2,LEN(BA155)-2)&amp;"%' Or prezime LIKE '%"&amp;MID(BB155,2,LEN(BB155)-2)&amp;"%' Or ime LIKE '%"&amp;MID(BB155,2,LEN(BB155)-2)&amp;"%' Or prezime LIKE '%"&amp;MID(BA155,2,LEN(BA155)-2)&amp;"%' ORDER BY ime, prezime;")</f>
        <v/>
      </c>
      <c r="CK155" t="s">
        <v>1</v>
      </c>
      <c r="CL155" s="91"/>
      <c r="CM155" t="s">
        <v>1</v>
      </c>
      <c r="CO155" t="s">
        <v>1</v>
      </c>
      <c r="CW155" s="116" t="str">
        <f>IF(CE155="NEMA",MAX(CW$10:CW154)+1,"")</f>
        <v/>
      </c>
      <c r="CX155" t="s">
        <v>1</v>
      </c>
      <c r="CY155" s="124" t="str">
        <f>LEFT(BQ155,1)</f>
        <v>Ž</v>
      </c>
      <c r="CZ155" t="s">
        <v>1</v>
      </c>
      <c r="DA155" s="106" t="str">
        <f>IF(CW155="","",IF(BO155&lt;&gt;"CRO","","INSERT INTO osoba (id,reg_broj,oib,spol_id,dat_rodjenja) VALUES ("&amp;CW155&amp;",(SELECT max(reg_broj)+1 FROM osoba),Null,'"&amp;CY155&amp;"',Null); INSERT INTO osoba_log (id,reg_broj,oib,spol_id,dat_rodjenja,dnevnik_id) SELECT id,reg_broj,oib,spol_id,dat_rodjenja,"&amp;CW$2&amp;" FROM osoba WHERE id = "&amp;CW155&amp;";"))</f>
        <v/>
      </c>
      <c r="DB155" s="129" t="str">
        <f>IF(CW155="","","INSERT INTO imeprezime (id,osoba_id,rbr,ime,prezime,klub_id,identitet_id,sintaksa_id,info,aktivno,dnevnik_id) VALUES ("&amp;CW155&amp;","&amp;IF(DA155="","Null",CW155)&amp;",1,'"&amp;BA155&amp;"','"&amp;BB155&amp;"',(SELECT id FROM klub WHERE naziv = '"&amp;BI155&amp;"'),Null,1,'',1,"&amp;CW$2&amp;");")</f>
        <v/>
      </c>
      <c r="DC155" t="s">
        <v>1</v>
      </c>
      <c r="DD155" s="30" t="str">
        <f t="shared" si="240"/>
        <v/>
      </c>
      <c r="DE155" t="s">
        <v>1</v>
      </c>
      <c r="DF155" s="106" t="str">
        <f>IF(OR(BP155="",BP155&lt;&gt;"NEMA"),"",BO155)</f>
        <v/>
      </c>
      <c r="DG155" s="129" t="str">
        <f>IF(DF155="","",MAX(DG$10:DG154)+1)</f>
        <v/>
      </c>
      <c r="DH155" t="s">
        <v>1</v>
      </c>
      <c r="DI155" s="91"/>
      <c r="DJ155" t="s">
        <v>1</v>
      </c>
      <c r="DK155" s="30" t="str">
        <f>IF(DF155="","","INSERT INTO drzava(id,naziv,oznaka) VALUES ("&amp;DG155&amp;",'"&amp;DI155&amp;"','"&amp;UPPER(LEFT(DF155,1))&amp;LOWER(RIGHT(DF155,2))&amp;"');")</f>
        <v/>
      </c>
      <c r="DL155" t="s">
        <v>1</v>
      </c>
      <c r="DM155" s="170" t="str">
        <f>IF(BJ155&lt;&gt;"NEMA","",IF(IFERROR(MATCH(BI155,BI$10:BI154,0),0)&lt;&gt;0,"",BI155))</f>
        <v/>
      </c>
      <c r="DN155" t="s">
        <v>1</v>
      </c>
      <c r="DO155" s="91"/>
      <c r="DP155" t="s">
        <v>1</v>
      </c>
      <c r="DQ155" s="106" t="str">
        <f t="shared" si="241"/>
        <v/>
      </c>
      <c r="DR155" s="74" t="str">
        <f>IF(DQ155="","",MAX(DR$10:DR154)+1)</f>
        <v/>
      </c>
      <c r="DS155" s="74" t="str">
        <f>IF(DQ155="","",IF(BP155="","",IF(BP155="NEMA",DG155,BP155)))</f>
        <v/>
      </c>
      <c r="DT155" s="74" t="str">
        <f t="shared" si="242"/>
        <v/>
      </c>
      <c r="DU155" s="74" t="str">
        <f>IF(DO155="","",MAX(DU$10:DU154)+1)</f>
        <v/>
      </c>
      <c r="DV155" s="181" t="str">
        <f>IF(DO155="","",INDEX(klub_id,MATCH(DO155,klub_naziv,0)))</f>
        <v/>
      </c>
      <c r="DW155" s="129" t="str">
        <f t="shared" si="243"/>
        <v/>
      </c>
      <c r="DX155" t="s">
        <v>1</v>
      </c>
      <c r="DY155" s="30" t="str">
        <f t="shared" si="244"/>
        <v/>
      </c>
      <c r="DZ155" t="s">
        <v>1</v>
      </c>
      <c r="EA155" s="170" t="str">
        <f>IF(BX155="","",IF(BY155&lt;&gt;"NEMA","ime-pre-klu"&amp;IF(BJ155="","","(ali)")&amp;"-kat",IF(CB155&lt;&gt;"NEMA","ime-pre-klu"&amp;IF(BJ155="","","(ali)"),IF(CE155&lt;&gt;"NEMA","ime-pre",IF(CW155&lt;&gt;"","novo",""))))&amp;IF(AND(BE155="0",BD155&gt;max_minuta*60),"-ot",""))</f>
        <v/>
      </c>
      <c r="EB155" t="s">
        <v>1</v>
      </c>
      <c r="EC155" s="112"/>
      <c r="ED155" s="138"/>
      <c r="EE155" s="138"/>
      <c r="EF155" s="138"/>
      <c r="EG155" s="138"/>
      <c r="EH155" s="138"/>
      <c r="EI155" s="138"/>
      <c r="EJ155" s="138"/>
      <c r="EK155" s="138"/>
      <c r="EL155" s="138"/>
      <c r="EM155" s="107" t="str">
        <f t="shared" si="227"/>
        <v/>
      </c>
      <c r="EN155" t="s">
        <v>1</v>
      </c>
    </row>
    <row r="156" spans="2:144" x14ac:dyDescent="0.25">
      <c r="B156" s="152" t="s">
        <v>1223</v>
      </c>
      <c r="C156" t="s">
        <v>1</v>
      </c>
      <c r="D156" s="163">
        <f t="shared" si="228"/>
        <v>0</v>
      </c>
      <c r="E156" s="164">
        <f t="shared" ref="E156:AW156" si="261">IF($B156="","",FIND(";",$B156,D156+1))</f>
        <v>1</v>
      </c>
      <c r="F156" s="164">
        <f t="shared" si="261"/>
        <v>2</v>
      </c>
      <c r="G156" s="164">
        <f t="shared" si="261"/>
        <v>8</v>
      </c>
      <c r="H156" s="164">
        <f t="shared" si="261"/>
        <v>11</v>
      </c>
      <c r="I156" s="164">
        <f t="shared" si="261"/>
        <v>20</v>
      </c>
      <c r="J156" s="164">
        <f t="shared" si="261"/>
        <v>21</v>
      </c>
      <c r="K156" s="164">
        <f t="shared" si="261"/>
        <v>23</v>
      </c>
      <c r="L156" s="164">
        <f t="shared" si="261"/>
        <v>24</v>
      </c>
      <c r="M156" s="164">
        <f t="shared" si="261"/>
        <v>26</v>
      </c>
      <c r="N156" s="164">
        <f t="shared" si="261"/>
        <v>32</v>
      </c>
      <c r="O156" s="164">
        <f t="shared" si="261"/>
        <v>33</v>
      </c>
      <c r="P156" s="164">
        <f t="shared" si="261"/>
        <v>34</v>
      </c>
      <c r="Q156" s="164">
        <f t="shared" si="261"/>
        <v>36</v>
      </c>
      <c r="R156" s="164">
        <f t="shared" si="261"/>
        <v>37</v>
      </c>
      <c r="S156" s="164">
        <f t="shared" si="261"/>
        <v>40</v>
      </c>
      <c r="T156" s="164">
        <f t="shared" si="261"/>
        <v>43</v>
      </c>
      <c r="U156" s="164">
        <f t="shared" si="261"/>
        <v>46</v>
      </c>
      <c r="V156" s="164">
        <f t="shared" si="261"/>
        <v>49</v>
      </c>
      <c r="W156" s="164">
        <f t="shared" si="261"/>
        <v>55</v>
      </c>
      <c r="X156" s="164">
        <f t="shared" si="261"/>
        <v>61</v>
      </c>
      <c r="Y156" s="164">
        <f t="shared" si="261"/>
        <v>62</v>
      </c>
      <c r="Z156" s="164">
        <f t="shared" si="261"/>
        <v>63</v>
      </c>
      <c r="AA156" s="164">
        <f t="shared" si="261"/>
        <v>64</v>
      </c>
      <c r="AB156" s="164">
        <f t="shared" si="261"/>
        <v>67</v>
      </c>
      <c r="AC156" s="164">
        <f t="shared" si="261"/>
        <v>70</v>
      </c>
      <c r="AD156" s="164">
        <f t="shared" si="261"/>
        <v>73</v>
      </c>
      <c r="AE156" s="164">
        <f t="shared" si="261"/>
        <v>76</v>
      </c>
      <c r="AF156" s="164">
        <f t="shared" si="261"/>
        <v>79</v>
      </c>
      <c r="AG156" s="164">
        <f t="shared" si="261"/>
        <v>82</v>
      </c>
      <c r="AH156" s="164">
        <f t="shared" si="261"/>
        <v>85</v>
      </c>
      <c r="AI156" s="164">
        <f t="shared" si="261"/>
        <v>88</v>
      </c>
      <c r="AJ156" s="164">
        <f t="shared" si="261"/>
        <v>91</v>
      </c>
      <c r="AK156" s="164">
        <f t="shared" si="261"/>
        <v>94</v>
      </c>
      <c r="AL156" s="164">
        <f t="shared" si="261"/>
        <v>97</v>
      </c>
      <c r="AM156" s="164">
        <f t="shared" si="261"/>
        <v>98</v>
      </c>
      <c r="AN156" s="164">
        <f t="shared" si="261"/>
        <v>100</v>
      </c>
      <c r="AO156" s="164">
        <f t="shared" si="261"/>
        <v>106</v>
      </c>
      <c r="AP156" s="164">
        <f t="shared" si="261"/>
        <v>108</v>
      </c>
      <c r="AQ156" s="164">
        <f t="shared" si="261"/>
        <v>111</v>
      </c>
      <c r="AR156" s="164">
        <f t="shared" si="261"/>
        <v>117</v>
      </c>
      <c r="AS156" s="164">
        <f t="shared" si="261"/>
        <v>124</v>
      </c>
      <c r="AT156" s="164">
        <f t="shared" si="261"/>
        <v>129</v>
      </c>
      <c r="AU156" s="164">
        <f t="shared" si="261"/>
        <v>131</v>
      </c>
      <c r="AV156" s="164">
        <f t="shared" si="261"/>
        <v>132</v>
      </c>
      <c r="AW156" s="165">
        <f t="shared" si="261"/>
        <v>133</v>
      </c>
      <c r="AX156" t="s">
        <v>1</v>
      </c>
      <c r="AY156" s="106" t="str">
        <f t="shared" si="230"/>
        <v>Ž14</v>
      </c>
      <c r="AZ156" s="138">
        <f t="shared" si="222"/>
        <v>121</v>
      </c>
      <c r="BA156" s="74" t="str">
        <f t="shared" si="231"/>
        <v>Vacant</v>
      </c>
      <c r="BB156" s="74" t="str">
        <f t="shared" si="232"/>
        <v/>
      </c>
      <c r="BC156" s="138" t="str">
        <f t="shared" si="233"/>
        <v/>
      </c>
      <c r="BD156" s="138" t="str">
        <f t="shared" si="234"/>
        <v/>
      </c>
      <c r="BE156" s="138" t="str">
        <f t="shared" si="235"/>
        <v>0</v>
      </c>
      <c r="BF156" s="138" t="str">
        <f t="shared" si="256"/>
        <v/>
      </c>
      <c r="BG156" s="138" t="str">
        <f>IF(CD156="","",IF(N(BD156)&gt;max_minuta*60,2,INDEX(statusRezultat_id,MATCH(VALUE(BE156),statusRezultat_oevent,0))))</f>
        <v/>
      </c>
      <c r="BH156" s="74" t="str">
        <f>IF(B156="","",SUBSTITUTE(MID($B156,R156+1,S156-R156-1),"""",""))</f>
        <v/>
      </c>
      <c r="BI156" s="74" t="str">
        <f>IF(B156="","",SUBSTITUTE(MID($B156,S156+1,T156-S156-1),"""",""))</f>
        <v/>
      </c>
      <c r="BJ156" s="138" t="str">
        <f t="shared" si="236"/>
        <v/>
      </c>
      <c r="BK156" s="74" t="str" cm="1">
        <f t="array" ref="BK156">IF(BJ156="",""&amp;BI156,IF(BJ156="NEMA",BI156,INDEX(klubAlias_klub,BJ156)))</f>
        <v/>
      </c>
      <c r="BL156" s="74" t="str" cm="1">
        <f t="array" ref="BL156">IFERROR(INDEX(registarNatjecatelji,CE156,4),"")</f>
        <v/>
      </c>
      <c r="BM156" s="138"/>
      <c r="BN156" s="74" t="str">
        <f t="shared" si="237"/>
        <v/>
      </c>
      <c r="BO156" s="74" t="str">
        <f>IF(B156="","",SUBSTITUTE(MID($B156,T156+1,U156-T156-1),"""",""))</f>
        <v/>
      </c>
      <c r="BP156" s="138" t="str">
        <f>IF(BO156="","",IFERROR(INDEX(drzava_id,MATCH(BO156,drzava_oznaka,0)),"NEMA"))</f>
        <v/>
      </c>
      <c r="BQ156" s="74" t="str">
        <f>IF(B156="","",SUBSTITUTE(MID($B156,AQ156+1,AR156-AQ156-1),"""",""))</f>
        <v>Ž14</v>
      </c>
      <c r="BR156" s="74" t="str">
        <f t="shared" si="223"/>
        <v>M14-Ž14</v>
      </c>
      <c r="BS156" s="138">
        <f t="shared" si="224"/>
        <v>1002</v>
      </c>
      <c r="BT156" s="75" t="str">
        <f>IF(B156="","",SUBSTITUTE(MID($B156,AR156+1,AS156-AR156-1),"""",""))</f>
        <v>2.33</v>
      </c>
      <c r="BU156" s="75" t="str">
        <f>IF(B156="","",SUBSTITUTE(MID($B156,AS156+1,AT156-AS156-1),"""",""))</f>
        <v>75</v>
      </c>
      <c r="BV156" s="76" t="str">
        <f>IF(B156="","",SUBSTITUTE(MID($B156,AT156+1,AU156-AT156-1),"""",""))</f>
        <v>9</v>
      </c>
      <c r="BW156" t="s">
        <v>1</v>
      </c>
      <c r="BX156" s="106" t="str">
        <f>IF(BA156="Vacant","",IF(BA156="","",BA156) &amp; IF(BB156="",""," – " &amp; BB156) &amp; IF(BN156="",""," – " &amp; BN156) &amp; IF(AY156="",""," – " &amp; AY156))</f>
        <v/>
      </c>
      <c r="BY156" s="107" t="str">
        <f t="shared" si="225"/>
        <v/>
      </c>
      <c r="BZ156" t="s">
        <v>1</v>
      </c>
      <c r="CA156" s="106" t="str">
        <f>IF(BA156="Vacant","",IF(BA156="","",BA156) &amp; IF(BB156="",""," – " &amp; BB156) &amp; IF(BN156="",""," – " &amp; BN156))</f>
        <v/>
      </c>
      <c r="CB156" s="107" t="str">
        <f t="shared" si="226"/>
        <v/>
      </c>
      <c r="CC156" t="s">
        <v>1</v>
      </c>
      <c r="CD156" s="106" t="str">
        <f>IF(BA156="Vacant","",IF(BA156="","",BA156)&amp;IF(BB156="",""," – "&amp;BB156))</f>
        <v/>
      </c>
      <c r="CE156" s="107" t="str">
        <f t="shared" si="238"/>
        <v/>
      </c>
      <c r="CF156" t="s">
        <v>1</v>
      </c>
      <c r="CG156" s="112" t="str">
        <f t="shared" si="239"/>
        <v/>
      </c>
      <c r="CH156" s="107" t="str" cm="1">
        <f t="array" ref="CH156">IF(CG156="","",INDEX(imePrezime_id,CG156,0))</f>
        <v/>
      </c>
      <c r="CI156" t="s">
        <v>1</v>
      </c>
      <c r="CJ156" s="30" t="str">
        <f>IF(CE156&lt;&gt;"NEMA","","SELECT '"&amp;CD156&amp;"', ime, prezime FROM imeprezime WHERE ime LIKE '%"&amp;MID(BA156,2,LEN(BA156)-2)&amp;"%' Or prezime LIKE '%"&amp;MID(BB156,2,LEN(BB156)-2)&amp;"%' Or ime LIKE '%"&amp;MID(BB156,2,LEN(BB156)-2)&amp;"%' Or prezime LIKE '%"&amp;MID(BA156,2,LEN(BA156)-2)&amp;"%' ORDER BY ime, prezime;")</f>
        <v/>
      </c>
      <c r="CK156" t="s">
        <v>1</v>
      </c>
      <c r="CL156" s="91"/>
      <c r="CM156" t="s">
        <v>1</v>
      </c>
      <c r="CO156" t="s">
        <v>1</v>
      </c>
      <c r="CW156" s="116" t="str">
        <f>IF(CE156="NEMA",MAX(CW$10:CW155)+1,"")</f>
        <v/>
      </c>
      <c r="CX156" t="s">
        <v>1</v>
      </c>
      <c r="CY156" s="124" t="str">
        <f>LEFT(BQ156,1)</f>
        <v>Ž</v>
      </c>
      <c r="CZ156" t="s">
        <v>1</v>
      </c>
      <c r="DA156" s="106" t="str">
        <f>IF(CW156="","",IF(BO156&lt;&gt;"CRO","","INSERT INTO osoba (id,reg_broj,oib,spol_id,dat_rodjenja) VALUES ("&amp;CW156&amp;",(SELECT max(reg_broj)+1 FROM osoba),Null,'"&amp;CY156&amp;"',Null); INSERT INTO osoba_log (id,reg_broj,oib,spol_id,dat_rodjenja,dnevnik_id) SELECT id,reg_broj,oib,spol_id,dat_rodjenja,"&amp;CW$2&amp;" FROM osoba WHERE id = "&amp;CW156&amp;";"))</f>
        <v/>
      </c>
      <c r="DB156" s="129" t="str">
        <f>IF(CW156="","","INSERT INTO imeprezime (id,osoba_id,rbr,ime,prezime,klub_id,identitet_id,sintaksa_id,info,aktivno,dnevnik_id) VALUES ("&amp;CW156&amp;","&amp;IF(DA156="","Null",CW156)&amp;",1,'"&amp;BA156&amp;"','"&amp;BB156&amp;"',(SELECT id FROM klub WHERE naziv = '"&amp;BI156&amp;"'),Null,1,'',1,"&amp;CW$2&amp;");")</f>
        <v/>
      </c>
      <c r="DC156" t="s">
        <v>1</v>
      </c>
      <c r="DD156" s="30" t="str">
        <f t="shared" si="240"/>
        <v/>
      </c>
      <c r="DE156" t="s">
        <v>1</v>
      </c>
      <c r="DF156" s="106" t="str">
        <f>IF(OR(BP156="",BP156&lt;&gt;"NEMA"),"",BO156)</f>
        <v/>
      </c>
      <c r="DG156" s="129" t="str">
        <f>IF(DF156="","",MAX(DG$10:DG155)+1)</f>
        <v/>
      </c>
      <c r="DH156" t="s">
        <v>1</v>
      </c>
      <c r="DI156" s="91"/>
      <c r="DJ156" t="s">
        <v>1</v>
      </c>
      <c r="DK156" s="30" t="str">
        <f>IF(DF156="","","INSERT INTO drzava(id,naziv,oznaka) VALUES ("&amp;DG156&amp;",'"&amp;DI156&amp;"','"&amp;UPPER(LEFT(DF156,1))&amp;LOWER(RIGHT(DF156,2))&amp;"');")</f>
        <v/>
      </c>
      <c r="DL156" t="s">
        <v>1</v>
      </c>
      <c r="DM156" s="170" t="str">
        <f>IF(BJ156&lt;&gt;"NEMA","",IF(IFERROR(MATCH(BI156,BI$10:BI155,0),0)&lt;&gt;0,"",BI156))</f>
        <v/>
      </c>
      <c r="DN156" t="s">
        <v>1</v>
      </c>
      <c r="DO156" s="91"/>
      <c r="DP156" t="s">
        <v>1</v>
      </c>
      <c r="DQ156" s="106" t="str">
        <f t="shared" si="241"/>
        <v/>
      </c>
      <c r="DR156" s="74" t="str">
        <f>IF(DQ156="","",MAX(DR$10:DR155)+1)</f>
        <v/>
      </c>
      <c r="DS156" s="74" t="str">
        <f>IF(DQ156="","",IF(BP156="","",IF(BP156="NEMA",DG156,BP156)))</f>
        <v/>
      </c>
      <c r="DT156" s="74" t="str">
        <f t="shared" si="242"/>
        <v/>
      </c>
      <c r="DU156" s="74" t="str">
        <f>IF(DO156="","",MAX(DU$10:DU155)+1)</f>
        <v/>
      </c>
      <c r="DV156" s="181" t="str">
        <f>IF(DO156="","",INDEX(klub_id,MATCH(DO156,klub_naziv,0)))</f>
        <v/>
      </c>
      <c r="DW156" s="129" t="str">
        <f t="shared" si="243"/>
        <v/>
      </c>
      <c r="DX156" t="s">
        <v>1</v>
      </c>
      <c r="DY156" s="30" t="str">
        <f t="shared" si="244"/>
        <v/>
      </c>
      <c r="DZ156" t="s">
        <v>1</v>
      </c>
      <c r="EA156" s="170" t="str">
        <f>IF(BX156="","",IF(BY156&lt;&gt;"NEMA","ime-pre-klu"&amp;IF(BJ156="","","(ali)")&amp;"-kat",IF(CB156&lt;&gt;"NEMA","ime-pre-klu"&amp;IF(BJ156="","","(ali)"),IF(CE156&lt;&gt;"NEMA","ime-pre",IF(CW156&lt;&gt;"","novo",""))))&amp;IF(AND(BE156="0",BD156&gt;max_minuta*60),"-ot",""))</f>
        <v/>
      </c>
      <c r="EB156" t="s">
        <v>1</v>
      </c>
      <c r="EC156" s="112"/>
      <c r="ED156" s="138"/>
      <c r="EE156" s="138"/>
      <c r="EF156" s="138"/>
      <c r="EG156" s="138"/>
      <c r="EH156" s="138"/>
      <c r="EI156" s="138"/>
      <c r="EJ156" s="138"/>
      <c r="EK156" s="138"/>
      <c r="EL156" s="138"/>
      <c r="EM156" s="107" t="str">
        <f t="shared" si="227"/>
        <v/>
      </c>
      <c r="EN156" t="s">
        <v>1</v>
      </c>
    </row>
    <row r="157" spans="2:144" x14ac:dyDescent="0.25">
      <c r="B157" s="152" t="s">
        <v>1224</v>
      </c>
      <c r="C157" t="s">
        <v>1</v>
      </c>
      <c r="D157" s="163">
        <f t="shared" si="228"/>
        <v>0</v>
      </c>
      <c r="E157" s="164">
        <f t="shared" ref="E157:AW157" si="262">IF($B157="","",FIND(";",$B157,D157+1))</f>
        <v>1</v>
      </c>
      <c r="F157" s="164">
        <f t="shared" si="262"/>
        <v>9</v>
      </c>
      <c r="G157" s="164">
        <f t="shared" si="262"/>
        <v>15</v>
      </c>
      <c r="H157" s="164">
        <f t="shared" si="262"/>
        <v>27</v>
      </c>
      <c r="I157" s="164">
        <f t="shared" si="262"/>
        <v>35</v>
      </c>
      <c r="J157" s="164">
        <f t="shared" si="262"/>
        <v>36</v>
      </c>
      <c r="K157" s="164">
        <f t="shared" si="262"/>
        <v>38</v>
      </c>
      <c r="L157" s="164">
        <f t="shared" si="262"/>
        <v>39</v>
      </c>
      <c r="M157" s="164">
        <f t="shared" si="262"/>
        <v>41</v>
      </c>
      <c r="N157" s="164">
        <f t="shared" si="262"/>
        <v>47</v>
      </c>
      <c r="O157" s="164">
        <f t="shared" si="262"/>
        <v>54</v>
      </c>
      <c r="P157" s="164">
        <f t="shared" si="262"/>
        <v>60</v>
      </c>
      <c r="Q157" s="164">
        <f t="shared" si="262"/>
        <v>62</v>
      </c>
      <c r="R157" s="164">
        <f t="shared" si="262"/>
        <v>64</v>
      </c>
      <c r="S157" s="164">
        <f t="shared" si="262"/>
        <v>70</v>
      </c>
      <c r="T157" s="164">
        <f t="shared" si="262"/>
        <v>82</v>
      </c>
      <c r="U157" s="164">
        <f t="shared" si="262"/>
        <v>88</v>
      </c>
      <c r="V157" s="164">
        <f t="shared" si="262"/>
        <v>91</v>
      </c>
      <c r="W157" s="164">
        <f t="shared" si="262"/>
        <v>97</v>
      </c>
      <c r="X157" s="164">
        <f t="shared" si="262"/>
        <v>103</v>
      </c>
      <c r="Y157" s="164">
        <f t="shared" si="262"/>
        <v>104</v>
      </c>
      <c r="Z157" s="164">
        <f t="shared" si="262"/>
        <v>105</v>
      </c>
      <c r="AA157" s="164">
        <f t="shared" si="262"/>
        <v>106</v>
      </c>
      <c r="AB157" s="164">
        <f t="shared" si="262"/>
        <v>109</v>
      </c>
      <c r="AC157" s="164">
        <f t="shared" si="262"/>
        <v>112</v>
      </c>
      <c r="AD157" s="164">
        <f t="shared" si="262"/>
        <v>115</v>
      </c>
      <c r="AE157" s="164">
        <f t="shared" si="262"/>
        <v>118</v>
      </c>
      <c r="AF157" s="164">
        <f t="shared" si="262"/>
        <v>121</v>
      </c>
      <c r="AG157" s="164">
        <f t="shared" si="262"/>
        <v>124</v>
      </c>
      <c r="AH157" s="164">
        <f t="shared" si="262"/>
        <v>127</v>
      </c>
      <c r="AI157" s="164">
        <f t="shared" si="262"/>
        <v>130</v>
      </c>
      <c r="AJ157" s="164">
        <f t="shared" si="262"/>
        <v>133</v>
      </c>
      <c r="AK157" s="164">
        <f t="shared" si="262"/>
        <v>136</v>
      </c>
      <c r="AL157" s="164">
        <f t="shared" si="262"/>
        <v>139</v>
      </c>
      <c r="AM157" s="164">
        <f t="shared" si="262"/>
        <v>140</v>
      </c>
      <c r="AN157" s="164">
        <f t="shared" si="262"/>
        <v>142</v>
      </c>
      <c r="AO157" s="164">
        <f t="shared" si="262"/>
        <v>148</v>
      </c>
      <c r="AP157" s="164">
        <f t="shared" si="262"/>
        <v>150</v>
      </c>
      <c r="AQ157" s="164">
        <f t="shared" si="262"/>
        <v>153</v>
      </c>
      <c r="AR157" s="164">
        <f t="shared" si="262"/>
        <v>159</v>
      </c>
      <c r="AS157" s="164">
        <f t="shared" si="262"/>
        <v>166</v>
      </c>
      <c r="AT157" s="164">
        <f t="shared" si="262"/>
        <v>172</v>
      </c>
      <c r="AU157" s="164">
        <f t="shared" si="262"/>
        <v>175</v>
      </c>
      <c r="AV157" s="164">
        <f t="shared" si="262"/>
        <v>177</v>
      </c>
      <c r="AW157" s="165">
        <f t="shared" si="262"/>
        <v>178</v>
      </c>
      <c r="AX157" t="s">
        <v>1</v>
      </c>
      <c r="AY157" s="106" t="str">
        <f t="shared" si="230"/>
        <v>Ž16</v>
      </c>
      <c r="AZ157" s="138">
        <f t="shared" si="222"/>
        <v>120</v>
      </c>
      <c r="BA157" s="74" t="str">
        <f t="shared" si="231"/>
        <v>Majda</v>
      </c>
      <c r="BB157" s="74" t="str">
        <f t="shared" si="232"/>
        <v>Vidaković</v>
      </c>
      <c r="BC157" s="138" t="str">
        <f t="shared" si="233"/>
        <v>36:21</v>
      </c>
      <c r="BD157" s="138">
        <f t="shared" si="234"/>
        <v>2181</v>
      </c>
      <c r="BE157" s="138" t="str">
        <f t="shared" si="235"/>
        <v>0</v>
      </c>
      <c r="BF157" s="138" t="str">
        <f t="shared" si="256"/>
        <v>0</v>
      </c>
      <c r="BG157" s="138">
        <f>IF(CD157="","",IF(N(BD157)&gt;max_minuta*60,2,INDEX(statusRezultat_id,MATCH(VALUE(BE157),statusRezultat_oevent,0))))</f>
        <v>1</v>
      </c>
      <c r="BH157" s="74" t="str">
        <f>IF(B157="","",SUBSTITUTE(MID($B157,R157+1,S157-R157-1),"""",""))</f>
        <v>KAP</v>
      </c>
      <c r="BI157" s="74" t="str">
        <f>IF(B157="","",SUBSTITUTE(MID($B157,S157+1,T157-S157-1),"""",""))</f>
        <v>OK Kapela</v>
      </c>
      <c r="BJ157" s="138" t="str">
        <f t="shared" si="236"/>
        <v/>
      </c>
      <c r="BK157" s="74" t="str" cm="1">
        <f t="array" ref="BK157">IF(BJ157="",""&amp;BI157,IF(BJ157="NEMA",BI157,INDEX(klubAlias_klub,BJ157)))</f>
        <v>OK Kapela</v>
      </c>
      <c r="BL157" s="74" t="str" cm="1">
        <f t="array" ref="BL157">IFERROR(INDEX(registarNatjecatelji,CE157,4),"")</f>
        <v>OK Kapela</v>
      </c>
      <c r="BM157" s="138"/>
      <c r="BN157" s="74" t="str">
        <f t="shared" si="237"/>
        <v>OK Kapela</v>
      </c>
      <c r="BO157" s="74" t="str">
        <f>IF(B157="","",SUBSTITUTE(MID($B157,T157+1,U157-T157-1),"""",""))</f>
        <v>CRO</v>
      </c>
      <c r="BP157" s="138">
        <f>IF(BO157="","",IFERROR(INDEX(drzava_id,MATCH(BO157,drzava_oznaka,0)),"NEMA"))</f>
        <v>1</v>
      </c>
      <c r="BQ157" s="74" t="str">
        <f>IF(B157="","",SUBSTITUTE(MID($B157,AQ157+1,AR157-AQ157-1),"""",""))</f>
        <v>Ž16</v>
      </c>
      <c r="BR157" s="74" t="str">
        <f t="shared" si="223"/>
        <v>Ž16-Ž21B</v>
      </c>
      <c r="BS157" s="138">
        <f t="shared" si="224"/>
        <v>1011</v>
      </c>
      <c r="BT157" s="75" t="str">
        <f>IF(B157="","",SUBSTITUTE(MID($B157,AR157+1,AS157-AR157-1),"""",""))</f>
        <v>2.66</v>
      </c>
      <c r="BU157" s="75" t="str">
        <f>IF(B157="","",SUBSTITUTE(MID($B157,AS157+1,AT157-AS157-1),"""",""))</f>
        <v>100</v>
      </c>
      <c r="BV157" s="76" t="str">
        <f>IF(B157="","",SUBSTITUTE(MID($B157,AT157+1,AU157-AT157-1),"""",""))</f>
        <v>10</v>
      </c>
      <c r="BW157" t="s">
        <v>1</v>
      </c>
      <c r="BX157" s="106" t="str">
        <f>IF(BA157="Vacant","",IF(BA157="","",BA157) &amp; IF(BB157="",""," – " &amp; BB157) &amp; IF(BN157="",""," – " &amp; BN157) &amp; IF(AY157="",""," – " &amp; AY157))</f>
        <v>Majda – Vidaković – OK Kapela – Ž16</v>
      </c>
      <c r="BY157" s="107">
        <f t="shared" si="225"/>
        <v>314</v>
      </c>
      <c r="BZ157" t="s">
        <v>1</v>
      </c>
      <c r="CA157" s="106" t="str">
        <f>IF(BA157="Vacant","",IF(BA157="","",BA157) &amp; IF(BB157="",""," – " &amp; BB157) &amp; IF(BN157="",""," – " &amp; BN157))</f>
        <v>Majda – Vidaković – OK Kapela</v>
      </c>
      <c r="CB157" s="107">
        <f t="shared" si="226"/>
        <v>314</v>
      </c>
      <c r="CC157" t="s">
        <v>1</v>
      </c>
      <c r="CD157" s="106" t="str">
        <f>IF(BA157="Vacant","",IF(BA157="","",BA157)&amp;IF(BB157="",""," – "&amp;BB157))</f>
        <v>Majda – Vidaković</v>
      </c>
      <c r="CE157" s="107">
        <f t="shared" si="238"/>
        <v>314</v>
      </c>
      <c r="CF157" t="s">
        <v>1</v>
      </c>
      <c r="CG157" s="112">
        <f t="shared" si="239"/>
        <v>314</v>
      </c>
      <c r="CH157" s="107" cm="1">
        <f t="array" ref="CH157">IF(CG157="","",INDEX(imePrezime_id,CG157,0))</f>
        <v>1259</v>
      </c>
      <c r="CI157" t="s">
        <v>1</v>
      </c>
      <c r="CJ157" s="30" t="str">
        <f>IF(CE157&lt;&gt;"NEMA","","SELECT '"&amp;CD157&amp;"', ime, prezime FROM imeprezime WHERE ime LIKE '%"&amp;MID(BA157,2,LEN(BA157)-2)&amp;"%' Or prezime LIKE '%"&amp;MID(BB157,2,LEN(BB157)-2)&amp;"%' Or ime LIKE '%"&amp;MID(BB157,2,LEN(BB157)-2)&amp;"%' Or prezime LIKE '%"&amp;MID(BA157,2,LEN(BA157)-2)&amp;"%' ORDER BY ime, prezime;")</f>
        <v/>
      </c>
      <c r="CK157" t="s">
        <v>1</v>
      </c>
      <c r="CL157" s="91"/>
      <c r="CM157" t="s">
        <v>1</v>
      </c>
      <c r="CO157" t="s">
        <v>1</v>
      </c>
      <c r="CW157" s="116" t="str">
        <f>IF(CE157="NEMA",MAX(CW$10:CW156)+1,"")</f>
        <v/>
      </c>
      <c r="CX157" t="s">
        <v>1</v>
      </c>
      <c r="CY157" s="124" t="str">
        <f>LEFT(BQ157,1)</f>
        <v>Ž</v>
      </c>
      <c r="CZ157" t="s">
        <v>1</v>
      </c>
      <c r="DA157" s="106" t="str">
        <f>IF(CW157="","",IF(BO157&lt;&gt;"CRO","","INSERT INTO osoba (id,reg_broj,oib,spol_id,dat_rodjenja) VALUES ("&amp;CW157&amp;",(SELECT max(reg_broj)+1 FROM osoba),Null,'"&amp;CY157&amp;"',Null); INSERT INTO osoba_log (id,reg_broj,oib,spol_id,dat_rodjenja,dnevnik_id) SELECT id,reg_broj,oib,spol_id,dat_rodjenja,"&amp;CW$2&amp;" FROM osoba WHERE id = "&amp;CW157&amp;";"))</f>
        <v/>
      </c>
      <c r="DB157" s="129" t="str">
        <f>IF(CW157="","","INSERT INTO imeprezime (id,osoba_id,rbr,ime,prezime,klub_id,identitet_id,sintaksa_id,info,aktivno,dnevnik_id) VALUES ("&amp;CW157&amp;","&amp;IF(DA157="","Null",CW157)&amp;",1,'"&amp;BA157&amp;"','"&amp;BB157&amp;"',(SELECT id FROM klub WHERE naziv = '"&amp;BI157&amp;"'),Null,1,'',1,"&amp;CW$2&amp;");")</f>
        <v/>
      </c>
      <c r="DC157" t="s">
        <v>1</v>
      </c>
      <c r="DD157" s="30" t="str">
        <f t="shared" si="240"/>
        <v/>
      </c>
      <c r="DE157" t="s">
        <v>1</v>
      </c>
      <c r="DF157" s="106" t="str">
        <f>IF(OR(BP157="",BP157&lt;&gt;"NEMA"),"",BO157)</f>
        <v/>
      </c>
      <c r="DG157" s="129" t="str">
        <f>IF(DF157="","",MAX(DG$10:DG156)+1)</f>
        <v/>
      </c>
      <c r="DH157" t="s">
        <v>1</v>
      </c>
      <c r="DI157" s="91"/>
      <c r="DJ157" t="s">
        <v>1</v>
      </c>
      <c r="DK157" s="30" t="str">
        <f>IF(DF157="","","INSERT INTO drzava(id,naziv,oznaka) VALUES ("&amp;DG157&amp;",'"&amp;DI157&amp;"','"&amp;UPPER(LEFT(DF157,1))&amp;LOWER(RIGHT(DF157,2))&amp;"');")</f>
        <v/>
      </c>
      <c r="DL157" t="s">
        <v>1</v>
      </c>
      <c r="DM157" s="170" t="str">
        <f>IF(BJ157&lt;&gt;"NEMA","",IF(IFERROR(MATCH(BI157,BI$10:BI156,0),0)&lt;&gt;0,"",BI157))</f>
        <v/>
      </c>
      <c r="DN157" t="s">
        <v>1</v>
      </c>
      <c r="DO157" s="91"/>
      <c r="DP157" t="s">
        <v>1</v>
      </c>
      <c r="DQ157" s="106" t="str">
        <f t="shared" si="241"/>
        <v/>
      </c>
      <c r="DR157" s="74" t="str">
        <f>IF(DQ157="","",MAX(DR$10:DR156)+1)</f>
        <v/>
      </c>
      <c r="DS157" s="74" t="str">
        <f>IF(DQ157="","",IF(BP157="","",IF(BP157="NEMA",DG157,BP157)))</f>
        <v/>
      </c>
      <c r="DT157" s="74" t="str">
        <f t="shared" si="242"/>
        <v/>
      </c>
      <c r="DU157" s="74" t="str">
        <f>IF(DO157="","",MAX(DU$10:DU156)+1)</f>
        <v/>
      </c>
      <c r="DV157" s="181" t="str">
        <f>IF(DO157="","",INDEX(klub_id,MATCH(DO157,klub_naziv,0)))</f>
        <v/>
      </c>
      <c r="DW157" s="129" t="str">
        <f t="shared" si="243"/>
        <v/>
      </c>
      <c r="DX157" t="s">
        <v>1</v>
      </c>
      <c r="DY157" s="30" t="str">
        <f t="shared" si="244"/>
        <v/>
      </c>
      <c r="DZ157" t="s">
        <v>1</v>
      </c>
      <c r="EA157" s="170" t="str">
        <f>IF(BX157="","",IF(BY157&lt;&gt;"NEMA","ime-pre-klu"&amp;IF(BJ157="","","(ali)")&amp;"-kat",IF(CB157&lt;&gt;"NEMA","ime-pre-klu"&amp;IF(BJ157="","","(ali)"),IF(CE157&lt;&gt;"NEMA","ime-pre",IF(CW157&lt;&gt;"","novo",""))))&amp;IF(AND(BE157="0",BD157&gt;max_minuta*60),"-ot",""))</f>
        <v>ime-pre-klu-kat</v>
      </c>
      <c r="EB157" t="s">
        <v>1</v>
      </c>
      <c r="EC157" s="112"/>
      <c r="ED157" s="138"/>
      <c r="EE157" s="138"/>
      <c r="EF157" s="138"/>
      <c r="EG157" s="138"/>
      <c r="EH157" s="138"/>
      <c r="EI157" s="138"/>
      <c r="EJ157" s="138"/>
      <c r="EK157" s="138"/>
      <c r="EL157" s="138"/>
      <c r="EM157" s="107">
        <f t="shared" si="227"/>
        <v>1</v>
      </c>
      <c r="EN157" t="s">
        <v>1</v>
      </c>
    </row>
    <row r="158" spans="2:144" x14ac:dyDescent="0.25">
      <c r="B158" s="152" t="s">
        <v>1225</v>
      </c>
      <c r="C158" t="s">
        <v>1</v>
      </c>
      <c r="D158" s="163">
        <f t="shared" si="228"/>
        <v>0</v>
      </c>
      <c r="E158" s="164">
        <f t="shared" ref="E158:AW158" si="263">IF($B158="","",FIND(";",$B158,D158+1))</f>
        <v>1</v>
      </c>
      <c r="F158" s="164">
        <f t="shared" si="263"/>
        <v>9</v>
      </c>
      <c r="G158" s="164">
        <f t="shared" si="263"/>
        <v>15</v>
      </c>
      <c r="H158" s="164">
        <f t="shared" si="263"/>
        <v>23</v>
      </c>
      <c r="I158" s="164">
        <f t="shared" si="263"/>
        <v>36</v>
      </c>
      <c r="J158" s="164">
        <f t="shared" si="263"/>
        <v>37</v>
      </c>
      <c r="K158" s="164">
        <f t="shared" si="263"/>
        <v>39</v>
      </c>
      <c r="L158" s="164">
        <f t="shared" si="263"/>
        <v>40</v>
      </c>
      <c r="M158" s="164">
        <f t="shared" si="263"/>
        <v>42</v>
      </c>
      <c r="N158" s="164">
        <f t="shared" si="263"/>
        <v>48</v>
      </c>
      <c r="O158" s="164">
        <f t="shared" si="263"/>
        <v>54</v>
      </c>
      <c r="P158" s="164">
        <f t="shared" si="263"/>
        <v>60</v>
      </c>
      <c r="Q158" s="164">
        <f t="shared" si="263"/>
        <v>62</v>
      </c>
      <c r="R158" s="164">
        <f t="shared" si="263"/>
        <v>64</v>
      </c>
      <c r="S158" s="164">
        <f t="shared" si="263"/>
        <v>72</v>
      </c>
      <c r="T158" s="164">
        <f t="shared" si="263"/>
        <v>83</v>
      </c>
      <c r="U158" s="164">
        <f t="shared" si="263"/>
        <v>89</v>
      </c>
      <c r="V158" s="164">
        <f t="shared" si="263"/>
        <v>92</v>
      </c>
      <c r="W158" s="164">
        <f t="shared" si="263"/>
        <v>98</v>
      </c>
      <c r="X158" s="164">
        <f t="shared" si="263"/>
        <v>104</v>
      </c>
      <c r="Y158" s="164">
        <f t="shared" si="263"/>
        <v>105</v>
      </c>
      <c r="Z158" s="164">
        <f t="shared" si="263"/>
        <v>106</v>
      </c>
      <c r="AA158" s="164">
        <f t="shared" si="263"/>
        <v>107</v>
      </c>
      <c r="AB158" s="164">
        <f t="shared" si="263"/>
        <v>110</v>
      </c>
      <c r="AC158" s="164">
        <f t="shared" si="263"/>
        <v>113</v>
      </c>
      <c r="AD158" s="164">
        <f t="shared" si="263"/>
        <v>116</v>
      </c>
      <c r="AE158" s="164">
        <f t="shared" si="263"/>
        <v>119</v>
      </c>
      <c r="AF158" s="164">
        <f t="shared" si="263"/>
        <v>122</v>
      </c>
      <c r="AG158" s="164">
        <f t="shared" si="263"/>
        <v>125</v>
      </c>
      <c r="AH158" s="164">
        <f t="shared" si="263"/>
        <v>128</v>
      </c>
      <c r="AI158" s="164">
        <f t="shared" si="263"/>
        <v>131</v>
      </c>
      <c r="AJ158" s="164">
        <f t="shared" si="263"/>
        <v>134</v>
      </c>
      <c r="AK158" s="164">
        <f t="shared" si="263"/>
        <v>137</v>
      </c>
      <c r="AL158" s="164">
        <f t="shared" si="263"/>
        <v>140</v>
      </c>
      <c r="AM158" s="164">
        <f t="shared" si="263"/>
        <v>141</v>
      </c>
      <c r="AN158" s="164">
        <f t="shared" si="263"/>
        <v>143</v>
      </c>
      <c r="AO158" s="164">
        <f t="shared" si="263"/>
        <v>149</v>
      </c>
      <c r="AP158" s="164">
        <f t="shared" si="263"/>
        <v>151</v>
      </c>
      <c r="AQ158" s="164">
        <f t="shared" si="263"/>
        <v>154</v>
      </c>
      <c r="AR158" s="164">
        <f t="shared" si="263"/>
        <v>160</v>
      </c>
      <c r="AS158" s="164">
        <f t="shared" si="263"/>
        <v>167</v>
      </c>
      <c r="AT158" s="164">
        <f t="shared" si="263"/>
        <v>173</v>
      </c>
      <c r="AU158" s="164">
        <f t="shared" si="263"/>
        <v>176</v>
      </c>
      <c r="AV158" s="164">
        <f t="shared" si="263"/>
        <v>178</v>
      </c>
      <c r="AW158" s="165">
        <f t="shared" si="263"/>
        <v>179</v>
      </c>
      <c r="AX158" t="s">
        <v>1</v>
      </c>
      <c r="AY158" s="106" t="str">
        <f t="shared" si="230"/>
        <v>Ž16</v>
      </c>
      <c r="AZ158" s="138">
        <f t="shared" si="222"/>
        <v>120</v>
      </c>
      <c r="BA158" s="74" t="str">
        <f t="shared" si="231"/>
        <v>Kimi Maria</v>
      </c>
      <c r="BB158" s="74" t="str">
        <f t="shared" si="232"/>
        <v>Gobec</v>
      </c>
      <c r="BC158" s="138" t="str">
        <f t="shared" si="233"/>
        <v>36:37</v>
      </c>
      <c r="BD158" s="138">
        <f t="shared" si="234"/>
        <v>2197</v>
      </c>
      <c r="BE158" s="138" t="str">
        <f t="shared" si="235"/>
        <v>0</v>
      </c>
      <c r="BF158" s="138" t="str">
        <f t="shared" si="256"/>
        <v>0</v>
      </c>
      <c r="BG158" s="138">
        <f>IF(CD158="","",IF(N(BD158)&gt;max_minuta*60,2,INDEX(statusRezultat_id,MATCH(VALUE(BE158),statusRezultat_oevent,0))))</f>
        <v>1</v>
      </c>
      <c r="BH158" s="74" t="str">
        <f>IF(B158="","",SUBSTITUTE(MID($B158,R158+1,S158-R158-1),"""",""))</f>
        <v>Vihor</v>
      </c>
      <c r="BI158" s="74" t="str">
        <f>IF(B158="","",SUBSTITUTE(MID($B158,S158+1,T158-S158-1),"""",""))</f>
        <v>OK Vihor</v>
      </c>
      <c r="BJ158" s="138" t="str">
        <f t="shared" si="236"/>
        <v/>
      </c>
      <c r="BK158" s="74" t="str" cm="1">
        <f t="array" ref="BK158">IF(BJ158="",""&amp;BI158,IF(BJ158="NEMA",BI158,INDEX(klubAlias_klub,BJ158)))</f>
        <v>OK Vihor</v>
      </c>
      <c r="BL158" s="74" t="str" cm="1">
        <f t="array" ref="BL158">IFERROR(INDEX(registarNatjecatelji,CE158,4),"")</f>
        <v>OK Vihor</v>
      </c>
      <c r="BM158" s="138"/>
      <c r="BN158" s="74" t="str">
        <f t="shared" si="237"/>
        <v>OK Vihor</v>
      </c>
      <c r="BO158" s="74" t="str">
        <f>IF(B158="","",SUBSTITUTE(MID($B158,T158+1,U158-T158-1),"""",""))</f>
        <v>CRO</v>
      </c>
      <c r="BP158" s="138">
        <f>IF(BO158="","",IFERROR(INDEX(drzava_id,MATCH(BO158,drzava_oznaka,0)),"NEMA"))</f>
        <v>1</v>
      </c>
      <c r="BQ158" s="74" t="str">
        <f>IF(B158="","",SUBSTITUTE(MID($B158,AQ158+1,AR158-AQ158-1),"""",""))</f>
        <v>Ž16</v>
      </c>
      <c r="BR158" s="74" t="str">
        <f t="shared" si="223"/>
        <v>Ž16-Ž21B</v>
      </c>
      <c r="BS158" s="138">
        <f t="shared" si="224"/>
        <v>1011</v>
      </c>
      <c r="BT158" s="75" t="str">
        <f>IF(B158="","",SUBSTITUTE(MID($B158,AR158+1,AS158-AR158-1),"""",""))</f>
        <v>2.66</v>
      </c>
      <c r="BU158" s="75" t="str">
        <f>IF(B158="","",SUBSTITUTE(MID($B158,AS158+1,AT158-AS158-1),"""",""))</f>
        <v>100</v>
      </c>
      <c r="BV158" s="76" t="str">
        <f>IF(B158="","",SUBSTITUTE(MID($B158,AT158+1,AU158-AT158-1),"""",""))</f>
        <v>10</v>
      </c>
      <c r="BW158" t="s">
        <v>1</v>
      </c>
      <c r="BX158" s="106" t="str">
        <f>IF(BA158="Vacant","",IF(BA158="","",BA158) &amp; IF(BB158="",""," – " &amp; BB158) &amp; IF(BN158="",""," – " &amp; BN158) &amp; IF(AY158="",""," – " &amp; AY158))</f>
        <v>Kimi Maria – Gobec – OK Vihor – Ž16</v>
      </c>
      <c r="BY158" s="107">
        <f t="shared" si="225"/>
        <v>663</v>
      </c>
      <c r="BZ158" t="s">
        <v>1</v>
      </c>
      <c r="CA158" s="106" t="str">
        <f>IF(BA158="Vacant","",IF(BA158="","",BA158) &amp; IF(BB158="",""," – " &amp; BB158) &amp; IF(BN158="",""," – " &amp; BN158))</f>
        <v>Kimi Maria – Gobec – OK Vihor</v>
      </c>
      <c r="CB158" s="107">
        <f t="shared" si="226"/>
        <v>663</v>
      </c>
      <c r="CC158" t="s">
        <v>1</v>
      </c>
      <c r="CD158" s="106" t="str">
        <f>IF(BA158="Vacant","",IF(BA158="","",BA158)&amp;IF(BB158="",""," – "&amp;BB158))</f>
        <v>Kimi Maria – Gobec</v>
      </c>
      <c r="CE158" s="107">
        <f t="shared" si="238"/>
        <v>663</v>
      </c>
      <c r="CF158" t="s">
        <v>1</v>
      </c>
      <c r="CG158" s="112">
        <f t="shared" si="239"/>
        <v>663</v>
      </c>
      <c r="CH158" s="107" cm="1">
        <f t="array" ref="CH158">IF(CG158="","",INDEX(imePrezime_id,CG158,0))</f>
        <v>1301</v>
      </c>
      <c r="CI158" t="s">
        <v>1</v>
      </c>
      <c r="CJ158" s="30" t="str">
        <f>IF(CE158&lt;&gt;"NEMA","","SELECT '"&amp;CD158&amp;"', ime, prezime FROM imeprezime WHERE ime LIKE '%"&amp;MID(BA158,2,LEN(BA158)-2)&amp;"%' Or prezime LIKE '%"&amp;MID(BB158,2,LEN(BB158)-2)&amp;"%' Or ime LIKE '%"&amp;MID(BB158,2,LEN(BB158)-2)&amp;"%' Or prezime LIKE '%"&amp;MID(BA158,2,LEN(BA158)-2)&amp;"%' ORDER BY ime, prezime;")</f>
        <v/>
      </c>
      <c r="CK158" t="s">
        <v>1</v>
      </c>
      <c r="CL158" s="91"/>
      <c r="CM158" t="s">
        <v>1</v>
      </c>
      <c r="CO158" t="s">
        <v>1</v>
      </c>
      <c r="CW158" s="116" t="str">
        <f>IF(CE158="NEMA",MAX(CW$10:CW157)+1,"")</f>
        <v/>
      </c>
      <c r="CX158" t="s">
        <v>1</v>
      </c>
      <c r="CY158" s="124" t="str">
        <f>LEFT(BQ158,1)</f>
        <v>Ž</v>
      </c>
      <c r="CZ158" t="s">
        <v>1</v>
      </c>
      <c r="DA158" s="106" t="str">
        <f>IF(CW158="","",IF(BO158&lt;&gt;"CRO","","INSERT INTO osoba (id,reg_broj,oib,spol_id,dat_rodjenja) VALUES ("&amp;CW158&amp;",(SELECT max(reg_broj)+1 FROM osoba),Null,'"&amp;CY158&amp;"',Null); INSERT INTO osoba_log (id,reg_broj,oib,spol_id,dat_rodjenja,dnevnik_id) SELECT id,reg_broj,oib,spol_id,dat_rodjenja,"&amp;CW$2&amp;" FROM osoba WHERE id = "&amp;CW158&amp;";"))</f>
        <v/>
      </c>
      <c r="DB158" s="129" t="str">
        <f>IF(CW158="","","INSERT INTO imeprezime (id,osoba_id,rbr,ime,prezime,klub_id,identitet_id,sintaksa_id,info,aktivno,dnevnik_id) VALUES ("&amp;CW158&amp;","&amp;IF(DA158="","Null",CW158)&amp;",1,'"&amp;BA158&amp;"','"&amp;BB158&amp;"',(SELECT id FROM klub WHERE naziv = '"&amp;BI158&amp;"'),Null,1,'',1,"&amp;CW$2&amp;");")</f>
        <v/>
      </c>
      <c r="DC158" t="s">
        <v>1</v>
      </c>
      <c r="DD158" s="30" t="str">
        <f t="shared" si="240"/>
        <v/>
      </c>
      <c r="DE158" t="s">
        <v>1</v>
      </c>
      <c r="DF158" s="106" t="str">
        <f>IF(OR(BP158="",BP158&lt;&gt;"NEMA"),"",BO158)</f>
        <v/>
      </c>
      <c r="DG158" s="129" t="str">
        <f>IF(DF158="","",MAX(DG$10:DG157)+1)</f>
        <v/>
      </c>
      <c r="DH158" t="s">
        <v>1</v>
      </c>
      <c r="DI158" s="91"/>
      <c r="DJ158" t="s">
        <v>1</v>
      </c>
      <c r="DK158" s="30" t="str">
        <f>IF(DF158="","","INSERT INTO drzava(id,naziv,oznaka) VALUES ("&amp;DG158&amp;",'"&amp;DI158&amp;"','"&amp;UPPER(LEFT(DF158,1))&amp;LOWER(RIGHT(DF158,2))&amp;"');")</f>
        <v/>
      </c>
      <c r="DL158" t="s">
        <v>1</v>
      </c>
      <c r="DM158" s="170" t="str">
        <f>IF(BJ158&lt;&gt;"NEMA","",IF(IFERROR(MATCH(BI158,BI$10:BI157,0),0)&lt;&gt;0,"",BI158))</f>
        <v/>
      </c>
      <c r="DN158" t="s">
        <v>1</v>
      </c>
      <c r="DO158" s="91"/>
      <c r="DP158" t="s">
        <v>1</v>
      </c>
      <c r="DQ158" s="106" t="str">
        <f t="shared" si="241"/>
        <v/>
      </c>
      <c r="DR158" s="74" t="str">
        <f>IF(DQ158="","",MAX(DR$10:DR157)+1)</f>
        <v/>
      </c>
      <c r="DS158" s="74" t="str">
        <f>IF(DQ158="","",IF(BP158="","",IF(BP158="NEMA",DG158,BP158)))</f>
        <v/>
      </c>
      <c r="DT158" s="74" t="str">
        <f t="shared" si="242"/>
        <v/>
      </c>
      <c r="DU158" s="74" t="str">
        <f>IF(DO158="","",MAX(DU$10:DU157)+1)</f>
        <v/>
      </c>
      <c r="DV158" s="181" t="str">
        <f>IF(DO158="","",INDEX(klub_id,MATCH(DO158,klub_naziv,0)))</f>
        <v/>
      </c>
      <c r="DW158" s="129" t="str">
        <f t="shared" si="243"/>
        <v/>
      </c>
      <c r="DX158" t="s">
        <v>1</v>
      </c>
      <c r="DY158" s="30" t="str">
        <f t="shared" si="244"/>
        <v/>
      </c>
      <c r="DZ158" t="s">
        <v>1</v>
      </c>
      <c r="EA158" s="170" t="str">
        <f>IF(BX158="","",IF(BY158&lt;&gt;"NEMA","ime-pre-klu"&amp;IF(BJ158="","","(ali)")&amp;"-kat",IF(CB158&lt;&gt;"NEMA","ime-pre-klu"&amp;IF(BJ158="","","(ali)"),IF(CE158&lt;&gt;"NEMA","ime-pre",IF(CW158&lt;&gt;"","novo",""))))&amp;IF(AND(BE158="0",BD158&gt;max_minuta*60),"-ot",""))</f>
        <v>ime-pre-klu-kat</v>
      </c>
      <c r="EB158" t="s">
        <v>1</v>
      </c>
      <c r="EC158" s="112"/>
      <c r="ED158" s="138"/>
      <c r="EE158" s="138"/>
      <c r="EF158" s="138"/>
      <c r="EG158" s="138"/>
      <c r="EH158" s="138"/>
      <c r="EI158" s="138"/>
      <c r="EJ158" s="138"/>
      <c r="EK158" s="138"/>
      <c r="EL158" s="138"/>
      <c r="EM158" s="107">
        <f t="shared" si="227"/>
        <v>1</v>
      </c>
      <c r="EN158" t="s">
        <v>1</v>
      </c>
    </row>
    <row r="159" spans="2:144" x14ac:dyDescent="0.25">
      <c r="B159" s="152" t="s">
        <v>1226</v>
      </c>
      <c r="C159" t="s">
        <v>1</v>
      </c>
      <c r="D159" s="163">
        <f t="shared" si="228"/>
        <v>0</v>
      </c>
      <c r="E159" s="164">
        <f t="shared" ref="E159:AW159" si="264">IF($B159="","",FIND(";",$B159,D159+1))</f>
        <v>1</v>
      </c>
      <c r="F159" s="164">
        <f t="shared" si="264"/>
        <v>9</v>
      </c>
      <c r="G159" s="164">
        <f t="shared" si="264"/>
        <v>15</v>
      </c>
      <c r="H159" s="164">
        <f t="shared" si="264"/>
        <v>24</v>
      </c>
      <c r="I159" s="164">
        <f t="shared" si="264"/>
        <v>34</v>
      </c>
      <c r="J159" s="164">
        <f t="shared" si="264"/>
        <v>35</v>
      </c>
      <c r="K159" s="164">
        <f t="shared" si="264"/>
        <v>37</v>
      </c>
      <c r="L159" s="164">
        <f t="shared" si="264"/>
        <v>38</v>
      </c>
      <c r="M159" s="164">
        <f t="shared" si="264"/>
        <v>40</v>
      </c>
      <c r="N159" s="164">
        <f t="shared" si="264"/>
        <v>46</v>
      </c>
      <c r="O159" s="164">
        <f t="shared" si="264"/>
        <v>52</v>
      </c>
      <c r="P159" s="164">
        <f t="shared" si="264"/>
        <v>58</v>
      </c>
      <c r="Q159" s="164">
        <f t="shared" si="264"/>
        <v>60</v>
      </c>
      <c r="R159" s="164">
        <f t="shared" si="264"/>
        <v>62</v>
      </c>
      <c r="S159" s="164">
        <f t="shared" si="264"/>
        <v>68</v>
      </c>
      <c r="T159" s="164">
        <f t="shared" si="264"/>
        <v>80</v>
      </c>
      <c r="U159" s="164">
        <f t="shared" si="264"/>
        <v>86</v>
      </c>
      <c r="V159" s="164">
        <f t="shared" si="264"/>
        <v>89</v>
      </c>
      <c r="W159" s="164">
        <f t="shared" si="264"/>
        <v>95</v>
      </c>
      <c r="X159" s="164">
        <f t="shared" si="264"/>
        <v>101</v>
      </c>
      <c r="Y159" s="164">
        <f t="shared" si="264"/>
        <v>102</v>
      </c>
      <c r="Z159" s="164">
        <f t="shared" si="264"/>
        <v>103</v>
      </c>
      <c r="AA159" s="164">
        <f t="shared" si="264"/>
        <v>104</v>
      </c>
      <c r="AB159" s="164">
        <f t="shared" si="264"/>
        <v>107</v>
      </c>
      <c r="AC159" s="164">
        <f t="shared" si="264"/>
        <v>110</v>
      </c>
      <c r="AD159" s="164">
        <f t="shared" si="264"/>
        <v>113</v>
      </c>
      <c r="AE159" s="164">
        <f t="shared" si="264"/>
        <v>116</v>
      </c>
      <c r="AF159" s="164">
        <f t="shared" si="264"/>
        <v>119</v>
      </c>
      <c r="AG159" s="164">
        <f t="shared" si="264"/>
        <v>122</v>
      </c>
      <c r="AH159" s="164">
        <f t="shared" si="264"/>
        <v>125</v>
      </c>
      <c r="AI159" s="164">
        <f t="shared" si="264"/>
        <v>128</v>
      </c>
      <c r="AJ159" s="164">
        <f t="shared" si="264"/>
        <v>131</v>
      </c>
      <c r="AK159" s="164">
        <f t="shared" si="264"/>
        <v>134</v>
      </c>
      <c r="AL159" s="164">
        <f t="shared" si="264"/>
        <v>137</v>
      </c>
      <c r="AM159" s="164">
        <f t="shared" si="264"/>
        <v>138</v>
      </c>
      <c r="AN159" s="164">
        <f t="shared" si="264"/>
        <v>140</v>
      </c>
      <c r="AO159" s="164">
        <f t="shared" si="264"/>
        <v>146</v>
      </c>
      <c r="AP159" s="164">
        <f t="shared" si="264"/>
        <v>148</v>
      </c>
      <c r="AQ159" s="164">
        <f t="shared" si="264"/>
        <v>151</v>
      </c>
      <c r="AR159" s="164">
        <f t="shared" si="264"/>
        <v>157</v>
      </c>
      <c r="AS159" s="164">
        <f t="shared" si="264"/>
        <v>164</v>
      </c>
      <c r="AT159" s="164">
        <f t="shared" si="264"/>
        <v>170</v>
      </c>
      <c r="AU159" s="164">
        <f t="shared" si="264"/>
        <v>173</v>
      </c>
      <c r="AV159" s="164">
        <f t="shared" si="264"/>
        <v>175</v>
      </c>
      <c r="AW159" s="165">
        <f t="shared" si="264"/>
        <v>176</v>
      </c>
      <c r="AX159" t="s">
        <v>1</v>
      </c>
      <c r="AY159" s="106" t="str">
        <f t="shared" si="230"/>
        <v>Ž16</v>
      </c>
      <c r="AZ159" s="138">
        <f t="shared" si="222"/>
        <v>120</v>
      </c>
      <c r="BA159" s="74" t="str">
        <f t="shared" si="231"/>
        <v>Melissa</v>
      </c>
      <c r="BB159" s="74" t="str">
        <f t="shared" si="232"/>
        <v>Drobić</v>
      </c>
      <c r="BC159" s="138" t="str">
        <f t="shared" si="233"/>
        <v>38:47</v>
      </c>
      <c r="BD159" s="138">
        <f t="shared" si="234"/>
        <v>2327</v>
      </c>
      <c r="BE159" s="138" t="str">
        <f t="shared" si="235"/>
        <v>0</v>
      </c>
      <c r="BF159" s="138" t="str">
        <f t="shared" si="256"/>
        <v>0</v>
      </c>
      <c r="BG159" s="138">
        <f>IF(CD159="","",IF(N(BD159)&gt;max_minuta*60,2,INDEX(statusRezultat_id,MATCH(VALUE(BE159),statusRezultat_oevent,0))))</f>
        <v>1</v>
      </c>
      <c r="BH159" s="74" t="str">
        <f>IF(B159="","",SUBSTITUTE(MID($B159,R159+1,S159-R159-1),"""",""))</f>
        <v>KAP</v>
      </c>
      <c r="BI159" s="74" t="str">
        <f>IF(B159="","",SUBSTITUTE(MID($B159,S159+1,T159-S159-1),"""",""))</f>
        <v>OK Kapela</v>
      </c>
      <c r="BJ159" s="138" t="str">
        <f t="shared" si="236"/>
        <v/>
      </c>
      <c r="BK159" s="74" t="str" cm="1">
        <f t="array" ref="BK159">IF(BJ159="",""&amp;BI159,IF(BJ159="NEMA",BI159,INDEX(klubAlias_klub,BJ159)))</f>
        <v>OK Kapela</v>
      </c>
      <c r="BL159" s="74" t="str" cm="1">
        <f t="array" ref="BL159">IFERROR(INDEX(registarNatjecatelji,CE159,4),"")</f>
        <v>OK Kapela</v>
      </c>
      <c r="BM159" s="138"/>
      <c r="BN159" s="74" t="str">
        <f t="shared" si="237"/>
        <v>OK Kapela</v>
      </c>
      <c r="BO159" s="74" t="str">
        <f>IF(B159="","",SUBSTITUTE(MID($B159,T159+1,U159-T159-1),"""",""))</f>
        <v>CRO</v>
      </c>
      <c r="BP159" s="138">
        <f>IF(BO159="","",IFERROR(INDEX(drzava_id,MATCH(BO159,drzava_oznaka,0)),"NEMA"))</f>
        <v>1</v>
      </c>
      <c r="BQ159" s="74" t="str">
        <f>IF(B159="","",SUBSTITUTE(MID($B159,AQ159+1,AR159-AQ159-1),"""",""))</f>
        <v>Ž16</v>
      </c>
      <c r="BR159" s="74" t="str">
        <f t="shared" si="223"/>
        <v>Ž16-Ž21B</v>
      </c>
      <c r="BS159" s="138">
        <f t="shared" si="224"/>
        <v>1011</v>
      </c>
      <c r="BT159" s="75" t="str">
        <f>IF(B159="","",SUBSTITUTE(MID($B159,AR159+1,AS159-AR159-1),"""",""))</f>
        <v>2.66</v>
      </c>
      <c r="BU159" s="75" t="str">
        <f>IF(B159="","",SUBSTITUTE(MID($B159,AS159+1,AT159-AS159-1),"""",""))</f>
        <v>100</v>
      </c>
      <c r="BV159" s="76" t="str">
        <f>IF(B159="","",SUBSTITUTE(MID($B159,AT159+1,AU159-AT159-1),"""",""))</f>
        <v>10</v>
      </c>
      <c r="BW159" t="s">
        <v>1</v>
      </c>
      <c r="BX159" s="106" t="str">
        <f>IF(BA159="Vacant","",IF(BA159="","",BA159) &amp; IF(BB159="",""," – " &amp; BB159) &amp; IF(BN159="",""," – " &amp; BN159) &amp; IF(AY159="",""," – " &amp; AY159))</f>
        <v>Melissa – Drobić – OK Kapela – Ž16</v>
      </c>
      <c r="BY159" s="107">
        <f t="shared" si="225"/>
        <v>224</v>
      </c>
      <c r="BZ159" t="s">
        <v>1</v>
      </c>
      <c r="CA159" s="106" t="str">
        <f>IF(BA159="Vacant","",IF(BA159="","",BA159) &amp; IF(BB159="",""," – " &amp; BB159) &amp; IF(BN159="",""," – " &amp; BN159))</f>
        <v>Melissa – Drobić – OK Kapela</v>
      </c>
      <c r="CB159" s="107">
        <f t="shared" si="226"/>
        <v>224</v>
      </c>
      <c r="CC159" t="s">
        <v>1</v>
      </c>
      <c r="CD159" s="106" t="str">
        <f>IF(BA159="Vacant","",IF(BA159="","",BA159)&amp;IF(BB159="",""," – "&amp;BB159))</f>
        <v>Melissa – Drobić</v>
      </c>
      <c r="CE159" s="107">
        <f t="shared" si="238"/>
        <v>224</v>
      </c>
      <c r="CF159" t="s">
        <v>1</v>
      </c>
      <c r="CG159" s="112">
        <f t="shared" si="239"/>
        <v>224</v>
      </c>
      <c r="CH159" s="107" cm="1">
        <f t="array" ref="CH159">IF(CG159="","",INDEX(imePrezime_id,CG159,0))</f>
        <v>1178</v>
      </c>
      <c r="CI159" t="s">
        <v>1</v>
      </c>
      <c r="CJ159" s="30" t="str">
        <f>IF(CE159&lt;&gt;"NEMA","","SELECT '"&amp;CD159&amp;"', ime, prezime FROM imeprezime WHERE ime LIKE '%"&amp;MID(BA159,2,LEN(BA159)-2)&amp;"%' Or prezime LIKE '%"&amp;MID(BB159,2,LEN(BB159)-2)&amp;"%' Or ime LIKE '%"&amp;MID(BB159,2,LEN(BB159)-2)&amp;"%' Or prezime LIKE '%"&amp;MID(BA159,2,LEN(BA159)-2)&amp;"%' ORDER BY ime, prezime;")</f>
        <v/>
      </c>
      <c r="CK159" t="s">
        <v>1</v>
      </c>
      <c r="CL159" s="91"/>
      <c r="CM159" t="s">
        <v>1</v>
      </c>
      <c r="CO159" t="s">
        <v>1</v>
      </c>
      <c r="CW159" s="116" t="str">
        <f>IF(CE159="NEMA",MAX(CW$10:CW158)+1,"")</f>
        <v/>
      </c>
      <c r="CX159" t="s">
        <v>1</v>
      </c>
      <c r="CY159" s="124" t="str">
        <f>LEFT(BQ159,1)</f>
        <v>Ž</v>
      </c>
      <c r="CZ159" t="s">
        <v>1</v>
      </c>
      <c r="DA159" s="106" t="str">
        <f>IF(CW159="","",IF(BO159&lt;&gt;"CRO","","INSERT INTO osoba (id,reg_broj,oib,spol_id,dat_rodjenja) VALUES ("&amp;CW159&amp;",(SELECT max(reg_broj)+1 FROM osoba),Null,'"&amp;CY159&amp;"',Null); INSERT INTO osoba_log (id,reg_broj,oib,spol_id,dat_rodjenja,dnevnik_id) SELECT id,reg_broj,oib,spol_id,dat_rodjenja,"&amp;CW$2&amp;" FROM osoba WHERE id = "&amp;CW159&amp;";"))</f>
        <v/>
      </c>
      <c r="DB159" s="129" t="str">
        <f>IF(CW159="","","INSERT INTO imeprezime (id,osoba_id,rbr,ime,prezime,klub_id,identitet_id,sintaksa_id,info,aktivno,dnevnik_id) VALUES ("&amp;CW159&amp;","&amp;IF(DA159="","Null",CW159)&amp;",1,'"&amp;BA159&amp;"','"&amp;BB159&amp;"',(SELECT id FROM klub WHERE naziv = '"&amp;BI159&amp;"'),Null,1,'',1,"&amp;CW$2&amp;");")</f>
        <v/>
      </c>
      <c r="DC159" t="s">
        <v>1</v>
      </c>
      <c r="DD159" s="30" t="str">
        <f t="shared" si="240"/>
        <v/>
      </c>
      <c r="DE159" t="s">
        <v>1</v>
      </c>
      <c r="DF159" s="106" t="str">
        <f>IF(OR(BP159="",BP159&lt;&gt;"NEMA"),"",BO159)</f>
        <v/>
      </c>
      <c r="DG159" s="129" t="str">
        <f>IF(DF159="","",MAX(DG$10:DG158)+1)</f>
        <v/>
      </c>
      <c r="DH159" t="s">
        <v>1</v>
      </c>
      <c r="DI159" s="91"/>
      <c r="DJ159" t="s">
        <v>1</v>
      </c>
      <c r="DK159" s="30" t="str">
        <f>IF(DF159="","","INSERT INTO drzava(id,naziv,oznaka) VALUES ("&amp;DG159&amp;",'"&amp;DI159&amp;"','"&amp;UPPER(LEFT(DF159,1))&amp;LOWER(RIGHT(DF159,2))&amp;"');")</f>
        <v/>
      </c>
      <c r="DL159" t="s">
        <v>1</v>
      </c>
      <c r="DM159" s="170" t="str">
        <f>IF(BJ159&lt;&gt;"NEMA","",IF(IFERROR(MATCH(BI159,BI$10:BI158,0),0)&lt;&gt;0,"",BI159))</f>
        <v/>
      </c>
      <c r="DN159" t="s">
        <v>1</v>
      </c>
      <c r="DO159" s="91"/>
      <c r="DP159" t="s">
        <v>1</v>
      </c>
      <c r="DQ159" s="106" t="str">
        <f t="shared" si="241"/>
        <v/>
      </c>
      <c r="DR159" s="74" t="str">
        <f>IF(DQ159="","",MAX(DR$10:DR158)+1)</f>
        <v/>
      </c>
      <c r="DS159" s="74" t="str">
        <f>IF(DQ159="","",IF(BP159="","",IF(BP159="NEMA",DG159,BP159)))</f>
        <v/>
      </c>
      <c r="DT159" s="74" t="str">
        <f t="shared" si="242"/>
        <v/>
      </c>
      <c r="DU159" s="74" t="str">
        <f>IF(DO159="","",MAX(DU$10:DU158)+1)</f>
        <v/>
      </c>
      <c r="DV159" s="181" t="str">
        <f>IF(DO159="","",INDEX(klub_id,MATCH(DO159,klub_naziv,0)))</f>
        <v/>
      </c>
      <c r="DW159" s="129" t="str">
        <f t="shared" si="243"/>
        <v/>
      </c>
      <c r="DX159" t="s">
        <v>1</v>
      </c>
      <c r="DY159" s="30" t="str">
        <f t="shared" si="244"/>
        <v/>
      </c>
      <c r="DZ159" t="s">
        <v>1</v>
      </c>
      <c r="EA159" s="170" t="str">
        <f>IF(BX159="","",IF(BY159&lt;&gt;"NEMA","ime-pre-klu"&amp;IF(BJ159="","","(ali)")&amp;"-kat",IF(CB159&lt;&gt;"NEMA","ime-pre-klu"&amp;IF(BJ159="","","(ali)"),IF(CE159&lt;&gt;"NEMA","ime-pre",IF(CW159&lt;&gt;"","novo",""))))&amp;IF(AND(BE159="0",BD159&gt;max_minuta*60),"-ot",""))</f>
        <v>ime-pre-klu-kat</v>
      </c>
      <c r="EB159" t="s">
        <v>1</v>
      </c>
      <c r="EC159" s="112"/>
      <c r="ED159" s="138"/>
      <c r="EE159" s="138"/>
      <c r="EF159" s="138"/>
      <c r="EG159" s="138"/>
      <c r="EH159" s="138"/>
      <c r="EI159" s="138"/>
      <c r="EJ159" s="138"/>
      <c r="EK159" s="138"/>
      <c r="EL159" s="138"/>
      <c r="EM159" s="107">
        <f t="shared" si="227"/>
        <v>1</v>
      </c>
      <c r="EN159" t="s">
        <v>1</v>
      </c>
    </row>
    <row r="160" spans="2:144" x14ac:dyDescent="0.25">
      <c r="B160" s="152" t="s">
        <v>1227</v>
      </c>
      <c r="C160" t="s">
        <v>1</v>
      </c>
      <c r="D160" s="163">
        <f t="shared" si="228"/>
        <v>0</v>
      </c>
      <c r="E160" s="164">
        <f t="shared" ref="E160:AW160" si="265">IF($B160="","",FIND(";",$B160,D160+1))</f>
        <v>1</v>
      </c>
      <c r="F160" s="164">
        <f t="shared" si="265"/>
        <v>9</v>
      </c>
      <c r="G160" s="164">
        <f t="shared" si="265"/>
        <v>15</v>
      </c>
      <c r="H160" s="164">
        <f t="shared" si="265"/>
        <v>23</v>
      </c>
      <c r="I160" s="164">
        <f t="shared" si="265"/>
        <v>31</v>
      </c>
      <c r="J160" s="164">
        <f t="shared" si="265"/>
        <v>32</v>
      </c>
      <c r="K160" s="164">
        <f t="shared" si="265"/>
        <v>34</v>
      </c>
      <c r="L160" s="164">
        <f t="shared" si="265"/>
        <v>35</v>
      </c>
      <c r="M160" s="164">
        <f t="shared" si="265"/>
        <v>37</v>
      </c>
      <c r="N160" s="164">
        <f t="shared" si="265"/>
        <v>43</v>
      </c>
      <c r="O160" s="164">
        <f t="shared" si="265"/>
        <v>50</v>
      </c>
      <c r="P160" s="164">
        <f t="shared" si="265"/>
        <v>56</v>
      </c>
      <c r="Q160" s="164">
        <f t="shared" si="265"/>
        <v>58</v>
      </c>
      <c r="R160" s="164">
        <f t="shared" si="265"/>
        <v>60</v>
      </c>
      <c r="S160" s="164">
        <f t="shared" si="265"/>
        <v>66</v>
      </c>
      <c r="T160" s="164">
        <f t="shared" si="265"/>
        <v>78</v>
      </c>
      <c r="U160" s="164">
        <f t="shared" si="265"/>
        <v>84</v>
      </c>
      <c r="V160" s="164">
        <f t="shared" si="265"/>
        <v>87</v>
      </c>
      <c r="W160" s="164">
        <f t="shared" si="265"/>
        <v>93</v>
      </c>
      <c r="X160" s="164">
        <f t="shared" si="265"/>
        <v>99</v>
      </c>
      <c r="Y160" s="164">
        <f t="shared" si="265"/>
        <v>100</v>
      </c>
      <c r="Z160" s="164">
        <f t="shared" si="265"/>
        <v>101</v>
      </c>
      <c r="AA160" s="164">
        <f t="shared" si="265"/>
        <v>102</v>
      </c>
      <c r="AB160" s="164">
        <f t="shared" si="265"/>
        <v>105</v>
      </c>
      <c r="AC160" s="164">
        <f t="shared" si="265"/>
        <v>108</v>
      </c>
      <c r="AD160" s="164">
        <f t="shared" si="265"/>
        <v>111</v>
      </c>
      <c r="AE160" s="164">
        <f t="shared" si="265"/>
        <v>114</v>
      </c>
      <c r="AF160" s="164">
        <f t="shared" si="265"/>
        <v>117</v>
      </c>
      <c r="AG160" s="164">
        <f t="shared" si="265"/>
        <v>120</v>
      </c>
      <c r="AH160" s="164">
        <f t="shared" si="265"/>
        <v>123</v>
      </c>
      <c r="AI160" s="164">
        <f t="shared" si="265"/>
        <v>126</v>
      </c>
      <c r="AJ160" s="164">
        <f t="shared" si="265"/>
        <v>129</v>
      </c>
      <c r="AK160" s="164">
        <f t="shared" si="265"/>
        <v>132</v>
      </c>
      <c r="AL160" s="164">
        <f t="shared" si="265"/>
        <v>135</v>
      </c>
      <c r="AM160" s="164">
        <f t="shared" si="265"/>
        <v>136</v>
      </c>
      <c r="AN160" s="164">
        <f t="shared" si="265"/>
        <v>138</v>
      </c>
      <c r="AO160" s="164">
        <f t="shared" si="265"/>
        <v>144</v>
      </c>
      <c r="AP160" s="164">
        <f t="shared" si="265"/>
        <v>146</v>
      </c>
      <c r="AQ160" s="164">
        <f t="shared" si="265"/>
        <v>149</v>
      </c>
      <c r="AR160" s="164">
        <f t="shared" si="265"/>
        <v>155</v>
      </c>
      <c r="AS160" s="164">
        <f t="shared" si="265"/>
        <v>162</v>
      </c>
      <c r="AT160" s="164">
        <f t="shared" si="265"/>
        <v>168</v>
      </c>
      <c r="AU160" s="164">
        <f t="shared" si="265"/>
        <v>171</v>
      </c>
      <c r="AV160" s="164">
        <f t="shared" si="265"/>
        <v>173</v>
      </c>
      <c r="AW160" s="165">
        <f t="shared" si="265"/>
        <v>174</v>
      </c>
      <c r="AX160" t="s">
        <v>1</v>
      </c>
      <c r="AY160" s="106" t="str">
        <f t="shared" si="230"/>
        <v>Ž16</v>
      </c>
      <c r="AZ160" s="138">
        <f t="shared" si="222"/>
        <v>120</v>
      </c>
      <c r="BA160" s="74" t="str">
        <f t="shared" si="231"/>
        <v>Wanda</v>
      </c>
      <c r="BB160" s="74" t="str">
        <f t="shared" si="232"/>
        <v>Kovač</v>
      </c>
      <c r="BC160" s="138" t="str">
        <f t="shared" si="233"/>
        <v>40:58</v>
      </c>
      <c r="BD160" s="138">
        <f t="shared" si="234"/>
        <v>2458</v>
      </c>
      <c r="BE160" s="138" t="str">
        <f t="shared" si="235"/>
        <v>0</v>
      </c>
      <c r="BF160" s="138" t="str">
        <f t="shared" si="256"/>
        <v>0</v>
      </c>
      <c r="BG160" s="138">
        <f>IF(CD160="","",IF(N(BD160)&gt;max_minuta*60,2,INDEX(statusRezultat_id,MATCH(VALUE(BE160),statusRezultat_oevent,0))))</f>
        <v>1</v>
      </c>
      <c r="BH160" s="74" t="str">
        <f>IF(B160="","",SUBSTITUTE(MID($B160,R160+1,S160-R160-1),"""",""))</f>
        <v>KAP</v>
      </c>
      <c r="BI160" s="74" t="str">
        <f>IF(B160="","",SUBSTITUTE(MID($B160,S160+1,T160-S160-1),"""",""))</f>
        <v>OK Kapela</v>
      </c>
      <c r="BJ160" s="138" t="str">
        <f t="shared" si="236"/>
        <v/>
      </c>
      <c r="BK160" s="74" t="str" cm="1">
        <f t="array" ref="BK160">IF(BJ160="",""&amp;BI160,IF(BJ160="NEMA",BI160,INDEX(klubAlias_klub,BJ160)))</f>
        <v>OK Kapela</v>
      </c>
      <c r="BL160" s="74" t="str" cm="1">
        <f t="array" ref="BL160">IFERROR(INDEX(registarNatjecatelji,CE160,4),"")</f>
        <v>OK Kapela</v>
      </c>
      <c r="BM160" s="138"/>
      <c r="BN160" s="74" t="str">
        <f t="shared" si="237"/>
        <v>OK Kapela</v>
      </c>
      <c r="BO160" s="74" t="str">
        <f>IF(B160="","",SUBSTITUTE(MID($B160,T160+1,U160-T160-1),"""",""))</f>
        <v>CRO</v>
      </c>
      <c r="BP160" s="138">
        <f>IF(BO160="","",IFERROR(INDEX(drzava_id,MATCH(BO160,drzava_oznaka,0)),"NEMA"))</f>
        <v>1</v>
      </c>
      <c r="BQ160" s="74" t="str">
        <f>IF(B160="","",SUBSTITUTE(MID($B160,AQ160+1,AR160-AQ160-1),"""",""))</f>
        <v>Ž16</v>
      </c>
      <c r="BR160" s="74" t="str">
        <f t="shared" si="223"/>
        <v>Ž16-Ž21B</v>
      </c>
      <c r="BS160" s="138">
        <f t="shared" si="224"/>
        <v>1011</v>
      </c>
      <c r="BT160" s="75" t="str">
        <f>IF(B160="","",SUBSTITUTE(MID($B160,AR160+1,AS160-AR160-1),"""",""))</f>
        <v>2.66</v>
      </c>
      <c r="BU160" s="75" t="str">
        <f>IF(B160="","",SUBSTITUTE(MID($B160,AS160+1,AT160-AS160-1),"""",""))</f>
        <v>100</v>
      </c>
      <c r="BV160" s="76" t="str">
        <f>IF(B160="","",SUBSTITUTE(MID($B160,AT160+1,AU160-AT160-1),"""",""))</f>
        <v>10</v>
      </c>
      <c r="BW160" t="s">
        <v>1</v>
      </c>
      <c r="BX160" s="106" t="str">
        <f>IF(BA160="Vacant","",IF(BA160="","",BA160) &amp; IF(BB160="",""," – " &amp; BB160) &amp; IF(BN160="",""," – " &amp; BN160) &amp; IF(AY160="",""," – " &amp; AY160))</f>
        <v>Wanda – Kovač – OK Kapela – Ž16</v>
      </c>
      <c r="BY160" s="107">
        <f t="shared" si="225"/>
        <v>261</v>
      </c>
      <c r="BZ160" t="s">
        <v>1</v>
      </c>
      <c r="CA160" s="106" t="str">
        <f>IF(BA160="Vacant","",IF(BA160="","",BA160) &amp; IF(BB160="",""," – " &amp; BB160) &amp; IF(BN160="",""," – " &amp; BN160))</f>
        <v>Wanda – Kovač – OK Kapela</v>
      </c>
      <c r="CB160" s="107">
        <f t="shared" si="226"/>
        <v>261</v>
      </c>
      <c r="CC160" t="s">
        <v>1</v>
      </c>
      <c r="CD160" s="106" t="str">
        <f>IF(BA160="Vacant","",IF(BA160="","",BA160)&amp;IF(BB160="",""," – "&amp;BB160))</f>
        <v>Wanda – Kovač</v>
      </c>
      <c r="CE160" s="107">
        <f t="shared" si="238"/>
        <v>261</v>
      </c>
      <c r="CF160" t="s">
        <v>1</v>
      </c>
      <c r="CG160" s="112">
        <f t="shared" si="239"/>
        <v>261</v>
      </c>
      <c r="CH160" s="107" cm="1">
        <f t="array" ref="CH160">IF(CG160="","",INDEX(imePrezime_id,CG160,0))</f>
        <v>1204</v>
      </c>
      <c r="CI160" t="s">
        <v>1</v>
      </c>
      <c r="CJ160" s="30" t="str">
        <f>IF(CE160&lt;&gt;"NEMA","","SELECT '"&amp;CD160&amp;"', ime, prezime FROM imeprezime WHERE ime LIKE '%"&amp;MID(BA160,2,LEN(BA160)-2)&amp;"%' Or prezime LIKE '%"&amp;MID(BB160,2,LEN(BB160)-2)&amp;"%' Or ime LIKE '%"&amp;MID(BB160,2,LEN(BB160)-2)&amp;"%' Or prezime LIKE '%"&amp;MID(BA160,2,LEN(BA160)-2)&amp;"%' ORDER BY ime, prezime;")</f>
        <v/>
      </c>
      <c r="CK160" t="s">
        <v>1</v>
      </c>
      <c r="CL160" s="91"/>
      <c r="CM160" t="s">
        <v>1</v>
      </c>
      <c r="CO160" t="s">
        <v>1</v>
      </c>
      <c r="CW160" s="116" t="str">
        <f>IF(CE160="NEMA",MAX(CW$10:CW159)+1,"")</f>
        <v/>
      </c>
      <c r="CX160" t="s">
        <v>1</v>
      </c>
      <c r="CY160" s="124" t="str">
        <f>LEFT(BQ160,1)</f>
        <v>Ž</v>
      </c>
      <c r="CZ160" t="s">
        <v>1</v>
      </c>
      <c r="DA160" s="106" t="str">
        <f>IF(CW160="","",IF(BO160&lt;&gt;"CRO","","INSERT INTO osoba (id,reg_broj,oib,spol_id,dat_rodjenja) VALUES ("&amp;CW160&amp;",(SELECT max(reg_broj)+1 FROM osoba),Null,'"&amp;CY160&amp;"',Null); INSERT INTO osoba_log (id,reg_broj,oib,spol_id,dat_rodjenja,dnevnik_id) SELECT id,reg_broj,oib,spol_id,dat_rodjenja,"&amp;CW$2&amp;" FROM osoba WHERE id = "&amp;CW160&amp;";"))</f>
        <v/>
      </c>
      <c r="DB160" s="129" t="str">
        <f>IF(CW160="","","INSERT INTO imeprezime (id,osoba_id,rbr,ime,prezime,klub_id,identitet_id,sintaksa_id,info,aktivno,dnevnik_id) VALUES ("&amp;CW160&amp;","&amp;IF(DA160="","Null",CW160)&amp;",1,'"&amp;BA160&amp;"','"&amp;BB160&amp;"',(SELECT id FROM klub WHERE naziv = '"&amp;BI160&amp;"'),Null,1,'',1,"&amp;CW$2&amp;");")</f>
        <v/>
      </c>
      <c r="DC160" t="s">
        <v>1</v>
      </c>
      <c r="DD160" s="30" t="str">
        <f t="shared" si="240"/>
        <v/>
      </c>
      <c r="DE160" t="s">
        <v>1</v>
      </c>
      <c r="DF160" s="106" t="str">
        <f>IF(OR(BP160="",BP160&lt;&gt;"NEMA"),"",BO160)</f>
        <v/>
      </c>
      <c r="DG160" s="129" t="str">
        <f>IF(DF160="","",MAX(DG$10:DG159)+1)</f>
        <v/>
      </c>
      <c r="DH160" t="s">
        <v>1</v>
      </c>
      <c r="DI160" s="91"/>
      <c r="DJ160" t="s">
        <v>1</v>
      </c>
      <c r="DK160" s="30" t="str">
        <f>IF(DF160="","","INSERT INTO drzava(id,naziv,oznaka) VALUES ("&amp;DG160&amp;",'"&amp;DI160&amp;"','"&amp;UPPER(LEFT(DF160,1))&amp;LOWER(RIGHT(DF160,2))&amp;"');")</f>
        <v/>
      </c>
      <c r="DL160" t="s">
        <v>1</v>
      </c>
      <c r="DM160" s="170" t="str">
        <f>IF(BJ160&lt;&gt;"NEMA","",IF(IFERROR(MATCH(BI160,BI$10:BI159,0),0)&lt;&gt;0,"",BI160))</f>
        <v/>
      </c>
      <c r="DN160" t="s">
        <v>1</v>
      </c>
      <c r="DO160" s="91"/>
      <c r="DP160" t="s">
        <v>1</v>
      </c>
      <c r="DQ160" s="106" t="str">
        <f t="shared" si="241"/>
        <v/>
      </c>
      <c r="DR160" s="74" t="str">
        <f>IF(DQ160="","",MAX(DR$10:DR159)+1)</f>
        <v/>
      </c>
      <c r="DS160" s="74" t="str">
        <f>IF(DQ160="","",IF(BP160="","",IF(BP160="NEMA",DG160,BP160)))</f>
        <v/>
      </c>
      <c r="DT160" s="74" t="str">
        <f t="shared" si="242"/>
        <v/>
      </c>
      <c r="DU160" s="74" t="str">
        <f>IF(DO160="","",MAX(DU$10:DU159)+1)</f>
        <v/>
      </c>
      <c r="DV160" s="181" t="str">
        <f>IF(DO160="","",INDEX(klub_id,MATCH(DO160,klub_naziv,0)))</f>
        <v/>
      </c>
      <c r="DW160" s="129" t="str">
        <f t="shared" si="243"/>
        <v/>
      </c>
      <c r="DX160" t="s">
        <v>1</v>
      </c>
      <c r="DY160" s="30" t="str">
        <f t="shared" si="244"/>
        <v/>
      </c>
      <c r="DZ160" t="s">
        <v>1</v>
      </c>
      <c r="EA160" s="170" t="str">
        <f>IF(BX160="","",IF(BY160&lt;&gt;"NEMA","ime-pre-klu"&amp;IF(BJ160="","","(ali)")&amp;"-kat",IF(CB160&lt;&gt;"NEMA","ime-pre-klu"&amp;IF(BJ160="","","(ali)"),IF(CE160&lt;&gt;"NEMA","ime-pre",IF(CW160&lt;&gt;"","novo",""))))&amp;IF(AND(BE160="0",BD160&gt;max_minuta*60),"-ot",""))</f>
        <v>ime-pre-klu-kat</v>
      </c>
      <c r="EB160" t="s">
        <v>1</v>
      </c>
      <c r="EC160" s="112"/>
      <c r="ED160" s="138"/>
      <c r="EE160" s="138"/>
      <c r="EF160" s="138"/>
      <c r="EG160" s="138"/>
      <c r="EH160" s="138"/>
      <c r="EI160" s="138"/>
      <c r="EJ160" s="138"/>
      <c r="EK160" s="138"/>
      <c r="EL160" s="138"/>
      <c r="EM160" s="107">
        <f t="shared" si="227"/>
        <v>1</v>
      </c>
      <c r="EN160" t="s">
        <v>1</v>
      </c>
    </row>
    <row r="161" spans="2:144" x14ac:dyDescent="0.25">
      <c r="B161" s="152" t="s">
        <v>1228</v>
      </c>
      <c r="C161" t="s">
        <v>1</v>
      </c>
      <c r="D161" s="163">
        <f t="shared" si="228"/>
        <v>0</v>
      </c>
      <c r="E161" s="164">
        <f t="shared" ref="E161:AW161" si="266">IF($B161="","",FIND(";",$B161,D161+1))</f>
        <v>1</v>
      </c>
      <c r="F161" s="164">
        <f t="shared" si="266"/>
        <v>9</v>
      </c>
      <c r="G161" s="164">
        <f t="shared" si="266"/>
        <v>14</v>
      </c>
      <c r="H161" s="164">
        <f t="shared" si="266"/>
        <v>24</v>
      </c>
      <c r="I161" s="164">
        <f t="shared" si="266"/>
        <v>32</v>
      </c>
      <c r="J161" s="164">
        <f t="shared" si="266"/>
        <v>33</v>
      </c>
      <c r="K161" s="164">
        <f t="shared" si="266"/>
        <v>35</v>
      </c>
      <c r="L161" s="164">
        <f t="shared" si="266"/>
        <v>36</v>
      </c>
      <c r="M161" s="164">
        <f t="shared" si="266"/>
        <v>38</v>
      </c>
      <c r="N161" s="164">
        <f t="shared" si="266"/>
        <v>44</v>
      </c>
      <c r="O161" s="164">
        <f t="shared" si="266"/>
        <v>51</v>
      </c>
      <c r="P161" s="164">
        <f t="shared" si="266"/>
        <v>57</v>
      </c>
      <c r="Q161" s="164">
        <f t="shared" si="266"/>
        <v>59</v>
      </c>
      <c r="R161" s="164">
        <f t="shared" si="266"/>
        <v>61</v>
      </c>
      <c r="S161" s="164">
        <f t="shared" si="266"/>
        <v>67</v>
      </c>
      <c r="T161" s="164">
        <f t="shared" si="266"/>
        <v>79</v>
      </c>
      <c r="U161" s="164">
        <f t="shared" si="266"/>
        <v>85</v>
      </c>
      <c r="V161" s="164">
        <f t="shared" si="266"/>
        <v>88</v>
      </c>
      <c r="W161" s="164">
        <f t="shared" si="266"/>
        <v>94</v>
      </c>
      <c r="X161" s="164">
        <f t="shared" si="266"/>
        <v>100</v>
      </c>
      <c r="Y161" s="164">
        <f t="shared" si="266"/>
        <v>101</v>
      </c>
      <c r="Z161" s="164">
        <f t="shared" si="266"/>
        <v>102</v>
      </c>
      <c r="AA161" s="164">
        <f t="shared" si="266"/>
        <v>103</v>
      </c>
      <c r="AB161" s="164">
        <f t="shared" si="266"/>
        <v>106</v>
      </c>
      <c r="AC161" s="164">
        <f t="shared" si="266"/>
        <v>109</v>
      </c>
      <c r="AD161" s="164">
        <f t="shared" si="266"/>
        <v>112</v>
      </c>
      <c r="AE161" s="164">
        <f t="shared" si="266"/>
        <v>115</v>
      </c>
      <c r="AF161" s="164">
        <f t="shared" si="266"/>
        <v>118</v>
      </c>
      <c r="AG161" s="164">
        <f t="shared" si="266"/>
        <v>121</v>
      </c>
      <c r="AH161" s="164">
        <f t="shared" si="266"/>
        <v>124</v>
      </c>
      <c r="AI161" s="164">
        <f t="shared" si="266"/>
        <v>127</v>
      </c>
      <c r="AJ161" s="164">
        <f t="shared" si="266"/>
        <v>130</v>
      </c>
      <c r="AK161" s="164">
        <f t="shared" si="266"/>
        <v>133</v>
      </c>
      <c r="AL161" s="164">
        <f t="shared" si="266"/>
        <v>136</v>
      </c>
      <c r="AM161" s="164">
        <f t="shared" si="266"/>
        <v>137</v>
      </c>
      <c r="AN161" s="164">
        <f t="shared" si="266"/>
        <v>139</v>
      </c>
      <c r="AO161" s="164">
        <f t="shared" si="266"/>
        <v>145</v>
      </c>
      <c r="AP161" s="164">
        <f t="shared" si="266"/>
        <v>147</v>
      </c>
      <c r="AQ161" s="164">
        <f t="shared" si="266"/>
        <v>150</v>
      </c>
      <c r="AR161" s="164">
        <f t="shared" si="266"/>
        <v>156</v>
      </c>
      <c r="AS161" s="164">
        <f t="shared" si="266"/>
        <v>163</v>
      </c>
      <c r="AT161" s="164">
        <f t="shared" si="266"/>
        <v>169</v>
      </c>
      <c r="AU161" s="164">
        <f t="shared" si="266"/>
        <v>172</v>
      </c>
      <c r="AV161" s="164">
        <f t="shared" si="266"/>
        <v>174</v>
      </c>
      <c r="AW161" s="165">
        <f t="shared" si="266"/>
        <v>175</v>
      </c>
      <c r="AX161" t="s">
        <v>1</v>
      </c>
      <c r="AY161" s="106" t="str">
        <f t="shared" si="230"/>
        <v>Ž16</v>
      </c>
      <c r="AZ161" s="138">
        <f t="shared" si="222"/>
        <v>120</v>
      </c>
      <c r="BA161" s="74" t="str">
        <f t="shared" si="231"/>
        <v>Petra</v>
      </c>
      <c r="BB161" s="74" t="str">
        <f t="shared" si="232"/>
        <v>Dasović</v>
      </c>
      <c r="BC161" s="138" t="str">
        <f t="shared" si="233"/>
        <v>47:02</v>
      </c>
      <c r="BD161" s="138">
        <f t="shared" si="234"/>
        <v>2822</v>
      </c>
      <c r="BE161" s="138" t="str">
        <f t="shared" si="235"/>
        <v>0</v>
      </c>
      <c r="BF161" s="138" t="str">
        <f t="shared" si="256"/>
        <v>0</v>
      </c>
      <c r="BG161" s="138">
        <f>IF(CD161="","",IF(N(BD161)&gt;max_minuta*60,2,INDEX(statusRezultat_id,MATCH(VALUE(BE161),statusRezultat_oevent,0))))</f>
        <v>1</v>
      </c>
      <c r="BH161" s="74" t="str">
        <f>IF(B161="","",SUBSTITUTE(MID($B161,R161+1,S161-R161-1),"""",""))</f>
        <v>KAP</v>
      </c>
      <c r="BI161" s="74" t="str">
        <f>IF(B161="","",SUBSTITUTE(MID($B161,S161+1,T161-S161-1),"""",""))</f>
        <v>OK Kapela</v>
      </c>
      <c r="BJ161" s="138" t="str">
        <f t="shared" si="236"/>
        <v/>
      </c>
      <c r="BK161" s="74" t="str" cm="1">
        <f t="array" ref="BK161">IF(BJ161="",""&amp;BI161,IF(BJ161="NEMA",BI161,INDEX(klubAlias_klub,BJ161)))</f>
        <v>OK Kapela</v>
      </c>
      <c r="BL161" s="74" t="str" cm="1">
        <f t="array" ref="BL161">IFERROR(INDEX(registarNatjecatelji,CE161,4),"")</f>
        <v>OK Kapela</v>
      </c>
      <c r="BM161" s="138"/>
      <c r="BN161" s="74" t="str">
        <f t="shared" si="237"/>
        <v>OK Kapela</v>
      </c>
      <c r="BO161" s="74" t="str">
        <f>IF(B161="","",SUBSTITUTE(MID($B161,T161+1,U161-T161-1),"""",""))</f>
        <v>CRO</v>
      </c>
      <c r="BP161" s="138">
        <f>IF(BO161="","",IFERROR(INDEX(drzava_id,MATCH(BO161,drzava_oznaka,0)),"NEMA"))</f>
        <v>1</v>
      </c>
      <c r="BQ161" s="74" t="str">
        <f>IF(B161="","",SUBSTITUTE(MID($B161,AQ161+1,AR161-AQ161-1),"""",""))</f>
        <v>Ž16</v>
      </c>
      <c r="BR161" s="74" t="str">
        <f t="shared" si="223"/>
        <v>Ž16-Ž21B</v>
      </c>
      <c r="BS161" s="138">
        <f t="shared" si="224"/>
        <v>1011</v>
      </c>
      <c r="BT161" s="75" t="str">
        <f>IF(B161="","",SUBSTITUTE(MID($B161,AR161+1,AS161-AR161-1),"""",""))</f>
        <v>2.66</v>
      </c>
      <c r="BU161" s="75" t="str">
        <f>IF(B161="","",SUBSTITUTE(MID($B161,AS161+1,AT161-AS161-1),"""",""))</f>
        <v>100</v>
      </c>
      <c r="BV161" s="76" t="str">
        <f>IF(B161="","",SUBSTITUTE(MID($B161,AT161+1,AU161-AT161-1),"""",""))</f>
        <v>10</v>
      </c>
      <c r="BW161" t="s">
        <v>1</v>
      </c>
      <c r="BX161" s="106" t="str">
        <f>IF(BA161="Vacant","",IF(BA161="","",BA161) &amp; IF(BB161="",""," – " &amp; BB161) &amp; IF(BN161="",""," – " &amp; BN161) &amp; IF(AY161="",""," – " &amp; AY161))</f>
        <v>Petra – Dasović – OK Kapela – Ž16</v>
      </c>
      <c r="BY161" s="107">
        <f t="shared" si="225"/>
        <v>222</v>
      </c>
      <c r="BZ161" t="s">
        <v>1</v>
      </c>
      <c r="CA161" s="106" t="str">
        <f>IF(BA161="Vacant","",IF(BA161="","",BA161) &amp; IF(BB161="",""," – " &amp; BB161) &amp; IF(BN161="",""," – " &amp; BN161))</f>
        <v>Petra – Dasović – OK Kapela</v>
      </c>
      <c r="CB161" s="107">
        <f t="shared" si="226"/>
        <v>222</v>
      </c>
      <c r="CC161" t="s">
        <v>1</v>
      </c>
      <c r="CD161" s="106" t="str">
        <f>IF(BA161="Vacant","",IF(BA161="","",BA161)&amp;IF(BB161="",""," – "&amp;BB161))</f>
        <v>Petra – Dasović</v>
      </c>
      <c r="CE161" s="107">
        <f t="shared" si="238"/>
        <v>222</v>
      </c>
      <c r="CF161" t="s">
        <v>1</v>
      </c>
      <c r="CG161" s="112">
        <f t="shared" si="239"/>
        <v>222</v>
      </c>
      <c r="CH161" s="107" cm="1">
        <f t="array" ref="CH161">IF(CG161="","",INDEX(imePrezime_id,CG161,0))</f>
        <v>1438</v>
      </c>
      <c r="CI161" t="s">
        <v>1</v>
      </c>
      <c r="CJ161" s="30" t="str">
        <f>IF(CE161&lt;&gt;"NEMA","","SELECT '"&amp;CD161&amp;"', ime, prezime FROM imeprezime WHERE ime LIKE '%"&amp;MID(BA161,2,LEN(BA161)-2)&amp;"%' Or prezime LIKE '%"&amp;MID(BB161,2,LEN(BB161)-2)&amp;"%' Or ime LIKE '%"&amp;MID(BB161,2,LEN(BB161)-2)&amp;"%' Or prezime LIKE '%"&amp;MID(BA161,2,LEN(BA161)-2)&amp;"%' ORDER BY ime, prezime;")</f>
        <v/>
      </c>
      <c r="CK161" t="s">
        <v>1</v>
      </c>
      <c r="CL161" s="91"/>
      <c r="CM161" t="s">
        <v>1</v>
      </c>
      <c r="CO161" t="s">
        <v>1</v>
      </c>
      <c r="CW161" s="116" t="str">
        <f>IF(CE161="NEMA",MAX(CW$10:CW160)+1,"")</f>
        <v/>
      </c>
      <c r="CX161" t="s">
        <v>1</v>
      </c>
      <c r="CY161" s="124" t="str">
        <f>LEFT(BQ161,1)</f>
        <v>Ž</v>
      </c>
      <c r="CZ161" t="s">
        <v>1</v>
      </c>
      <c r="DA161" s="106" t="str">
        <f>IF(CW161="","",IF(BO161&lt;&gt;"CRO","","INSERT INTO osoba (id,reg_broj,oib,spol_id,dat_rodjenja) VALUES ("&amp;CW161&amp;",(SELECT max(reg_broj)+1 FROM osoba),Null,'"&amp;CY161&amp;"',Null); INSERT INTO osoba_log (id,reg_broj,oib,spol_id,dat_rodjenja,dnevnik_id) SELECT id,reg_broj,oib,spol_id,dat_rodjenja,"&amp;CW$2&amp;" FROM osoba WHERE id = "&amp;CW161&amp;";"))</f>
        <v/>
      </c>
      <c r="DB161" s="129" t="str">
        <f>IF(CW161="","","INSERT INTO imeprezime (id,osoba_id,rbr,ime,prezime,klub_id,identitet_id,sintaksa_id,info,aktivno,dnevnik_id) VALUES ("&amp;CW161&amp;","&amp;IF(DA161="","Null",CW161)&amp;",1,'"&amp;BA161&amp;"','"&amp;BB161&amp;"',(SELECT id FROM klub WHERE naziv = '"&amp;BI161&amp;"'),Null,1,'',1,"&amp;CW$2&amp;");")</f>
        <v/>
      </c>
      <c r="DC161" t="s">
        <v>1</v>
      </c>
      <c r="DD161" s="30" t="str">
        <f t="shared" si="240"/>
        <v/>
      </c>
      <c r="DE161" t="s">
        <v>1</v>
      </c>
      <c r="DF161" s="106" t="str">
        <f>IF(OR(BP161="",BP161&lt;&gt;"NEMA"),"",BO161)</f>
        <v/>
      </c>
      <c r="DG161" s="129" t="str">
        <f>IF(DF161="","",MAX(DG$10:DG160)+1)</f>
        <v/>
      </c>
      <c r="DH161" t="s">
        <v>1</v>
      </c>
      <c r="DI161" s="91"/>
      <c r="DJ161" t="s">
        <v>1</v>
      </c>
      <c r="DK161" s="30" t="str">
        <f>IF(DF161="","","INSERT INTO drzava(id,naziv,oznaka) VALUES ("&amp;DG161&amp;",'"&amp;DI161&amp;"','"&amp;UPPER(LEFT(DF161,1))&amp;LOWER(RIGHT(DF161,2))&amp;"');")</f>
        <v/>
      </c>
      <c r="DL161" t="s">
        <v>1</v>
      </c>
      <c r="DM161" s="170" t="str">
        <f>IF(BJ161&lt;&gt;"NEMA","",IF(IFERROR(MATCH(BI161,BI$10:BI160,0),0)&lt;&gt;0,"",BI161))</f>
        <v/>
      </c>
      <c r="DN161" t="s">
        <v>1</v>
      </c>
      <c r="DO161" s="91"/>
      <c r="DP161" t="s">
        <v>1</v>
      </c>
      <c r="DQ161" s="106" t="str">
        <f t="shared" si="241"/>
        <v/>
      </c>
      <c r="DR161" s="74" t="str">
        <f>IF(DQ161="","",MAX(DR$10:DR160)+1)</f>
        <v/>
      </c>
      <c r="DS161" s="74" t="str">
        <f>IF(DQ161="","",IF(BP161="","",IF(BP161="NEMA",DG161,BP161)))</f>
        <v/>
      </c>
      <c r="DT161" s="74" t="str">
        <f t="shared" si="242"/>
        <v/>
      </c>
      <c r="DU161" s="74" t="str">
        <f>IF(DO161="","",MAX(DU$10:DU160)+1)</f>
        <v/>
      </c>
      <c r="DV161" s="181" t="str">
        <f>IF(DO161="","",INDEX(klub_id,MATCH(DO161,klub_naziv,0)))</f>
        <v/>
      </c>
      <c r="DW161" s="129" t="str">
        <f t="shared" si="243"/>
        <v/>
      </c>
      <c r="DX161" t="s">
        <v>1</v>
      </c>
      <c r="DY161" s="30" t="str">
        <f t="shared" si="244"/>
        <v/>
      </c>
      <c r="DZ161" t="s">
        <v>1</v>
      </c>
      <c r="EA161" s="170" t="str">
        <f>IF(BX161="","",IF(BY161&lt;&gt;"NEMA","ime-pre-klu"&amp;IF(BJ161="","","(ali)")&amp;"-kat",IF(CB161&lt;&gt;"NEMA","ime-pre-klu"&amp;IF(BJ161="","","(ali)"),IF(CE161&lt;&gt;"NEMA","ime-pre",IF(CW161&lt;&gt;"","novo",""))))&amp;IF(AND(BE161="0",BD161&gt;max_minuta*60),"-ot",""))</f>
        <v>ime-pre-klu-kat</v>
      </c>
      <c r="EB161" t="s">
        <v>1</v>
      </c>
      <c r="EC161" s="112"/>
      <c r="ED161" s="138"/>
      <c r="EE161" s="138"/>
      <c r="EF161" s="138"/>
      <c r="EG161" s="138"/>
      <c r="EH161" s="138"/>
      <c r="EI161" s="138"/>
      <c r="EJ161" s="138"/>
      <c r="EK161" s="138"/>
      <c r="EL161" s="138"/>
      <c r="EM161" s="107">
        <f t="shared" si="227"/>
        <v>1</v>
      </c>
      <c r="EN161" t="s">
        <v>1</v>
      </c>
    </row>
    <row r="162" spans="2:144" x14ac:dyDescent="0.25">
      <c r="B162" s="152" t="s">
        <v>1229</v>
      </c>
      <c r="C162" t="s">
        <v>1</v>
      </c>
      <c r="D162" s="163">
        <f t="shared" si="228"/>
        <v>0</v>
      </c>
      <c r="E162" s="164">
        <f t="shared" ref="E162:AW162" si="267">IF($B162="","",FIND(";",$B162,D162+1))</f>
        <v>1</v>
      </c>
      <c r="F162" s="164">
        <f t="shared" si="267"/>
        <v>8</v>
      </c>
      <c r="G162" s="164">
        <f t="shared" si="267"/>
        <v>14</v>
      </c>
      <c r="H162" s="164">
        <f t="shared" si="267"/>
        <v>24</v>
      </c>
      <c r="I162" s="164">
        <f t="shared" si="267"/>
        <v>31</v>
      </c>
      <c r="J162" s="164">
        <f t="shared" si="267"/>
        <v>32</v>
      </c>
      <c r="K162" s="164">
        <f t="shared" si="267"/>
        <v>34</v>
      </c>
      <c r="L162" s="164">
        <f t="shared" si="267"/>
        <v>35</v>
      </c>
      <c r="M162" s="164">
        <f t="shared" si="267"/>
        <v>37</v>
      </c>
      <c r="N162" s="164">
        <f t="shared" si="267"/>
        <v>43</v>
      </c>
      <c r="O162" s="164">
        <f t="shared" si="267"/>
        <v>50</v>
      </c>
      <c r="P162" s="164">
        <f t="shared" si="267"/>
        <v>56</v>
      </c>
      <c r="Q162" s="164">
        <f t="shared" si="267"/>
        <v>58</v>
      </c>
      <c r="R162" s="164">
        <f t="shared" si="267"/>
        <v>60</v>
      </c>
      <c r="S162" s="164">
        <f t="shared" si="267"/>
        <v>66</v>
      </c>
      <c r="T162" s="164">
        <f t="shared" si="267"/>
        <v>79</v>
      </c>
      <c r="U162" s="164">
        <f t="shared" si="267"/>
        <v>85</v>
      </c>
      <c r="V162" s="164">
        <f t="shared" si="267"/>
        <v>88</v>
      </c>
      <c r="W162" s="164">
        <f t="shared" si="267"/>
        <v>94</v>
      </c>
      <c r="X162" s="164">
        <f t="shared" si="267"/>
        <v>100</v>
      </c>
      <c r="Y162" s="164">
        <f t="shared" si="267"/>
        <v>101</v>
      </c>
      <c r="Z162" s="164">
        <f t="shared" si="267"/>
        <v>102</v>
      </c>
      <c r="AA162" s="164">
        <f t="shared" si="267"/>
        <v>103</v>
      </c>
      <c r="AB162" s="164">
        <f t="shared" si="267"/>
        <v>106</v>
      </c>
      <c r="AC162" s="164">
        <f t="shared" si="267"/>
        <v>109</v>
      </c>
      <c r="AD162" s="164">
        <f t="shared" si="267"/>
        <v>112</v>
      </c>
      <c r="AE162" s="164">
        <f t="shared" si="267"/>
        <v>115</v>
      </c>
      <c r="AF162" s="164">
        <f t="shared" si="267"/>
        <v>118</v>
      </c>
      <c r="AG162" s="164">
        <f t="shared" si="267"/>
        <v>121</v>
      </c>
      <c r="AH162" s="164">
        <f t="shared" si="267"/>
        <v>124</v>
      </c>
      <c r="AI162" s="164">
        <f t="shared" si="267"/>
        <v>127</v>
      </c>
      <c r="AJ162" s="164">
        <f t="shared" si="267"/>
        <v>130</v>
      </c>
      <c r="AK162" s="164">
        <f t="shared" si="267"/>
        <v>133</v>
      </c>
      <c r="AL162" s="164">
        <f t="shared" si="267"/>
        <v>136</v>
      </c>
      <c r="AM162" s="164">
        <f t="shared" si="267"/>
        <v>137</v>
      </c>
      <c r="AN162" s="164">
        <f t="shared" si="267"/>
        <v>139</v>
      </c>
      <c r="AO162" s="164">
        <f t="shared" si="267"/>
        <v>145</v>
      </c>
      <c r="AP162" s="164">
        <f t="shared" si="267"/>
        <v>147</v>
      </c>
      <c r="AQ162" s="164">
        <f t="shared" si="267"/>
        <v>150</v>
      </c>
      <c r="AR162" s="164">
        <f t="shared" si="267"/>
        <v>156</v>
      </c>
      <c r="AS162" s="164">
        <f t="shared" si="267"/>
        <v>163</v>
      </c>
      <c r="AT162" s="164">
        <f t="shared" si="267"/>
        <v>169</v>
      </c>
      <c r="AU162" s="164">
        <f t="shared" si="267"/>
        <v>172</v>
      </c>
      <c r="AV162" s="164">
        <f t="shared" si="267"/>
        <v>174</v>
      </c>
      <c r="AW162" s="165">
        <f t="shared" si="267"/>
        <v>175</v>
      </c>
      <c r="AX162" t="s">
        <v>1</v>
      </c>
      <c r="AY162" s="106" t="str">
        <f t="shared" si="230"/>
        <v>Ž16</v>
      </c>
      <c r="AZ162" s="138">
        <f t="shared" si="222"/>
        <v>120</v>
      </c>
      <c r="BA162" s="74" t="str">
        <f t="shared" si="231"/>
        <v>Jana</v>
      </c>
      <c r="BB162" s="74" t="str">
        <f t="shared" si="232"/>
        <v>Cvjetko</v>
      </c>
      <c r="BC162" s="138" t="str">
        <f t="shared" si="233"/>
        <v>49:31</v>
      </c>
      <c r="BD162" s="138">
        <f t="shared" si="234"/>
        <v>2971</v>
      </c>
      <c r="BE162" s="138" t="str">
        <f t="shared" si="235"/>
        <v>0</v>
      </c>
      <c r="BF162" s="138" t="str">
        <f t="shared" si="256"/>
        <v>0</v>
      </c>
      <c r="BG162" s="138">
        <f>IF(CD162="","",IF(N(BD162)&gt;max_minuta*60,2,INDEX(statusRezultat_id,MATCH(VALUE(BE162),statusRezultat_oevent,0))))</f>
        <v>1</v>
      </c>
      <c r="BH162" s="74" t="str">
        <f>IF(B162="","",SUBSTITUTE(MID($B162,R162+1,S162-R162-1),"""",""))</f>
        <v>JAP</v>
      </c>
      <c r="BI162" s="74" t="str">
        <f>IF(B162="","",SUBSTITUTE(MID($B162,S162+1,T162-S162-1),"""",""))</f>
        <v>OK Japetic</v>
      </c>
      <c r="BJ162" s="138" t="str">
        <f t="shared" si="236"/>
        <v>NEMA</v>
      </c>
      <c r="BK162" s="74" t="str" cm="1">
        <f t="array" ref="BK162">IF(BJ162="",""&amp;BI162,IF(BJ162="NEMA",BI162,INDEX(klubAlias_klub,BJ162)))</f>
        <v>OK Japetic</v>
      </c>
      <c r="BL162" s="74" t="str" cm="1">
        <f t="array" ref="BL162">IFERROR(INDEX(registarNatjecatelji,CE162,4),"")</f>
        <v>OK Japetić</v>
      </c>
      <c r="BM162" s="138"/>
      <c r="BN162" s="74" t="str">
        <f t="shared" si="237"/>
        <v>OK Japetić</v>
      </c>
      <c r="BO162" s="74" t="str">
        <f>IF(B162="","",SUBSTITUTE(MID($B162,T162+1,U162-T162-1),"""",""))</f>
        <v>CRO</v>
      </c>
      <c r="BP162" s="138">
        <f>IF(BO162="","",IFERROR(INDEX(drzava_id,MATCH(BO162,drzava_oznaka,0)),"NEMA"))</f>
        <v>1</v>
      </c>
      <c r="BQ162" s="74" t="str">
        <f>IF(B162="","",SUBSTITUTE(MID($B162,AQ162+1,AR162-AQ162-1),"""",""))</f>
        <v>Ž16</v>
      </c>
      <c r="BR162" s="74" t="str">
        <f t="shared" si="223"/>
        <v>Ž16-Ž21B</v>
      </c>
      <c r="BS162" s="138">
        <f t="shared" si="224"/>
        <v>1011</v>
      </c>
      <c r="BT162" s="75" t="str">
        <f>IF(B162="","",SUBSTITUTE(MID($B162,AR162+1,AS162-AR162-1),"""",""))</f>
        <v>2.66</v>
      </c>
      <c r="BU162" s="75" t="str">
        <f>IF(B162="","",SUBSTITUTE(MID($B162,AS162+1,AT162-AS162-1),"""",""))</f>
        <v>100</v>
      </c>
      <c r="BV162" s="76" t="str">
        <f>IF(B162="","",SUBSTITUTE(MID($B162,AT162+1,AU162-AT162-1),"""",""))</f>
        <v>10</v>
      </c>
      <c r="BW162" t="s">
        <v>1</v>
      </c>
      <c r="BX162" s="106" t="str">
        <f>IF(BA162="Vacant","",IF(BA162="","",BA162) &amp; IF(BB162="",""," – " &amp; BB162) &amp; IF(BN162="",""," – " &amp; BN162) &amp; IF(AY162="",""," – " &amp; AY162))</f>
        <v>Jana – Cvjetko – OK Japetić – Ž16</v>
      </c>
      <c r="BY162" s="107">
        <f t="shared" si="225"/>
        <v>79</v>
      </c>
      <c r="BZ162" t="s">
        <v>1</v>
      </c>
      <c r="CA162" s="106" t="str">
        <f>IF(BA162="Vacant","",IF(BA162="","",BA162) &amp; IF(BB162="",""," – " &amp; BB162) &amp; IF(BN162="",""," – " &amp; BN162))</f>
        <v>Jana – Cvjetko – OK Japetić</v>
      </c>
      <c r="CB162" s="107">
        <f t="shared" si="226"/>
        <v>79</v>
      </c>
      <c r="CC162" t="s">
        <v>1</v>
      </c>
      <c r="CD162" s="106" t="str">
        <f>IF(BA162="Vacant","",IF(BA162="","",BA162)&amp;IF(BB162="",""," – "&amp;BB162))</f>
        <v>Jana – Cvjetko</v>
      </c>
      <c r="CE162" s="107">
        <f t="shared" si="238"/>
        <v>79</v>
      </c>
      <c r="CF162" t="s">
        <v>1</v>
      </c>
      <c r="CG162" s="112">
        <f t="shared" si="239"/>
        <v>79</v>
      </c>
      <c r="CH162" s="107" cm="1">
        <f t="array" ref="CH162">IF(CG162="","",INDEX(imePrezime_id,CG162,0))</f>
        <v>1864</v>
      </c>
      <c r="CI162" t="s">
        <v>1</v>
      </c>
      <c r="CJ162" s="30" t="str">
        <f>IF(CE162&lt;&gt;"NEMA","","SELECT '"&amp;CD162&amp;"', ime, prezime FROM imeprezime WHERE ime LIKE '%"&amp;MID(BA162,2,LEN(BA162)-2)&amp;"%' Or prezime LIKE '%"&amp;MID(BB162,2,LEN(BB162)-2)&amp;"%' Or ime LIKE '%"&amp;MID(BB162,2,LEN(BB162)-2)&amp;"%' Or prezime LIKE '%"&amp;MID(BA162,2,LEN(BA162)-2)&amp;"%' ORDER BY ime, prezime;")</f>
        <v/>
      </c>
      <c r="CK162" t="s">
        <v>1</v>
      </c>
      <c r="CL162" s="91"/>
      <c r="CM162" t="s">
        <v>1</v>
      </c>
      <c r="CO162" t="s">
        <v>1</v>
      </c>
      <c r="CW162" s="116" t="str">
        <f>IF(CE162="NEMA",MAX(CW$10:CW161)+1,"")</f>
        <v/>
      </c>
      <c r="CX162" t="s">
        <v>1</v>
      </c>
      <c r="CY162" s="124" t="str">
        <f>LEFT(BQ162,1)</f>
        <v>Ž</v>
      </c>
      <c r="CZ162" t="s">
        <v>1</v>
      </c>
      <c r="DA162" s="106" t="str">
        <f>IF(CW162="","",IF(BO162&lt;&gt;"CRO","","INSERT INTO osoba (id,reg_broj,oib,spol_id,dat_rodjenja) VALUES ("&amp;CW162&amp;",(SELECT max(reg_broj)+1 FROM osoba),Null,'"&amp;CY162&amp;"',Null); INSERT INTO osoba_log (id,reg_broj,oib,spol_id,dat_rodjenja,dnevnik_id) SELECT id,reg_broj,oib,spol_id,dat_rodjenja,"&amp;CW$2&amp;" FROM osoba WHERE id = "&amp;CW162&amp;";"))</f>
        <v/>
      </c>
      <c r="DB162" s="129" t="str">
        <f>IF(CW162="","","INSERT INTO imeprezime (id,osoba_id,rbr,ime,prezime,klub_id,identitet_id,sintaksa_id,info,aktivno,dnevnik_id) VALUES ("&amp;CW162&amp;","&amp;IF(DA162="","Null",CW162)&amp;",1,'"&amp;BA162&amp;"','"&amp;BB162&amp;"',(SELECT id FROM klub WHERE naziv = '"&amp;BI162&amp;"'),Null,1,'',1,"&amp;CW$2&amp;");")</f>
        <v/>
      </c>
      <c r="DC162" t="s">
        <v>1</v>
      </c>
      <c r="DD162" s="30" t="str">
        <f t="shared" si="240"/>
        <v/>
      </c>
      <c r="DE162" t="s">
        <v>1</v>
      </c>
      <c r="DF162" s="106" t="str">
        <f>IF(OR(BP162="",BP162&lt;&gt;"NEMA"),"",BO162)</f>
        <v/>
      </c>
      <c r="DG162" s="129" t="str">
        <f>IF(DF162="","",MAX(DG$10:DG161)+1)</f>
        <v/>
      </c>
      <c r="DH162" t="s">
        <v>1</v>
      </c>
      <c r="DI162" s="91"/>
      <c r="DJ162" t="s">
        <v>1</v>
      </c>
      <c r="DK162" s="30" t="str">
        <f>IF(DF162="","","INSERT INTO drzava(id,naziv,oznaka) VALUES ("&amp;DG162&amp;",'"&amp;DI162&amp;"','"&amp;UPPER(LEFT(DF162,1))&amp;LOWER(RIGHT(DF162,2))&amp;"');")</f>
        <v/>
      </c>
      <c r="DL162" t="s">
        <v>1</v>
      </c>
      <c r="DM162" s="170" t="str">
        <f>IF(BJ162&lt;&gt;"NEMA","",IF(IFERROR(MATCH(BI162,BI$10:BI161,0),0)&lt;&gt;0,"",BI162))</f>
        <v/>
      </c>
      <c r="DN162" t="s">
        <v>1</v>
      </c>
      <c r="DO162" s="91"/>
      <c r="DP162" t="s">
        <v>1</v>
      </c>
      <c r="DQ162" s="106" t="str">
        <f t="shared" si="241"/>
        <v/>
      </c>
      <c r="DR162" s="74" t="str">
        <f>IF(DQ162="","",MAX(DR$10:DR161)+1)</f>
        <v/>
      </c>
      <c r="DS162" s="74" t="str">
        <f>IF(DQ162="","",IF(BP162="","",IF(BP162="NEMA",DG162,BP162)))</f>
        <v/>
      </c>
      <c r="DT162" s="74" t="str">
        <f t="shared" si="242"/>
        <v/>
      </c>
      <c r="DU162" s="74" t="str">
        <f>IF(DO162="","",MAX(DU$10:DU161)+1)</f>
        <v/>
      </c>
      <c r="DV162" s="181" t="str">
        <f>IF(DO162="","",INDEX(klub_id,MATCH(DO162,klub_naziv,0)))</f>
        <v/>
      </c>
      <c r="DW162" s="129" t="str">
        <f t="shared" si="243"/>
        <v/>
      </c>
      <c r="DX162" t="s">
        <v>1</v>
      </c>
      <c r="DY162" s="30" t="str">
        <f t="shared" si="244"/>
        <v/>
      </c>
      <c r="DZ162" t="s">
        <v>1</v>
      </c>
      <c r="EA162" s="170" t="str">
        <f>IF(BX162="","",IF(BY162&lt;&gt;"NEMA","ime-pre-klu"&amp;IF(BJ162="","","(ali)")&amp;"-kat",IF(CB162&lt;&gt;"NEMA","ime-pre-klu"&amp;IF(BJ162="","","(ali)"),IF(CE162&lt;&gt;"NEMA","ime-pre",IF(CW162&lt;&gt;"","novo",""))))&amp;IF(AND(BE162="0",BD162&gt;max_minuta*60),"-ot",""))</f>
        <v>ime-pre-klu(ali)-kat</v>
      </c>
      <c r="EB162" t="s">
        <v>1</v>
      </c>
      <c r="EC162" s="112"/>
      <c r="ED162" s="138"/>
      <c r="EE162" s="138"/>
      <c r="EF162" s="138"/>
      <c r="EG162" s="138"/>
      <c r="EH162" s="138"/>
      <c r="EI162" s="138"/>
      <c r="EJ162" s="138"/>
      <c r="EK162" s="138"/>
      <c r="EL162" s="138"/>
      <c r="EM162" s="107">
        <f t="shared" si="227"/>
        <v>3</v>
      </c>
      <c r="EN162" t="s">
        <v>1</v>
      </c>
    </row>
    <row r="163" spans="2:144" x14ac:dyDescent="0.25">
      <c r="B163" s="152" t="s">
        <v>1230</v>
      </c>
      <c r="C163" t="s">
        <v>1</v>
      </c>
      <c r="D163" s="163">
        <f t="shared" si="228"/>
        <v>0</v>
      </c>
      <c r="E163" s="164">
        <f t="shared" ref="E163:AW163" si="268">IF($B163="","",FIND(";",$B163,D163+1))</f>
        <v>1</v>
      </c>
      <c r="F163" s="164">
        <f t="shared" si="268"/>
        <v>9</v>
      </c>
      <c r="G163" s="164">
        <f t="shared" si="268"/>
        <v>14</v>
      </c>
      <c r="H163" s="164">
        <f t="shared" si="268"/>
        <v>26</v>
      </c>
      <c r="I163" s="164">
        <f t="shared" si="268"/>
        <v>32</v>
      </c>
      <c r="J163" s="164">
        <f t="shared" si="268"/>
        <v>33</v>
      </c>
      <c r="K163" s="164">
        <f t="shared" si="268"/>
        <v>35</v>
      </c>
      <c r="L163" s="164">
        <f t="shared" si="268"/>
        <v>36</v>
      </c>
      <c r="M163" s="164">
        <f t="shared" si="268"/>
        <v>38</v>
      </c>
      <c r="N163" s="164">
        <f t="shared" si="268"/>
        <v>44</v>
      </c>
      <c r="O163" s="164">
        <f t="shared" si="268"/>
        <v>51</v>
      </c>
      <c r="P163" s="164">
        <f t="shared" si="268"/>
        <v>57</v>
      </c>
      <c r="Q163" s="164">
        <f t="shared" si="268"/>
        <v>59</v>
      </c>
      <c r="R163" s="164">
        <f t="shared" si="268"/>
        <v>61</v>
      </c>
      <c r="S163" s="164">
        <f t="shared" si="268"/>
        <v>69</v>
      </c>
      <c r="T163" s="164">
        <f t="shared" si="268"/>
        <v>80</v>
      </c>
      <c r="U163" s="164">
        <f t="shared" si="268"/>
        <v>86</v>
      </c>
      <c r="V163" s="164">
        <f t="shared" si="268"/>
        <v>89</v>
      </c>
      <c r="W163" s="164">
        <f t="shared" si="268"/>
        <v>95</v>
      </c>
      <c r="X163" s="164">
        <f t="shared" si="268"/>
        <v>101</v>
      </c>
      <c r="Y163" s="164">
        <f t="shared" si="268"/>
        <v>102</v>
      </c>
      <c r="Z163" s="164">
        <f t="shared" si="268"/>
        <v>103</v>
      </c>
      <c r="AA163" s="164">
        <f t="shared" si="268"/>
        <v>104</v>
      </c>
      <c r="AB163" s="164">
        <f t="shared" si="268"/>
        <v>107</v>
      </c>
      <c r="AC163" s="164">
        <f t="shared" si="268"/>
        <v>110</v>
      </c>
      <c r="AD163" s="164">
        <f t="shared" si="268"/>
        <v>113</v>
      </c>
      <c r="AE163" s="164">
        <f t="shared" si="268"/>
        <v>116</v>
      </c>
      <c r="AF163" s="164">
        <f t="shared" si="268"/>
        <v>119</v>
      </c>
      <c r="AG163" s="164">
        <f t="shared" si="268"/>
        <v>122</v>
      </c>
      <c r="AH163" s="164">
        <f t="shared" si="268"/>
        <v>125</v>
      </c>
      <c r="AI163" s="164">
        <f t="shared" si="268"/>
        <v>128</v>
      </c>
      <c r="AJ163" s="164">
        <f t="shared" si="268"/>
        <v>131</v>
      </c>
      <c r="AK163" s="164">
        <f t="shared" si="268"/>
        <v>134</v>
      </c>
      <c r="AL163" s="164">
        <f t="shared" si="268"/>
        <v>137</v>
      </c>
      <c r="AM163" s="164">
        <f t="shared" si="268"/>
        <v>138</v>
      </c>
      <c r="AN163" s="164">
        <f t="shared" si="268"/>
        <v>140</v>
      </c>
      <c r="AO163" s="164">
        <f t="shared" si="268"/>
        <v>146</v>
      </c>
      <c r="AP163" s="164">
        <f t="shared" si="268"/>
        <v>148</v>
      </c>
      <c r="AQ163" s="164">
        <f t="shared" si="268"/>
        <v>151</v>
      </c>
      <c r="AR163" s="164">
        <f t="shared" si="268"/>
        <v>157</v>
      </c>
      <c r="AS163" s="164">
        <f t="shared" si="268"/>
        <v>164</v>
      </c>
      <c r="AT163" s="164">
        <f t="shared" si="268"/>
        <v>170</v>
      </c>
      <c r="AU163" s="164">
        <f t="shared" si="268"/>
        <v>173</v>
      </c>
      <c r="AV163" s="164">
        <f t="shared" si="268"/>
        <v>175</v>
      </c>
      <c r="AW163" s="165">
        <f t="shared" si="268"/>
        <v>176</v>
      </c>
      <c r="AX163" t="s">
        <v>1</v>
      </c>
      <c r="AY163" s="106" t="str">
        <f t="shared" si="230"/>
        <v>Ž16</v>
      </c>
      <c r="AZ163" s="138">
        <f t="shared" si="222"/>
        <v>120</v>
      </c>
      <c r="BA163" s="74" t="str">
        <f t="shared" si="231"/>
        <v>Ira</v>
      </c>
      <c r="BB163" s="74" t="str">
        <f t="shared" si="232"/>
        <v>Mareković</v>
      </c>
      <c r="BC163" s="138" t="str">
        <f t="shared" si="233"/>
        <v>75:04</v>
      </c>
      <c r="BD163" s="138">
        <f t="shared" si="234"/>
        <v>4504</v>
      </c>
      <c r="BE163" s="138" t="str">
        <f t="shared" si="235"/>
        <v>0</v>
      </c>
      <c r="BF163" s="138" t="str">
        <f t="shared" si="256"/>
        <v>0</v>
      </c>
      <c r="BG163" s="138">
        <f>IF(CD163="","",IF(N(BD163)&gt;max_minuta*60,2,INDEX(statusRezultat_id,MATCH(VALUE(BE163),statusRezultat_oevent,0))))</f>
        <v>1</v>
      </c>
      <c r="BH163" s="74" t="str">
        <f>IF(B163="","",SUBSTITUTE(MID($B163,R163+1,S163-R163-1),"""",""))</f>
        <v>Vihor</v>
      </c>
      <c r="BI163" s="74" t="str">
        <f>IF(B163="","",SUBSTITUTE(MID($B163,S163+1,T163-S163-1),"""",""))</f>
        <v>OK Vihor</v>
      </c>
      <c r="BJ163" s="138" t="str">
        <f t="shared" si="236"/>
        <v/>
      </c>
      <c r="BK163" s="74" t="str" cm="1">
        <f t="array" ref="BK163">IF(BJ163="",""&amp;BI163,IF(BJ163="NEMA",BI163,INDEX(klubAlias_klub,BJ163)))</f>
        <v>OK Vihor</v>
      </c>
      <c r="BL163" s="74" t="str" cm="1">
        <f t="array" ref="BL163">IFERROR(INDEX(registarNatjecatelji,CE163,4),"")</f>
        <v>OK Vihor</v>
      </c>
      <c r="BM163" s="138"/>
      <c r="BN163" s="74" t="str">
        <f t="shared" si="237"/>
        <v>OK Vihor</v>
      </c>
      <c r="BO163" s="74" t="str">
        <f>IF(B163="","",SUBSTITUTE(MID($B163,T163+1,U163-T163-1),"""",""))</f>
        <v>CRO</v>
      </c>
      <c r="BP163" s="138">
        <f>IF(BO163="","",IFERROR(INDEX(drzava_id,MATCH(BO163,drzava_oznaka,0)),"NEMA"))</f>
        <v>1</v>
      </c>
      <c r="BQ163" s="74" t="str">
        <f>IF(B163="","",SUBSTITUTE(MID($B163,AQ163+1,AR163-AQ163-1),"""",""))</f>
        <v>Ž16</v>
      </c>
      <c r="BR163" s="74" t="str">
        <f t="shared" si="223"/>
        <v>Ž16-Ž21B</v>
      </c>
      <c r="BS163" s="138">
        <f t="shared" si="224"/>
        <v>1011</v>
      </c>
      <c r="BT163" s="75" t="str">
        <f>IF(B163="","",SUBSTITUTE(MID($B163,AR163+1,AS163-AR163-1),"""",""))</f>
        <v>2.66</v>
      </c>
      <c r="BU163" s="75" t="str">
        <f>IF(B163="","",SUBSTITUTE(MID($B163,AS163+1,AT163-AS163-1),"""",""))</f>
        <v>100</v>
      </c>
      <c r="BV163" s="76" t="str">
        <f>IF(B163="","",SUBSTITUTE(MID($B163,AT163+1,AU163-AT163-1),"""",""))</f>
        <v>10</v>
      </c>
      <c r="BW163" t="s">
        <v>1</v>
      </c>
      <c r="BX163" s="106" t="str">
        <f>IF(BA163="Vacant","",IF(BA163="","",BA163) &amp; IF(BB163="",""," – " &amp; BB163) &amp; IF(BN163="",""," – " &amp; BN163) &amp; IF(AY163="",""," – " &amp; AY163))</f>
        <v>Ira – Mareković – OK Vihor – Ž16</v>
      </c>
      <c r="BY163" s="107">
        <f t="shared" si="225"/>
        <v>775</v>
      </c>
      <c r="BZ163" t="s">
        <v>1</v>
      </c>
      <c r="CA163" s="106" t="str">
        <f>IF(BA163="Vacant","",IF(BA163="","",BA163) &amp; IF(BB163="",""," – " &amp; BB163) &amp; IF(BN163="",""," – " &amp; BN163))</f>
        <v>Ira – Mareković – OK Vihor</v>
      </c>
      <c r="CB163" s="107">
        <f t="shared" si="226"/>
        <v>775</v>
      </c>
      <c r="CC163" t="s">
        <v>1</v>
      </c>
      <c r="CD163" s="106" t="str">
        <f>IF(BA163="Vacant","",IF(BA163="","",BA163)&amp;IF(BB163="",""," – "&amp;BB163))</f>
        <v>Ira – Mareković</v>
      </c>
      <c r="CE163" s="107">
        <f t="shared" si="238"/>
        <v>775</v>
      </c>
      <c r="CF163" t="s">
        <v>1</v>
      </c>
      <c r="CG163" s="112">
        <f t="shared" si="239"/>
        <v>775</v>
      </c>
      <c r="CH163" s="107" cm="1">
        <f t="array" ref="CH163">IF(CG163="","",INDEX(imePrezime_id,CG163,0))</f>
        <v>1410</v>
      </c>
      <c r="CI163" t="s">
        <v>1</v>
      </c>
      <c r="CJ163" s="30" t="str">
        <f>IF(CE163&lt;&gt;"NEMA","","SELECT '"&amp;CD163&amp;"', ime, prezime FROM imeprezime WHERE ime LIKE '%"&amp;MID(BA163,2,LEN(BA163)-2)&amp;"%' Or prezime LIKE '%"&amp;MID(BB163,2,LEN(BB163)-2)&amp;"%' Or ime LIKE '%"&amp;MID(BB163,2,LEN(BB163)-2)&amp;"%' Or prezime LIKE '%"&amp;MID(BA163,2,LEN(BA163)-2)&amp;"%' ORDER BY ime, prezime;")</f>
        <v/>
      </c>
      <c r="CK163" t="s">
        <v>1</v>
      </c>
      <c r="CL163" s="91"/>
      <c r="CM163" t="s">
        <v>1</v>
      </c>
      <c r="CO163" t="s">
        <v>1</v>
      </c>
      <c r="CW163" s="116" t="str">
        <f>IF(CE163="NEMA",MAX(CW$10:CW162)+1,"")</f>
        <v/>
      </c>
      <c r="CX163" t="s">
        <v>1</v>
      </c>
      <c r="CY163" s="124" t="str">
        <f>LEFT(BQ163,1)</f>
        <v>Ž</v>
      </c>
      <c r="CZ163" t="s">
        <v>1</v>
      </c>
      <c r="DA163" s="106" t="str">
        <f>IF(CW163="","",IF(BO163&lt;&gt;"CRO","","INSERT INTO osoba (id,reg_broj,oib,spol_id,dat_rodjenja) VALUES ("&amp;CW163&amp;",(SELECT max(reg_broj)+1 FROM osoba),Null,'"&amp;CY163&amp;"',Null); INSERT INTO osoba_log (id,reg_broj,oib,spol_id,dat_rodjenja,dnevnik_id) SELECT id,reg_broj,oib,spol_id,dat_rodjenja,"&amp;CW$2&amp;" FROM osoba WHERE id = "&amp;CW163&amp;";"))</f>
        <v/>
      </c>
      <c r="DB163" s="129" t="str">
        <f>IF(CW163="","","INSERT INTO imeprezime (id,osoba_id,rbr,ime,prezime,klub_id,identitet_id,sintaksa_id,info,aktivno,dnevnik_id) VALUES ("&amp;CW163&amp;","&amp;IF(DA163="","Null",CW163)&amp;",1,'"&amp;BA163&amp;"','"&amp;BB163&amp;"',(SELECT id FROM klub WHERE naziv = '"&amp;BI163&amp;"'),Null,1,'',1,"&amp;CW$2&amp;");")</f>
        <v/>
      </c>
      <c r="DC163" t="s">
        <v>1</v>
      </c>
      <c r="DD163" s="30" t="str">
        <f t="shared" si="240"/>
        <v/>
      </c>
      <c r="DE163" t="s">
        <v>1</v>
      </c>
      <c r="DF163" s="106" t="str">
        <f>IF(OR(BP163="",BP163&lt;&gt;"NEMA"),"",BO163)</f>
        <v/>
      </c>
      <c r="DG163" s="129" t="str">
        <f>IF(DF163="","",MAX(DG$10:DG162)+1)</f>
        <v/>
      </c>
      <c r="DH163" t="s">
        <v>1</v>
      </c>
      <c r="DI163" s="91"/>
      <c r="DJ163" t="s">
        <v>1</v>
      </c>
      <c r="DK163" s="30" t="str">
        <f>IF(DF163="","","INSERT INTO drzava(id,naziv,oznaka) VALUES ("&amp;DG163&amp;",'"&amp;DI163&amp;"','"&amp;UPPER(LEFT(DF163,1))&amp;LOWER(RIGHT(DF163,2))&amp;"');")</f>
        <v/>
      </c>
      <c r="DL163" t="s">
        <v>1</v>
      </c>
      <c r="DM163" s="170" t="str">
        <f>IF(BJ163&lt;&gt;"NEMA","",IF(IFERROR(MATCH(BI163,BI$10:BI162,0),0)&lt;&gt;0,"",BI163))</f>
        <v/>
      </c>
      <c r="DN163" t="s">
        <v>1</v>
      </c>
      <c r="DO163" s="91"/>
      <c r="DP163" t="s">
        <v>1</v>
      </c>
      <c r="DQ163" s="106" t="str">
        <f t="shared" si="241"/>
        <v/>
      </c>
      <c r="DR163" s="74" t="str">
        <f>IF(DQ163="","",MAX(DR$10:DR162)+1)</f>
        <v/>
      </c>
      <c r="DS163" s="74" t="str">
        <f>IF(DQ163="","",IF(BP163="","",IF(BP163="NEMA",DG163,BP163)))</f>
        <v/>
      </c>
      <c r="DT163" s="74" t="str">
        <f t="shared" si="242"/>
        <v/>
      </c>
      <c r="DU163" s="74" t="str">
        <f>IF(DO163="","",MAX(DU$10:DU162)+1)</f>
        <v/>
      </c>
      <c r="DV163" s="181" t="str">
        <f>IF(DO163="","",INDEX(klub_id,MATCH(DO163,klub_naziv,0)))</f>
        <v/>
      </c>
      <c r="DW163" s="129" t="str">
        <f t="shared" si="243"/>
        <v/>
      </c>
      <c r="DX163" t="s">
        <v>1</v>
      </c>
      <c r="DY163" s="30" t="str">
        <f t="shared" si="244"/>
        <v/>
      </c>
      <c r="DZ163" t="s">
        <v>1</v>
      </c>
      <c r="EA163" s="170" t="str">
        <f>IF(BX163="","",IF(BY163&lt;&gt;"NEMA","ime-pre-klu"&amp;IF(BJ163="","","(ali)")&amp;"-kat",IF(CB163&lt;&gt;"NEMA","ime-pre-klu"&amp;IF(BJ163="","","(ali)"),IF(CE163&lt;&gt;"NEMA","ime-pre",IF(CW163&lt;&gt;"","novo",""))))&amp;IF(AND(BE163="0",BD163&gt;max_minuta*60),"-ot",""))</f>
        <v>ime-pre-klu-kat</v>
      </c>
      <c r="EB163" t="s">
        <v>1</v>
      </c>
      <c r="EC163" s="112"/>
      <c r="ED163" s="138"/>
      <c r="EE163" s="138"/>
      <c r="EF163" s="138"/>
      <c r="EG163" s="138"/>
      <c r="EH163" s="138"/>
      <c r="EI163" s="138"/>
      <c r="EJ163" s="138"/>
      <c r="EK163" s="138"/>
      <c r="EL163" s="138"/>
      <c r="EM163" s="107">
        <f t="shared" si="227"/>
        <v>1</v>
      </c>
      <c r="EN163" t="s">
        <v>1</v>
      </c>
    </row>
    <row r="164" spans="2:144" x14ac:dyDescent="0.25">
      <c r="B164" s="152" t="s">
        <v>1231</v>
      </c>
      <c r="C164" t="s">
        <v>1</v>
      </c>
      <c r="D164" s="163">
        <f t="shared" si="228"/>
        <v>0</v>
      </c>
      <c r="E164" s="164">
        <f t="shared" ref="E164:AW164" si="269">IF($B164="","",FIND(";",$B164,D164+1))</f>
        <v>1</v>
      </c>
      <c r="F164" s="164">
        <f t="shared" si="269"/>
        <v>9</v>
      </c>
      <c r="G164" s="164">
        <f t="shared" si="269"/>
        <v>15</v>
      </c>
      <c r="H164" s="164">
        <f t="shared" si="269"/>
        <v>26</v>
      </c>
      <c r="I164" s="164">
        <f t="shared" si="269"/>
        <v>33</v>
      </c>
      <c r="J164" s="164">
        <f t="shared" si="269"/>
        <v>34</v>
      </c>
      <c r="K164" s="164">
        <f t="shared" si="269"/>
        <v>36</v>
      </c>
      <c r="L164" s="164">
        <f t="shared" si="269"/>
        <v>37</v>
      </c>
      <c r="M164" s="164">
        <f t="shared" si="269"/>
        <v>39</v>
      </c>
      <c r="N164" s="164">
        <f t="shared" si="269"/>
        <v>45</v>
      </c>
      <c r="O164" s="164">
        <f t="shared" si="269"/>
        <v>52</v>
      </c>
      <c r="P164" s="164">
        <f t="shared" si="269"/>
        <v>58</v>
      </c>
      <c r="Q164" s="164">
        <f t="shared" si="269"/>
        <v>60</v>
      </c>
      <c r="R164" s="164">
        <f t="shared" si="269"/>
        <v>62</v>
      </c>
      <c r="S164" s="164">
        <f t="shared" si="269"/>
        <v>68</v>
      </c>
      <c r="T164" s="164">
        <f t="shared" si="269"/>
        <v>80</v>
      </c>
      <c r="U164" s="164">
        <f t="shared" si="269"/>
        <v>86</v>
      </c>
      <c r="V164" s="164">
        <f t="shared" si="269"/>
        <v>89</v>
      </c>
      <c r="W164" s="164">
        <f t="shared" si="269"/>
        <v>95</v>
      </c>
      <c r="X164" s="164">
        <f t="shared" si="269"/>
        <v>101</v>
      </c>
      <c r="Y164" s="164">
        <f t="shared" si="269"/>
        <v>102</v>
      </c>
      <c r="Z164" s="164">
        <f t="shared" si="269"/>
        <v>103</v>
      </c>
      <c r="AA164" s="164">
        <f t="shared" si="269"/>
        <v>104</v>
      </c>
      <c r="AB164" s="164">
        <f t="shared" si="269"/>
        <v>107</v>
      </c>
      <c r="AC164" s="164">
        <f t="shared" si="269"/>
        <v>110</v>
      </c>
      <c r="AD164" s="164">
        <f t="shared" si="269"/>
        <v>113</v>
      </c>
      <c r="AE164" s="164">
        <f t="shared" si="269"/>
        <v>116</v>
      </c>
      <c r="AF164" s="164">
        <f t="shared" si="269"/>
        <v>119</v>
      </c>
      <c r="AG164" s="164">
        <f t="shared" si="269"/>
        <v>122</v>
      </c>
      <c r="AH164" s="164">
        <f t="shared" si="269"/>
        <v>125</v>
      </c>
      <c r="AI164" s="164">
        <f t="shared" si="269"/>
        <v>128</v>
      </c>
      <c r="AJ164" s="164">
        <f t="shared" si="269"/>
        <v>131</v>
      </c>
      <c r="AK164" s="164">
        <f t="shared" si="269"/>
        <v>134</v>
      </c>
      <c r="AL164" s="164">
        <f t="shared" si="269"/>
        <v>137</v>
      </c>
      <c r="AM164" s="164">
        <f t="shared" si="269"/>
        <v>138</v>
      </c>
      <c r="AN164" s="164">
        <f t="shared" si="269"/>
        <v>140</v>
      </c>
      <c r="AO164" s="164">
        <f t="shared" si="269"/>
        <v>146</v>
      </c>
      <c r="AP164" s="164">
        <f t="shared" si="269"/>
        <v>148</v>
      </c>
      <c r="AQ164" s="164">
        <f t="shared" si="269"/>
        <v>151</v>
      </c>
      <c r="AR164" s="164">
        <f t="shared" si="269"/>
        <v>157</v>
      </c>
      <c r="AS164" s="164">
        <f t="shared" si="269"/>
        <v>164</v>
      </c>
      <c r="AT164" s="164">
        <f t="shared" si="269"/>
        <v>170</v>
      </c>
      <c r="AU164" s="164">
        <f t="shared" si="269"/>
        <v>173</v>
      </c>
      <c r="AV164" s="164">
        <f t="shared" si="269"/>
        <v>175</v>
      </c>
      <c r="AW164" s="165">
        <f t="shared" si="269"/>
        <v>176</v>
      </c>
      <c r="AX164" t="s">
        <v>1</v>
      </c>
      <c r="AY164" s="106" t="str">
        <f t="shared" si="230"/>
        <v>Ž16</v>
      </c>
      <c r="AZ164" s="138">
        <f t="shared" si="222"/>
        <v>120</v>
      </c>
      <c r="BA164" s="74" t="str">
        <f t="shared" si="231"/>
        <v>Nina</v>
      </c>
      <c r="BB164" s="74" t="str">
        <f t="shared" si="232"/>
        <v>Mioković</v>
      </c>
      <c r="BC164" s="138" t="str">
        <f t="shared" si="233"/>
        <v>77:04</v>
      </c>
      <c r="BD164" s="138">
        <f t="shared" si="234"/>
        <v>4624</v>
      </c>
      <c r="BE164" s="138" t="str">
        <f t="shared" si="235"/>
        <v>0</v>
      </c>
      <c r="BF164" s="138" t="str">
        <f t="shared" si="256"/>
        <v>0</v>
      </c>
      <c r="BG164" s="138">
        <f>IF(CD164="","",IF(N(BD164)&gt;max_minuta*60,2,INDEX(statusRezultat_id,MATCH(VALUE(BE164),statusRezultat_oevent,0))))</f>
        <v>1</v>
      </c>
      <c r="BH164" s="74" t="str">
        <f>IF(B164="","",SUBSTITUTE(MID($B164,R164+1,S164-R164-1),"""",""))</f>
        <v>KAP</v>
      </c>
      <c r="BI164" s="74" t="str">
        <f>IF(B164="","",SUBSTITUTE(MID($B164,S164+1,T164-S164-1),"""",""))</f>
        <v>OK Kapela</v>
      </c>
      <c r="BJ164" s="138" t="str">
        <f t="shared" si="236"/>
        <v/>
      </c>
      <c r="BK164" s="74" t="str" cm="1">
        <f t="array" ref="BK164">IF(BJ164="",""&amp;BI164,IF(BJ164="NEMA",BI164,INDEX(klubAlias_klub,BJ164)))</f>
        <v>OK Kapela</v>
      </c>
      <c r="BL164" s="74" t="str" cm="1">
        <f t="array" ref="BL164">IFERROR(INDEX(registarNatjecatelji,CE164,4),"")</f>
        <v>OK Kapela</v>
      </c>
      <c r="BM164" s="138"/>
      <c r="BN164" s="74" t="str">
        <f t="shared" si="237"/>
        <v>OK Kapela</v>
      </c>
      <c r="BO164" s="74" t="str">
        <f>IF(B164="","",SUBSTITUTE(MID($B164,T164+1,U164-T164-1),"""",""))</f>
        <v>CRO</v>
      </c>
      <c r="BP164" s="138">
        <f>IF(BO164="","",IFERROR(INDEX(drzava_id,MATCH(BO164,drzava_oznaka,0)),"NEMA"))</f>
        <v>1</v>
      </c>
      <c r="BQ164" s="74" t="str">
        <f>IF(B164="","",SUBSTITUTE(MID($B164,AQ164+1,AR164-AQ164-1),"""",""))</f>
        <v>Ž16</v>
      </c>
      <c r="BR164" s="74" t="str">
        <f t="shared" si="223"/>
        <v>Ž16-Ž21B</v>
      </c>
      <c r="BS164" s="138">
        <f t="shared" si="224"/>
        <v>1011</v>
      </c>
      <c r="BT164" s="75" t="str">
        <f>IF(B164="","",SUBSTITUTE(MID($B164,AR164+1,AS164-AR164-1),"""",""))</f>
        <v>2.66</v>
      </c>
      <c r="BU164" s="75" t="str">
        <f>IF(B164="","",SUBSTITUTE(MID($B164,AS164+1,AT164-AS164-1),"""",""))</f>
        <v>100</v>
      </c>
      <c r="BV164" s="76" t="str">
        <f>IF(B164="","",SUBSTITUTE(MID($B164,AT164+1,AU164-AT164-1),"""",""))</f>
        <v>10</v>
      </c>
      <c r="BW164" t="s">
        <v>1</v>
      </c>
      <c r="BX164" s="106" t="str">
        <f>IF(BA164="Vacant","",IF(BA164="","",BA164) &amp; IF(BB164="",""," – " &amp; BB164) &amp; IF(BN164="",""," – " &amp; BN164) &amp; IF(AY164="",""," – " &amp; AY164))</f>
        <v>Nina – Mioković – OK Kapela – Ž16</v>
      </c>
      <c r="BY164" s="107">
        <f t="shared" si="225"/>
        <v>278</v>
      </c>
      <c r="BZ164" t="s">
        <v>1</v>
      </c>
      <c r="CA164" s="106" t="str">
        <f>IF(BA164="Vacant","",IF(BA164="","",BA164) &amp; IF(BB164="",""," – " &amp; BB164) &amp; IF(BN164="",""," – " &amp; BN164))</f>
        <v>Nina – Mioković – OK Kapela</v>
      </c>
      <c r="CB164" s="107">
        <f t="shared" si="226"/>
        <v>278</v>
      </c>
      <c r="CC164" t="s">
        <v>1</v>
      </c>
      <c r="CD164" s="106" t="str">
        <f>IF(BA164="Vacant","",IF(BA164="","",BA164)&amp;IF(BB164="",""," – "&amp;BB164))</f>
        <v>Nina – Mioković</v>
      </c>
      <c r="CE164" s="107">
        <f t="shared" si="238"/>
        <v>278</v>
      </c>
      <c r="CF164" t="s">
        <v>1</v>
      </c>
      <c r="CG164" s="112">
        <f t="shared" si="239"/>
        <v>278</v>
      </c>
      <c r="CH164" s="107" cm="1">
        <f t="array" ref="CH164">IF(CG164="","",INDEX(imePrezime_id,CG164,0))</f>
        <v>1243</v>
      </c>
      <c r="CI164" t="s">
        <v>1</v>
      </c>
      <c r="CJ164" s="30" t="str">
        <f>IF(CE164&lt;&gt;"NEMA","","SELECT '"&amp;CD164&amp;"', ime, prezime FROM imeprezime WHERE ime LIKE '%"&amp;MID(BA164,2,LEN(BA164)-2)&amp;"%' Or prezime LIKE '%"&amp;MID(BB164,2,LEN(BB164)-2)&amp;"%' Or ime LIKE '%"&amp;MID(BB164,2,LEN(BB164)-2)&amp;"%' Or prezime LIKE '%"&amp;MID(BA164,2,LEN(BA164)-2)&amp;"%' ORDER BY ime, prezime;")</f>
        <v/>
      </c>
      <c r="CK164" t="s">
        <v>1</v>
      </c>
      <c r="CL164" s="91"/>
      <c r="CM164" t="s">
        <v>1</v>
      </c>
      <c r="CO164" t="s">
        <v>1</v>
      </c>
      <c r="CW164" s="116" t="str">
        <f>IF(CE164="NEMA",MAX(CW$10:CW163)+1,"")</f>
        <v/>
      </c>
      <c r="CX164" t="s">
        <v>1</v>
      </c>
      <c r="CY164" s="124" t="str">
        <f>LEFT(BQ164,1)</f>
        <v>Ž</v>
      </c>
      <c r="CZ164" t="s">
        <v>1</v>
      </c>
      <c r="DA164" s="106" t="str">
        <f>IF(CW164="","",IF(BO164&lt;&gt;"CRO","","INSERT INTO osoba (id,reg_broj,oib,spol_id,dat_rodjenja) VALUES ("&amp;CW164&amp;",(SELECT max(reg_broj)+1 FROM osoba),Null,'"&amp;CY164&amp;"',Null); INSERT INTO osoba_log (id,reg_broj,oib,spol_id,dat_rodjenja,dnevnik_id) SELECT id,reg_broj,oib,spol_id,dat_rodjenja,"&amp;CW$2&amp;" FROM osoba WHERE id = "&amp;CW164&amp;";"))</f>
        <v/>
      </c>
      <c r="DB164" s="129" t="str">
        <f>IF(CW164="","","INSERT INTO imeprezime (id,osoba_id,rbr,ime,prezime,klub_id,identitet_id,sintaksa_id,info,aktivno,dnevnik_id) VALUES ("&amp;CW164&amp;","&amp;IF(DA164="","Null",CW164)&amp;",1,'"&amp;BA164&amp;"','"&amp;BB164&amp;"',(SELECT id FROM klub WHERE naziv = '"&amp;BI164&amp;"'),Null,1,'',1,"&amp;CW$2&amp;");")</f>
        <v/>
      </c>
      <c r="DC164" t="s">
        <v>1</v>
      </c>
      <c r="DD164" s="30" t="str">
        <f t="shared" si="240"/>
        <v/>
      </c>
      <c r="DE164" t="s">
        <v>1</v>
      </c>
      <c r="DF164" s="106" t="str">
        <f>IF(OR(BP164="",BP164&lt;&gt;"NEMA"),"",BO164)</f>
        <v/>
      </c>
      <c r="DG164" s="129" t="str">
        <f>IF(DF164="","",MAX(DG$10:DG163)+1)</f>
        <v/>
      </c>
      <c r="DH164" t="s">
        <v>1</v>
      </c>
      <c r="DI164" s="91"/>
      <c r="DJ164" t="s">
        <v>1</v>
      </c>
      <c r="DK164" s="30" t="str">
        <f>IF(DF164="","","INSERT INTO drzava(id,naziv,oznaka) VALUES ("&amp;DG164&amp;",'"&amp;DI164&amp;"','"&amp;UPPER(LEFT(DF164,1))&amp;LOWER(RIGHT(DF164,2))&amp;"');")</f>
        <v/>
      </c>
      <c r="DL164" t="s">
        <v>1</v>
      </c>
      <c r="DM164" s="170" t="str">
        <f>IF(BJ164&lt;&gt;"NEMA","",IF(IFERROR(MATCH(BI164,BI$10:BI163,0),0)&lt;&gt;0,"",BI164))</f>
        <v/>
      </c>
      <c r="DN164" t="s">
        <v>1</v>
      </c>
      <c r="DO164" s="91"/>
      <c r="DP164" t="s">
        <v>1</v>
      </c>
      <c r="DQ164" s="106" t="str">
        <f t="shared" si="241"/>
        <v/>
      </c>
      <c r="DR164" s="74" t="str">
        <f>IF(DQ164="","",MAX(DR$10:DR163)+1)</f>
        <v/>
      </c>
      <c r="DS164" s="74" t="str">
        <f>IF(DQ164="","",IF(BP164="","",IF(BP164="NEMA",DG164,BP164)))</f>
        <v/>
      </c>
      <c r="DT164" s="74" t="str">
        <f t="shared" si="242"/>
        <v/>
      </c>
      <c r="DU164" s="74" t="str">
        <f>IF(DO164="","",MAX(DU$10:DU163)+1)</f>
        <v/>
      </c>
      <c r="DV164" s="181" t="str">
        <f>IF(DO164="","",INDEX(klub_id,MATCH(DO164,klub_naziv,0)))</f>
        <v/>
      </c>
      <c r="DW164" s="129" t="str">
        <f t="shared" si="243"/>
        <v/>
      </c>
      <c r="DX164" t="s">
        <v>1</v>
      </c>
      <c r="DY164" s="30" t="str">
        <f t="shared" si="244"/>
        <v/>
      </c>
      <c r="DZ164" t="s">
        <v>1</v>
      </c>
      <c r="EA164" s="170" t="str">
        <f>IF(BX164="","",IF(BY164&lt;&gt;"NEMA","ime-pre-klu"&amp;IF(BJ164="","","(ali)")&amp;"-kat",IF(CB164&lt;&gt;"NEMA","ime-pre-klu"&amp;IF(BJ164="","","(ali)"),IF(CE164&lt;&gt;"NEMA","ime-pre",IF(CW164&lt;&gt;"","novo",""))))&amp;IF(AND(BE164="0",BD164&gt;max_minuta*60),"-ot",""))</f>
        <v>ime-pre-klu-kat</v>
      </c>
      <c r="EB164" t="s">
        <v>1</v>
      </c>
      <c r="EC164" s="112"/>
      <c r="ED164" s="138"/>
      <c r="EE164" s="138"/>
      <c r="EF164" s="138"/>
      <c r="EG164" s="138"/>
      <c r="EH164" s="138"/>
      <c r="EI164" s="138"/>
      <c r="EJ164" s="138"/>
      <c r="EK164" s="138"/>
      <c r="EL164" s="138"/>
      <c r="EM164" s="107">
        <f t="shared" si="227"/>
        <v>1</v>
      </c>
      <c r="EN164" t="s">
        <v>1</v>
      </c>
    </row>
    <row r="165" spans="2:144" x14ac:dyDescent="0.25">
      <c r="B165" s="152" t="s">
        <v>1232</v>
      </c>
      <c r="C165" t="s">
        <v>1</v>
      </c>
      <c r="D165" s="163">
        <f t="shared" si="228"/>
        <v>0</v>
      </c>
      <c r="E165" s="164">
        <f t="shared" ref="E165:AW165" si="270">IF($B165="","",FIND(";",$B165,D165+1))</f>
        <v>1</v>
      </c>
      <c r="F165" s="164">
        <f t="shared" si="270"/>
        <v>9</v>
      </c>
      <c r="G165" s="164">
        <f t="shared" si="270"/>
        <v>15</v>
      </c>
      <c r="H165" s="164">
        <f t="shared" si="270"/>
        <v>26</v>
      </c>
      <c r="I165" s="164">
        <f t="shared" si="270"/>
        <v>33</v>
      </c>
      <c r="J165" s="164">
        <f t="shared" si="270"/>
        <v>34</v>
      </c>
      <c r="K165" s="164">
        <f t="shared" si="270"/>
        <v>36</v>
      </c>
      <c r="L165" s="164">
        <f t="shared" si="270"/>
        <v>37</v>
      </c>
      <c r="M165" s="164">
        <f t="shared" si="270"/>
        <v>39</v>
      </c>
      <c r="N165" s="164">
        <f t="shared" si="270"/>
        <v>45</v>
      </c>
      <c r="O165" s="164">
        <f t="shared" si="270"/>
        <v>52</v>
      </c>
      <c r="P165" s="164">
        <f t="shared" si="270"/>
        <v>58</v>
      </c>
      <c r="Q165" s="164">
        <f t="shared" si="270"/>
        <v>60</v>
      </c>
      <c r="R165" s="164">
        <f t="shared" si="270"/>
        <v>62</v>
      </c>
      <c r="S165" s="164">
        <f t="shared" si="270"/>
        <v>68</v>
      </c>
      <c r="T165" s="164">
        <f t="shared" si="270"/>
        <v>80</v>
      </c>
      <c r="U165" s="164">
        <f t="shared" si="270"/>
        <v>86</v>
      </c>
      <c r="V165" s="164">
        <f t="shared" si="270"/>
        <v>89</v>
      </c>
      <c r="W165" s="164">
        <f t="shared" si="270"/>
        <v>95</v>
      </c>
      <c r="X165" s="164">
        <f t="shared" si="270"/>
        <v>101</v>
      </c>
      <c r="Y165" s="164">
        <f t="shared" si="270"/>
        <v>102</v>
      </c>
      <c r="Z165" s="164">
        <f t="shared" si="270"/>
        <v>103</v>
      </c>
      <c r="AA165" s="164">
        <f t="shared" si="270"/>
        <v>104</v>
      </c>
      <c r="AB165" s="164">
        <f t="shared" si="270"/>
        <v>107</v>
      </c>
      <c r="AC165" s="164">
        <f t="shared" si="270"/>
        <v>110</v>
      </c>
      <c r="AD165" s="164">
        <f t="shared" si="270"/>
        <v>113</v>
      </c>
      <c r="AE165" s="164">
        <f t="shared" si="270"/>
        <v>116</v>
      </c>
      <c r="AF165" s="164">
        <f t="shared" si="270"/>
        <v>119</v>
      </c>
      <c r="AG165" s="164">
        <f t="shared" si="270"/>
        <v>122</v>
      </c>
      <c r="AH165" s="164">
        <f t="shared" si="270"/>
        <v>125</v>
      </c>
      <c r="AI165" s="164">
        <f t="shared" si="270"/>
        <v>128</v>
      </c>
      <c r="AJ165" s="164">
        <f t="shared" si="270"/>
        <v>131</v>
      </c>
      <c r="AK165" s="164">
        <f t="shared" si="270"/>
        <v>134</v>
      </c>
      <c r="AL165" s="164">
        <f t="shared" si="270"/>
        <v>137</v>
      </c>
      <c r="AM165" s="164">
        <f t="shared" si="270"/>
        <v>138</v>
      </c>
      <c r="AN165" s="164">
        <f t="shared" si="270"/>
        <v>140</v>
      </c>
      <c r="AO165" s="164">
        <f t="shared" si="270"/>
        <v>146</v>
      </c>
      <c r="AP165" s="164">
        <f t="shared" si="270"/>
        <v>148</v>
      </c>
      <c r="AQ165" s="164">
        <f t="shared" si="270"/>
        <v>151</v>
      </c>
      <c r="AR165" s="164">
        <f t="shared" si="270"/>
        <v>157</v>
      </c>
      <c r="AS165" s="164">
        <f t="shared" si="270"/>
        <v>164</v>
      </c>
      <c r="AT165" s="164">
        <f t="shared" si="270"/>
        <v>170</v>
      </c>
      <c r="AU165" s="164">
        <f t="shared" si="270"/>
        <v>173</v>
      </c>
      <c r="AV165" s="164">
        <f t="shared" si="270"/>
        <v>175</v>
      </c>
      <c r="AW165" s="165">
        <f t="shared" si="270"/>
        <v>176</v>
      </c>
      <c r="AX165" t="s">
        <v>1</v>
      </c>
      <c r="AY165" s="106" t="str">
        <f t="shared" si="230"/>
        <v>Ž16</v>
      </c>
      <c r="AZ165" s="138">
        <f t="shared" si="222"/>
        <v>120</v>
      </c>
      <c r="BA165" s="74" t="str">
        <f t="shared" si="231"/>
        <v>Mare</v>
      </c>
      <c r="BB165" s="74" t="str">
        <f t="shared" si="232"/>
        <v>Gršković</v>
      </c>
      <c r="BC165" s="138" t="str">
        <f t="shared" si="233"/>
        <v>81:05</v>
      </c>
      <c r="BD165" s="138">
        <f t="shared" si="234"/>
        <v>4865</v>
      </c>
      <c r="BE165" s="138" t="str">
        <f t="shared" si="235"/>
        <v>0</v>
      </c>
      <c r="BF165" s="138" t="str">
        <f t="shared" si="256"/>
        <v>0</v>
      </c>
      <c r="BG165" s="138">
        <f>IF(CD165="","",IF(N(BD165)&gt;max_minuta*60,2,INDEX(statusRezultat_id,MATCH(VALUE(BE165),statusRezultat_oevent,0))))</f>
        <v>1</v>
      </c>
      <c r="BH165" s="74" t="str">
        <f>IF(B165="","",SUBSTITUTE(MID($B165,R165+1,S165-R165-1),"""",""))</f>
        <v>KAP</v>
      </c>
      <c r="BI165" s="74" t="str">
        <f>IF(B165="","",SUBSTITUTE(MID($B165,S165+1,T165-S165-1),"""",""))</f>
        <v>OK Kapela</v>
      </c>
      <c r="BJ165" s="138" t="str">
        <f t="shared" si="236"/>
        <v/>
      </c>
      <c r="BK165" s="74" t="str" cm="1">
        <f t="array" ref="BK165">IF(BJ165="",""&amp;BI165,IF(BJ165="NEMA",BI165,INDEX(klubAlias_klub,BJ165)))</f>
        <v>OK Kapela</v>
      </c>
      <c r="BL165" s="74" t="str" cm="1">
        <f t="array" ref="BL165">IFERROR(INDEX(registarNatjecatelji,CE165,4),"")</f>
        <v>OK Kapela</v>
      </c>
      <c r="BM165" s="138"/>
      <c r="BN165" s="74" t="str">
        <f t="shared" si="237"/>
        <v>OK Kapela</v>
      </c>
      <c r="BO165" s="74" t="str">
        <f>IF(B165="","",SUBSTITUTE(MID($B165,T165+1,U165-T165-1),"""",""))</f>
        <v>CRO</v>
      </c>
      <c r="BP165" s="138">
        <f>IF(BO165="","",IFERROR(INDEX(drzava_id,MATCH(BO165,drzava_oznaka,0)),"NEMA"))</f>
        <v>1</v>
      </c>
      <c r="BQ165" s="74" t="str">
        <f>IF(B165="","",SUBSTITUTE(MID($B165,AQ165+1,AR165-AQ165-1),"""",""))</f>
        <v>Ž16</v>
      </c>
      <c r="BR165" s="74" t="str">
        <f t="shared" si="223"/>
        <v>Ž16-Ž21B</v>
      </c>
      <c r="BS165" s="138">
        <f t="shared" si="224"/>
        <v>1011</v>
      </c>
      <c r="BT165" s="75" t="str">
        <f>IF(B165="","",SUBSTITUTE(MID($B165,AR165+1,AS165-AR165-1),"""",""))</f>
        <v>2.66</v>
      </c>
      <c r="BU165" s="75" t="str">
        <f>IF(B165="","",SUBSTITUTE(MID($B165,AS165+1,AT165-AS165-1),"""",""))</f>
        <v>100</v>
      </c>
      <c r="BV165" s="76" t="str">
        <f>IF(B165="","",SUBSTITUTE(MID($B165,AT165+1,AU165-AT165-1),"""",""))</f>
        <v>10</v>
      </c>
      <c r="BW165" t="s">
        <v>1</v>
      </c>
      <c r="BX165" s="106" t="str">
        <f>IF(BA165="Vacant","",IF(BA165="","",BA165) &amp; IF(BB165="",""," – " &amp; BB165) &amp; IF(BN165="",""," – " &amp; BN165) &amp; IF(AY165="",""," – " &amp; AY165))</f>
        <v>Mare – Gršković – OK Kapela – Ž16</v>
      </c>
      <c r="BY165" s="107">
        <f t="shared" si="225"/>
        <v>244</v>
      </c>
      <c r="BZ165" t="s">
        <v>1</v>
      </c>
      <c r="CA165" s="106" t="str">
        <f>IF(BA165="Vacant","",IF(BA165="","",BA165) &amp; IF(BB165="",""," – " &amp; BB165) &amp; IF(BN165="",""," – " &amp; BN165))</f>
        <v>Mare – Gršković – OK Kapela</v>
      </c>
      <c r="CB165" s="107">
        <f t="shared" si="226"/>
        <v>244</v>
      </c>
      <c r="CC165" t="s">
        <v>1</v>
      </c>
      <c r="CD165" s="106" t="str">
        <f>IF(BA165="Vacant","",IF(BA165="","",BA165)&amp;IF(BB165="",""," – "&amp;BB165))</f>
        <v>Mare – Gršković</v>
      </c>
      <c r="CE165" s="107">
        <f t="shared" si="238"/>
        <v>244</v>
      </c>
      <c r="CF165" t="s">
        <v>1</v>
      </c>
      <c r="CG165" s="112">
        <f t="shared" si="239"/>
        <v>244</v>
      </c>
      <c r="CH165" s="107" cm="1">
        <f t="array" ref="CH165">IF(CG165="","",INDEX(imePrezime_id,CG165,0))</f>
        <v>1378</v>
      </c>
      <c r="CI165" t="s">
        <v>1</v>
      </c>
      <c r="CJ165" s="30" t="str">
        <f>IF(CE165&lt;&gt;"NEMA","","SELECT '"&amp;CD165&amp;"', ime, prezime FROM imeprezime WHERE ime LIKE '%"&amp;MID(BA165,2,LEN(BA165)-2)&amp;"%' Or prezime LIKE '%"&amp;MID(BB165,2,LEN(BB165)-2)&amp;"%' Or ime LIKE '%"&amp;MID(BB165,2,LEN(BB165)-2)&amp;"%' Or prezime LIKE '%"&amp;MID(BA165,2,LEN(BA165)-2)&amp;"%' ORDER BY ime, prezime;")</f>
        <v/>
      </c>
      <c r="CK165" t="s">
        <v>1</v>
      </c>
      <c r="CL165" s="91"/>
      <c r="CM165" t="s">
        <v>1</v>
      </c>
      <c r="CO165" t="s">
        <v>1</v>
      </c>
      <c r="CW165" s="116" t="str">
        <f>IF(CE165="NEMA",MAX(CW$10:CW164)+1,"")</f>
        <v/>
      </c>
      <c r="CX165" t="s">
        <v>1</v>
      </c>
      <c r="CY165" s="124" t="str">
        <f>LEFT(BQ165,1)</f>
        <v>Ž</v>
      </c>
      <c r="CZ165" t="s">
        <v>1</v>
      </c>
      <c r="DA165" s="106" t="str">
        <f>IF(CW165="","",IF(BO165&lt;&gt;"CRO","","INSERT INTO osoba (id,reg_broj,oib,spol_id,dat_rodjenja) VALUES ("&amp;CW165&amp;",(SELECT max(reg_broj)+1 FROM osoba),Null,'"&amp;CY165&amp;"',Null); INSERT INTO osoba_log (id,reg_broj,oib,spol_id,dat_rodjenja,dnevnik_id) SELECT id,reg_broj,oib,spol_id,dat_rodjenja,"&amp;CW$2&amp;" FROM osoba WHERE id = "&amp;CW165&amp;";"))</f>
        <v/>
      </c>
      <c r="DB165" s="129" t="str">
        <f>IF(CW165="","","INSERT INTO imeprezime (id,osoba_id,rbr,ime,prezime,klub_id,identitet_id,sintaksa_id,info,aktivno,dnevnik_id) VALUES ("&amp;CW165&amp;","&amp;IF(DA165="","Null",CW165)&amp;",1,'"&amp;BA165&amp;"','"&amp;BB165&amp;"',(SELECT id FROM klub WHERE naziv = '"&amp;BI165&amp;"'),Null,1,'',1,"&amp;CW$2&amp;");")</f>
        <v/>
      </c>
      <c r="DC165" t="s">
        <v>1</v>
      </c>
      <c r="DD165" s="30" t="str">
        <f t="shared" si="240"/>
        <v/>
      </c>
      <c r="DE165" t="s">
        <v>1</v>
      </c>
      <c r="DF165" s="106" t="str">
        <f>IF(OR(BP165="",BP165&lt;&gt;"NEMA"),"",BO165)</f>
        <v/>
      </c>
      <c r="DG165" s="129" t="str">
        <f>IF(DF165="","",MAX(DG$10:DG164)+1)</f>
        <v/>
      </c>
      <c r="DH165" t="s">
        <v>1</v>
      </c>
      <c r="DI165" s="91"/>
      <c r="DJ165" t="s">
        <v>1</v>
      </c>
      <c r="DK165" s="30" t="str">
        <f>IF(DF165="","","INSERT INTO drzava(id,naziv,oznaka) VALUES ("&amp;DG165&amp;",'"&amp;DI165&amp;"','"&amp;UPPER(LEFT(DF165,1))&amp;LOWER(RIGHT(DF165,2))&amp;"');")</f>
        <v/>
      </c>
      <c r="DL165" t="s">
        <v>1</v>
      </c>
      <c r="DM165" s="170" t="str">
        <f>IF(BJ165&lt;&gt;"NEMA","",IF(IFERROR(MATCH(BI165,BI$10:BI164,0),0)&lt;&gt;0,"",BI165))</f>
        <v/>
      </c>
      <c r="DN165" t="s">
        <v>1</v>
      </c>
      <c r="DO165" s="91"/>
      <c r="DP165" t="s">
        <v>1</v>
      </c>
      <c r="DQ165" s="106" t="str">
        <f t="shared" si="241"/>
        <v/>
      </c>
      <c r="DR165" s="74" t="str">
        <f>IF(DQ165="","",MAX(DR$10:DR164)+1)</f>
        <v/>
      </c>
      <c r="DS165" s="74" t="str">
        <f>IF(DQ165="","",IF(BP165="","",IF(BP165="NEMA",DG165,BP165)))</f>
        <v/>
      </c>
      <c r="DT165" s="74" t="str">
        <f t="shared" si="242"/>
        <v/>
      </c>
      <c r="DU165" s="74" t="str">
        <f>IF(DO165="","",MAX(DU$10:DU164)+1)</f>
        <v/>
      </c>
      <c r="DV165" s="181" t="str">
        <f>IF(DO165="","",INDEX(klub_id,MATCH(DO165,klub_naziv,0)))</f>
        <v/>
      </c>
      <c r="DW165" s="129" t="str">
        <f t="shared" si="243"/>
        <v/>
      </c>
      <c r="DX165" t="s">
        <v>1</v>
      </c>
      <c r="DY165" s="30" t="str">
        <f t="shared" si="244"/>
        <v/>
      </c>
      <c r="DZ165" t="s">
        <v>1</v>
      </c>
      <c r="EA165" s="170" t="str">
        <f>IF(BX165="","",IF(BY165&lt;&gt;"NEMA","ime-pre-klu"&amp;IF(BJ165="","","(ali)")&amp;"-kat",IF(CB165&lt;&gt;"NEMA","ime-pre-klu"&amp;IF(BJ165="","","(ali)"),IF(CE165&lt;&gt;"NEMA","ime-pre",IF(CW165&lt;&gt;"","novo",""))))&amp;IF(AND(BE165="0",BD165&gt;max_minuta*60),"-ot",""))</f>
        <v>ime-pre-klu-kat</v>
      </c>
      <c r="EB165" t="s">
        <v>1</v>
      </c>
      <c r="EC165" s="112"/>
      <c r="ED165" s="138"/>
      <c r="EE165" s="138"/>
      <c r="EF165" s="138"/>
      <c r="EG165" s="138"/>
      <c r="EH165" s="138"/>
      <c r="EI165" s="138"/>
      <c r="EJ165" s="138"/>
      <c r="EK165" s="138"/>
      <c r="EL165" s="138"/>
      <c r="EM165" s="107">
        <f t="shared" si="227"/>
        <v>1</v>
      </c>
      <c r="EN165" t="s">
        <v>1</v>
      </c>
    </row>
    <row r="166" spans="2:144" x14ac:dyDescent="0.25">
      <c r="B166" s="152" t="s">
        <v>1233</v>
      </c>
      <c r="C166" t="s">
        <v>1</v>
      </c>
      <c r="D166" s="163">
        <f t="shared" si="228"/>
        <v>0</v>
      </c>
      <c r="E166" s="164">
        <f t="shared" ref="E166:AW166" si="271">IF($B166="","",FIND(";",$B166,D166+1))</f>
        <v>1</v>
      </c>
      <c r="F166" s="164">
        <f t="shared" si="271"/>
        <v>2</v>
      </c>
      <c r="G166" s="164">
        <f t="shared" si="271"/>
        <v>8</v>
      </c>
      <c r="H166" s="164">
        <f t="shared" si="271"/>
        <v>11</v>
      </c>
      <c r="I166" s="164">
        <f t="shared" si="271"/>
        <v>20</v>
      </c>
      <c r="J166" s="164">
        <f t="shared" si="271"/>
        <v>21</v>
      </c>
      <c r="K166" s="164">
        <f t="shared" si="271"/>
        <v>23</v>
      </c>
      <c r="L166" s="164">
        <f t="shared" si="271"/>
        <v>24</v>
      </c>
      <c r="M166" s="164">
        <f t="shared" si="271"/>
        <v>26</v>
      </c>
      <c r="N166" s="164">
        <f t="shared" si="271"/>
        <v>32</v>
      </c>
      <c r="O166" s="164">
        <f t="shared" si="271"/>
        <v>33</v>
      </c>
      <c r="P166" s="164">
        <f t="shared" si="271"/>
        <v>34</v>
      </c>
      <c r="Q166" s="164">
        <f t="shared" si="271"/>
        <v>36</v>
      </c>
      <c r="R166" s="164">
        <f t="shared" si="271"/>
        <v>37</v>
      </c>
      <c r="S166" s="164">
        <f t="shared" si="271"/>
        <v>40</v>
      </c>
      <c r="T166" s="164">
        <f t="shared" si="271"/>
        <v>43</v>
      </c>
      <c r="U166" s="164">
        <f t="shared" si="271"/>
        <v>46</v>
      </c>
      <c r="V166" s="164">
        <f t="shared" si="271"/>
        <v>49</v>
      </c>
      <c r="W166" s="164">
        <f t="shared" si="271"/>
        <v>55</v>
      </c>
      <c r="X166" s="164">
        <f t="shared" si="271"/>
        <v>61</v>
      </c>
      <c r="Y166" s="164">
        <f t="shared" si="271"/>
        <v>62</v>
      </c>
      <c r="Z166" s="164">
        <f t="shared" si="271"/>
        <v>63</v>
      </c>
      <c r="AA166" s="164">
        <f t="shared" si="271"/>
        <v>64</v>
      </c>
      <c r="AB166" s="164">
        <f t="shared" si="271"/>
        <v>67</v>
      </c>
      <c r="AC166" s="164">
        <f t="shared" si="271"/>
        <v>70</v>
      </c>
      <c r="AD166" s="164">
        <f t="shared" si="271"/>
        <v>73</v>
      </c>
      <c r="AE166" s="164">
        <f t="shared" si="271"/>
        <v>76</v>
      </c>
      <c r="AF166" s="164">
        <f t="shared" si="271"/>
        <v>79</v>
      </c>
      <c r="AG166" s="164">
        <f t="shared" si="271"/>
        <v>82</v>
      </c>
      <c r="AH166" s="164">
        <f t="shared" si="271"/>
        <v>85</v>
      </c>
      <c r="AI166" s="164">
        <f t="shared" si="271"/>
        <v>88</v>
      </c>
      <c r="AJ166" s="164">
        <f t="shared" si="271"/>
        <v>91</v>
      </c>
      <c r="AK166" s="164">
        <f t="shared" si="271"/>
        <v>94</v>
      </c>
      <c r="AL166" s="164">
        <f t="shared" si="271"/>
        <v>97</v>
      </c>
      <c r="AM166" s="164">
        <f t="shared" si="271"/>
        <v>98</v>
      </c>
      <c r="AN166" s="164">
        <f t="shared" si="271"/>
        <v>100</v>
      </c>
      <c r="AO166" s="164">
        <f t="shared" si="271"/>
        <v>106</v>
      </c>
      <c r="AP166" s="164">
        <f t="shared" si="271"/>
        <v>108</v>
      </c>
      <c r="AQ166" s="164">
        <f t="shared" si="271"/>
        <v>111</v>
      </c>
      <c r="AR166" s="164">
        <f t="shared" si="271"/>
        <v>117</v>
      </c>
      <c r="AS166" s="164">
        <f t="shared" si="271"/>
        <v>124</v>
      </c>
      <c r="AT166" s="164">
        <f t="shared" si="271"/>
        <v>130</v>
      </c>
      <c r="AU166" s="164">
        <f t="shared" si="271"/>
        <v>133</v>
      </c>
      <c r="AV166" s="164">
        <f t="shared" si="271"/>
        <v>134</v>
      </c>
      <c r="AW166" s="165">
        <f t="shared" si="271"/>
        <v>135</v>
      </c>
      <c r="AX166" t="s">
        <v>1</v>
      </c>
      <c r="AY166" s="106" t="str">
        <f t="shared" si="230"/>
        <v>Ž16</v>
      </c>
      <c r="AZ166" s="138">
        <f t="shared" si="222"/>
        <v>120</v>
      </c>
      <c r="BA166" s="74" t="str">
        <f t="shared" si="231"/>
        <v>Vacant</v>
      </c>
      <c r="BB166" s="74" t="str">
        <f t="shared" si="232"/>
        <v/>
      </c>
      <c r="BC166" s="138" t="str">
        <f t="shared" si="233"/>
        <v/>
      </c>
      <c r="BD166" s="138" t="str">
        <f t="shared" si="234"/>
        <v/>
      </c>
      <c r="BE166" s="138" t="str">
        <f t="shared" si="235"/>
        <v>0</v>
      </c>
      <c r="BF166" s="138" t="str">
        <f t="shared" si="256"/>
        <v/>
      </c>
      <c r="BG166" s="138" t="str">
        <f>IF(CD166="","",IF(N(BD166)&gt;max_minuta*60,2,INDEX(statusRezultat_id,MATCH(VALUE(BE166),statusRezultat_oevent,0))))</f>
        <v/>
      </c>
      <c r="BH166" s="74" t="str">
        <f>IF(B166="","",SUBSTITUTE(MID($B166,R166+1,S166-R166-1),"""",""))</f>
        <v/>
      </c>
      <c r="BI166" s="74" t="str">
        <f>IF(B166="","",SUBSTITUTE(MID($B166,S166+1,T166-S166-1),"""",""))</f>
        <v/>
      </c>
      <c r="BJ166" s="138" t="str">
        <f t="shared" si="236"/>
        <v/>
      </c>
      <c r="BK166" s="74" t="str" cm="1">
        <f t="array" ref="BK166">IF(BJ166="",""&amp;BI166,IF(BJ166="NEMA",BI166,INDEX(klubAlias_klub,BJ166)))</f>
        <v/>
      </c>
      <c r="BL166" s="74" t="str" cm="1">
        <f t="array" ref="BL166">IFERROR(INDEX(registarNatjecatelji,CE166,4),"")</f>
        <v/>
      </c>
      <c r="BM166" s="138"/>
      <c r="BN166" s="74" t="str">
        <f t="shared" si="237"/>
        <v/>
      </c>
      <c r="BO166" s="74" t="str">
        <f>IF(B166="","",SUBSTITUTE(MID($B166,T166+1,U166-T166-1),"""",""))</f>
        <v/>
      </c>
      <c r="BP166" s="138" t="str">
        <f>IF(BO166="","",IFERROR(INDEX(drzava_id,MATCH(BO166,drzava_oznaka,0)),"NEMA"))</f>
        <v/>
      </c>
      <c r="BQ166" s="74" t="str">
        <f>IF(B166="","",SUBSTITUTE(MID($B166,AQ166+1,AR166-AQ166-1),"""",""))</f>
        <v>Ž16</v>
      </c>
      <c r="BR166" s="74" t="str">
        <f t="shared" si="223"/>
        <v>Ž16-Ž21B</v>
      </c>
      <c r="BS166" s="138">
        <f t="shared" si="224"/>
        <v>1011</v>
      </c>
      <c r="BT166" s="75" t="str">
        <f>IF(B166="","",SUBSTITUTE(MID($B166,AR166+1,AS166-AR166-1),"""",""))</f>
        <v>2.66</v>
      </c>
      <c r="BU166" s="75" t="str">
        <f>IF(B166="","",SUBSTITUTE(MID($B166,AS166+1,AT166-AS166-1),"""",""))</f>
        <v>100</v>
      </c>
      <c r="BV166" s="76" t="str">
        <f>IF(B166="","",SUBSTITUTE(MID($B166,AT166+1,AU166-AT166-1),"""",""))</f>
        <v>10</v>
      </c>
      <c r="BW166" t="s">
        <v>1</v>
      </c>
      <c r="BX166" s="106" t="str">
        <f>IF(BA166="Vacant","",IF(BA166="","",BA166) &amp; IF(BB166="",""," – " &amp; BB166) &amp; IF(BN166="",""," – " &amp; BN166) &amp; IF(AY166="",""," – " &amp; AY166))</f>
        <v/>
      </c>
      <c r="BY166" s="107" t="str">
        <f t="shared" si="225"/>
        <v/>
      </c>
      <c r="BZ166" t="s">
        <v>1</v>
      </c>
      <c r="CA166" s="106" t="str">
        <f>IF(BA166="Vacant","",IF(BA166="","",BA166) &amp; IF(BB166="",""," – " &amp; BB166) &amp; IF(BN166="",""," – " &amp; BN166))</f>
        <v/>
      </c>
      <c r="CB166" s="107" t="str">
        <f t="shared" si="226"/>
        <v/>
      </c>
      <c r="CC166" t="s">
        <v>1</v>
      </c>
      <c r="CD166" s="106" t="str">
        <f>IF(BA166="Vacant","",IF(BA166="","",BA166)&amp;IF(BB166="",""," – "&amp;BB166))</f>
        <v/>
      </c>
      <c r="CE166" s="107" t="str">
        <f t="shared" si="238"/>
        <v/>
      </c>
      <c r="CF166" t="s">
        <v>1</v>
      </c>
      <c r="CG166" s="112" t="str">
        <f t="shared" si="239"/>
        <v/>
      </c>
      <c r="CH166" s="107" t="str" cm="1">
        <f t="array" ref="CH166">IF(CG166="","",INDEX(imePrezime_id,CG166,0))</f>
        <v/>
      </c>
      <c r="CI166" t="s">
        <v>1</v>
      </c>
      <c r="CJ166" s="30" t="str">
        <f>IF(CE166&lt;&gt;"NEMA","","SELECT '"&amp;CD166&amp;"', ime, prezime FROM imeprezime WHERE ime LIKE '%"&amp;MID(BA166,2,LEN(BA166)-2)&amp;"%' Or prezime LIKE '%"&amp;MID(BB166,2,LEN(BB166)-2)&amp;"%' Or ime LIKE '%"&amp;MID(BB166,2,LEN(BB166)-2)&amp;"%' Or prezime LIKE '%"&amp;MID(BA166,2,LEN(BA166)-2)&amp;"%' ORDER BY ime, prezime;")</f>
        <v/>
      </c>
      <c r="CK166" t="s">
        <v>1</v>
      </c>
      <c r="CL166" s="91"/>
      <c r="CM166" t="s">
        <v>1</v>
      </c>
      <c r="CO166" t="s">
        <v>1</v>
      </c>
      <c r="CW166" s="116" t="str">
        <f>IF(CE166="NEMA",MAX(CW$10:CW165)+1,"")</f>
        <v/>
      </c>
      <c r="CX166" t="s">
        <v>1</v>
      </c>
      <c r="CY166" s="124" t="str">
        <f>LEFT(BQ166,1)</f>
        <v>Ž</v>
      </c>
      <c r="CZ166" t="s">
        <v>1</v>
      </c>
      <c r="DA166" s="106" t="str">
        <f>IF(CW166="","",IF(BO166&lt;&gt;"CRO","","INSERT INTO osoba (id,reg_broj,oib,spol_id,dat_rodjenja) VALUES ("&amp;CW166&amp;",(SELECT max(reg_broj)+1 FROM osoba),Null,'"&amp;CY166&amp;"',Null); INSERT INTO osoba_log (id,reg_broj,oib,spol_id,dat_rodjenja,dnevnik_id) SELECT id,reg_broj,oib,spol_id,dat_rodjenja,"&amp;CW$2&amp;" FROM osoba WHERE id = "&amp;CW166&amp;";"))</f>
        <v/>
      </c>
      <c r="DB166" s="129" t="str">
        <f>IF(CW166="","","INSERT INTO imeprezime (id,osoba_id,rbr,ime,prezime,klub_id,identitet_id,sintaksa_id,info,aktivno,dnevnik_id) VALUES ("&amp;CW166&amp;","&amp;IF(DA166="","Null",CW166)&amp;",1,'"&amp;BA166&amp;"','"&amp;BB166&amp;"',(SELECT id FROM klub WHERE naziv = '"&amp;BI166&amp;"'),Null,1,'',1,"&amp;CW$2&amp;");")</f>
        <v/>
      </c>
      <c r="DC166" t="s">
        <v>1</v>
      </c>
      <c r="DD166" s="30" t="str">
        <f t="shared" si="240"/>
        <v/>
      </c>
      <c r="DE166" t="s">
        <v>1</v>
      </c>
      <c r="DF166" s="106" t="str">
        <f>IF(OR(BP166="",BP166&lt;&gt;"NEMA"),"",BO166)</f>
        <v/>
      </c>
      <c r="DG166" s="129" t="str">
        <f>IF(DF166="","",MAX(DG$10:DG165)+1)</f>
        <v/>
      </c>
      <c r="DH166" t="s">
        <v>1</v>
      </c>
      <c r="DI166" s="91"/>
      <c r="DJ166" t="s">
        <v>1</v>
      </c>
      <c r="DK166" s="30" t="str">
        <f>IF(DF166="","","INSERT INTO drzava(id,naziv,oznaka) VALUES ("&amp;DG166&amp;",'"&amp;DI166&amp;"','"&amp;UPPER(LEFT(DF166,1))&amp;LOWER(RIGHT(DF166,2))&amp;"');")</f>
        <v/>
      </c>
      <c r="DL166" t="s">
        <v>1</v>
      </c>
      <c r="DM166" s="170" t="str">
        <f>IF(BJ166&lt;&gt;"NEMA","",IF(IFERROR(MATCH(BI166,BI$10:BI165,0),0)&lt;&gt;0,"",BI166))</f>
        <v/>
      </c>
      <c r="DN166" t="s">
        <v>1</v>
      </c>
      <c r="DO166" s="91"/>
      <c r="DP166" t="s">
        <v>1</v>
      </c>
      <c r="DQ166" s="106" t="str">
        <f t="shared" si="241"/>
        <v/>
      </c>
      <c r="DR166" s="74" t="str">
        <f>IF(DQ166="","",MAX(DR$10:DR165)+1)</f>
        <v/>
      </c>
      <c r="DS166" s="74" t="str">
        <f>IF(DQ166="","",IF(BP166="","",IF(BP166="NEMA",DG166,BP166)))</f>
        <v/>
      </c>
      <c r="DT166" s="74" t="str">
        <f t="shared" si="242"/>
        <v/>
      </c>
      <c r="DU166" s="74" t="str">
        <f>IF(DO166="","",MAX(DU$10:DU165)+1)</f>
        <v/>
      </c>
      <c r="DV166" s="181" t="str">
        <f>IF(DO166="","",INDEX(klub_id,MATCH(DO166,klub_naziv,0)))</f>
        <v/>
      </c>
      <c r="DW166" s="129" t="str">
        <f t="shared" si="243"/>
        <v/>
      </c>
      <c r="DX166" t="s">
        <v>1</v>
      </c>
      <c r="DY166" s="30" t="str">
        <f t="shared" si="244"/>
        <v/>
      </c>
      <c r="DZ166" t="s">
        <v>1</v>
      </c>
      <c r="EA166" s="170" t="str">
        <f>IF(BX166="","",IF(BY166&lt;&gt;"NEMA","ime-pre-klu"&amp;IF(BJ166="","","(ali)")&amp;"-kat",IF(CB166&lt;&gt;"NEMA","ime-pre-klu"&amp;IF(BJ166="","","(ali)"),IF(CE166&lt;&gt;"NEMA","ime-pre",IF(CW166&lt;&gt;"","novo",""))))&amp;IF(AND(BE166="0",BD166&gt;max_minuta*60),"-ot",""))</f>
        <v/>
      </c>
      <c r="EB166" t="s">
        <v>1</v>
      </c>
      <c r="EC166" s="112"/>
      <c r="ED166" s="138"/>
      <c r="EE166" s="138"/>
      <c r="EF166" s="138"/>
      <c r="EG166" s="138"/>
      <c r="EH166" s="138"/>
      <c r="EI166" s="138"/>
      <c r="EJ166" s="138"/>
      <c r="EK166" s="138"/>
      <c r="EL166" s="138"/>
      <c r="EM166" s="107" t="str">
        <f t="shared" si="227"/>
        <v/>
      </c>
      <c r="EN166" t="s">
        <v>1</v>
      </c>
    </row>
    <row r="167" spans="2:144" x14ac:dyDescent="0.25">
      <c r="B167" s="152" t="s">
        <v>1234</v>
      </c>
      <c r="C167" t="s">
        <v>1</v>
      </c>
      <c r="D167" s="163">
        <f t="shared" si="228"/>
        <v>0</v>
      </c>
      <c r="E167" s="164">
        <f t="shared" ref="E167:AW167" si="272">IF($B167="","",FIND(";",$B167,D167+1))</f>
        <v>1</v>
      </c>
      <c r="F167" s="164">
        <f t="shared" si="272"/>
        <v>2</v>
      </c>
      <c r="G167" s="164">
        <f t="shared" si="272"/>
        <v>8</v>
      </c>
      <c r="H167" s="164">
        <f t="shared" si="272"/>
        <v>11</v>
      </c>
      <c r="I167" s="164">
        <f t="shared" si="272"/>
        <v>20</v>
      </c>
      <c r="J167" s="164">
        <f t="shared" si="272"/>
        <v>21</v>
      </c>
      <c r="K167" s="164">
        <f t="shared" si="272"/>
        <v>23</v>
      </c>
      <c r="L167" s="164">
        <f t="shared" si="272"/>
        <v>24</v>
      </c>
      <c r="M167" s="164">
        <f t="shared" si="272"/>
        <v>26</v>
      </c>
      <c r="N167" s="164">
        <f t="shared" si="272"/>
        <v>32</v>
      </c>
      <c r="O167" s="164">
        <f t="shared" si="272"/>
        <v>33</v>
      </c>
      <c r="P167" s="164">
        <f t="shared" si="272"/>
        <v>34</v>
      </c>
      <c r="Q167" s="164">
        <f t="shared" si="272"/>
        <v>36</v>
      </c>
      <c r="R167" s="164">
        <f t="shared" si="272"/>
        <v>37</v>
      </c>
      <c r="S167" s="164">
        <f t="shared" si="272"/>
        <v>40</v>
      </c>
      <c r="T167" s="164">
        <f t="shared" si="272"/>
        <v>43</v>
      </c>
      <c r="U167" s="164">
        <f t="shared" si="272"/>
        <v>46</v>
      </c>
      <c r="V167" s="164">
        <f t="shared" si="272"/>
        <v>49</v>
      </c>
      <c r="W167" s="164">
        <f t="shared" si="272"/>
        <v>55</v>
      </c>
      <c r="X167" s="164">
        <f t="shared" si="272"/>
        <v>61</v>
      </c>
      <c r="Y167" s="164">
        <f t="shared" si="272"/>
        <v>62</v>
      </c>
      <c r="Z167" s="164">
        <f t="shared" si="272"/>
        <v>63</v>
      </c>
      <c r="AA167" s="164">
        <f t="shared" si="272"/>
        <v>64</v>
      </c>
      <c r="AB167" s="164">
        <f t="shared" si="272"/>
        <v>67</v>
      </c>
      <c r="AC167" s="164">
        <f t="shared" si="272"/>
        <v>70</v>
      </c>
      <c r="AD167" s="164">
        <f t="shared" si="272"/>
        <v>73</v>
      </c>
      <c r="AE167" s="164">
        <f t="shared" si="272"/>
        <v>76</v>
      </c>
      <c r="AF167" s="164">
        <f t="shared" si="272"/>
        <v>79</v>
      </c>
      <c r="AG167" s="164">
        <f t="shared" si="272"/>
        <v>82</v>
      </c>
      <c r="AH167" s="164">
        <f t="shared" si="272"/>
        <v>85</v>
      </c>
      <c r="AI167" s="164">
        <f t="shared" si="272"/>
        <v>88</v>
      </c>
      <c r="AJ167" s="164">
        <f t="shared" si="272"/>
        <v>91</v>
      </c>
      <c r="AK167" s="164">
        <f t="shared" si="272"/>
        <v>94</v>
      </c>
      <c r="AL167" s="164">
        <f t="shared" si="272"/>
        <v>97</v>
      </c>
      <c r="AM167" s="164">
        <f t="shared" si="272"/>
        <v>98</v>
      </c>
      <c r="AN167" s="164">
        <f t="shared" si="272"/>
        <v>100</v>
      </c>
      <c r="AO167" s="164">
        <f t="shared" si="272"/>
        <v>106</v>
      </c>
      <c r="AP167" s="164">
        <f t="shared" si="272"/>
        <v>108</v>
      </c>
      <c r="AQ167" s="164">
        <f t="shared" si="272"/>
        <v>111</v>
      </c>
      <c r="AR167" s="164">
        <f t="shared" si="272"/>
        <v>117</v>
      </c>
      <c r="AS167" s="164">
        <f t="shared" si="272"/>
        <v>124</v>
      </c>
      <c r="AT167" s="164">
        <f t="shared" si="272"/>
        <v>130</v>
      </c>
      <c r="AU167" s="164">
        <f t="shared" si="272"/>
        <v>133</v>
      </c>
      <c r="AV167" s="164">
        <f t="shared" si="272"/>
        <v>134</v>
      </c>
      <c r="AW167" s="165">
        <f t="shared" si="272"/>
        <v>135</v>
      </c>
      <c r="AX167" t="s">
        <v>1</v>
      </c>
      <c r="AY167" s="106" t="str">
        <f t="shared" si="230"/>
        <v>Ž16</v>
      </c>
      <c r="AZ167" s="138">
        <f t="shared" si="222"/>
        <v>120</v>
      </c>
      <c r="BA167" s="74" t="str">
        <f t="shared" si="231"/>
        <v>Vacant</v>
      </c>
      <c r="BB167" s="74" t="str">
        <f t="shared" si="232"/>
        <v/>
      </c>
      <c r="BC167" s="138" t="str">
        <f t="shared" si="233"/>
        <v/>
      </c>
      <c r="BD167" s="138" t="str">
        <f t="shared" si="234"/>
        <v/>
      </c>
      <c r="BE167" s="138" t="str">
        <f t="shared" si="235"/>
        <v>0</v>
      </c>
      <c r="BF167" s="138" t="str">
        <f t="shared" si="256"/>
        <v/>
      </c>
      <c r="BG167" s="138" t="str">
        <f>IF(CD167="","",IF(N(BD167)&gt;max_minuta*60,2,INDEX(statusRezultat_id,MATCH(VALUE(BE167),statusRezultat_oevent,0))))</f>
        <v/>
      </c>
      <c r="BH167" s="74" t="str">
        <f>IF(B167="","",SUBSTITUTE(MID($B167,R167+1,S167-R167-1),"""",""))</f>
        <v/>
      </c>
      <c r="BI167" s="74" t="str">
        <f>IF(B167="","",SUBSTITUTE(MID($B167,S167+1,T167-S167-1),"""",""))</f>
        <v/>
      </c>
      <c r="BJ167" s="138" t="str">
        <f t="shared" si="236"/>
        <v/>
      </c>
      <c r="BK167" s="74" t="str" cm="1">
        <f t="array" ref="BK167">IF(BJ167="",""&amp;BI167,IF(BJ167="NEMA",BI167,INDEX(klubAlias_klub,BJ167)))</f>
        <v/>
      </c>
      <c r="BL167" s="74" t="str" cm="1">
        <f t="array" ref="BL167">IFERROR(INDEX(registarNatjecatelji,CE167,4),"")</f>
        <v/>
      </c>
      <c r="BM167" s="138"/>
      <c r="BN167" s="74" t="str">
        <f t="shared" si="237"/>
        <v/>
      </c>
      <c r="BO167" s="74" t="str">
        <f>IF(B167="","",SUBSTITUTE(MID($B167,T167+1,U167-T167-1),"""",""))</f>
        <v/>
      </c>
      <c r="BP167" s="138" t="str">
        <f>IF(BO167="","",IFERROR(INDEX(drzava_id,MATCH(BO167,drzava_oznaka,0)),"NEMA"))</f>
        <v/>
      </c>
      <c r="BQ167" s="74" t="str">
        <f>IF(B167="","",SUBSTITUTE(MID($B167,AQ167+1,AR167-AQ167-1),"""",""))</f>
        <v>Ž16</v>
      </c>
      <c r="BR167" s="74" t="str">
        <f t="shared" si="223"/>
        <v>Ž16-Ž21B</v>
      </c>
      <c r="BS167" s="138">
        <f t="shared" si="224"/>
        <v>1011</v>
      </c>
      <c r="BT167" s="75" t="str">
        <f>IF(B167="","",SUBSTITUTE(MID($B167,AR167+1,AS167-AR167-1),"""",""))</f>
        <v>2.66</v>
      </c>
      <c r="BU167" s="75" t="str">
        <f>IF(B167="","",SUBSTITUTE(MID($B167,AS167+1,AT167-AS167-1),"""",""))</f>
        <v>100</v>
      </c>
      <c r="BV167" s="76" t="str">
        <f>IF(B167="","",SUBSTITUTE(MID($B167,AT167+1,AU167-AT167-1),"""",""))</f>
        <v>10</v>
      </c>
      <c r="BW167" t="s">
        <v>1</v>
      </c>
      <c r="BX167" s="106" t="str">
        <f>IF(BA167="Vacant","",IF(BA167="","",BA167) &amp; IF(BB167="",""," – " &amp; BB167) &amp; IF(BN167="",""," – " &amp; BN167) &amp; IF(AY167="",""," – " &amp; AY167))</f>
        <v/>
      </c>
      <c r="BY167" s="107" t="str">
        <f t="shared" si="225"/>
        <v/>
      </c>
      <c r="BZ167" t="s">
        <v>1</v>
      </c>
      <c r="CA167" s="106" t="str">
        <f>IF(BA167="Vacant","",IF(BA167="","",BA167) &amp; IF(BB167="",""," – " &amp; BB167) &amp; IF(BN167="",""," – " &amp; BN167))</f>
        <v/>
      </c>
      <c r="CB167" s="107" t="str">
        <f t="shared" si="226"/>
        <v/>
      </c>
      <c r="CC167" t="s">
        <v>1</v>
      </c>
      <c r="CD167" s="106" t="str">
        <f>IF(BA167="Vacant","",IF(BA167="","",BA167)&amp;IF(BB167="",""," – "&amp;BB167))</f>
        <v/>
      </c>
      <c r="CE167" s="107" t="str">
        <f t="shared" si="238"/>
        <v/>
      </c>
      <c r="CF167" t="s">
        <v>1</v>
      </c>
      <c r="CG167" s="112" t="str">
        <f t="shared" si="239"/>
        <v/>
      </c>
      <c r="CH167" s="107" t="str" cm="1">
        <f t="array" ref="CH167">IF(CG167="","",INDEX(imePrezime_id,CG167,0))</f>
        <v/>
      </c>
      <c r="CI167" t="s">
        <v>1</v>
      </c>
      <c r="CJ167" s="30" t="str">
        <f>IF(CE167&lt;&gt;"NEMA","","SELECT '"&amp;CD167&amp;"', ime, prezime FROM imeprezime WHERE ime LIKE '%"&amp;MID(BA167,2,LEN(BA167)-2)&amp;"%' Or prezime LIKE '%"&amp;MID(BB167,2,LEN(BB167)-2)&amp;"%' Or ime LIKE '%"&amp;MID(BB167,2,LEN(BB167)-2)&amp;"%' Or prezime LIKE '%"&amp;MID(BA167,2,LEN(BA167)-2)&amp;"%' ORDER BY ime, prezime;")</f>
        <v/>
      </c>
      <c r="CK167" t="s">
        <v>1</v>
      </c>
      <c r="CL167" s="91"/>
      <c r="CM167" t="s">
        <v>1</v>
      </c>
      <c r="CO167" t="s">
        <v>1</v>
      </c>
      <c r="CW167" s="116" t="str">
        <f>IF(CE167="NEMA",MAX(CW$10:CW166)+1,"")</f>
        <v/>
      </c>
      <c r="CX167" t="s">
        <v>1</v>
      </c>
      <c r="CY167" s="124" t="str">
        <f>LEFT(BQ167,1)</f>
        <v>Ž</v>
      </c>
      <c r="CZ167" t="s">
        <v>1</v>
      </c>
      <c r="DA167" s="106" t="str">
        <f>IF(CW167="","",IF(BO167&lt;&gt;"CRO","","INSERT INTO osoba (id,reg_broj,oib,spol_id,dat_rodjenja) VALUES ("&amp;CW167&amp;",(SELECT max(reg_broj)+1 FROM osoba),Null,'"&amp;CY167&amp;"',Null); INSERT INTO osoba_log (id,reg_broj,oib,spol_id,dat_rodjenja,dnevnik_id) SELECT id,reg_broj,oib,spol_id,dat_rodjenja,"&amp;CW$2&amp;" FROM osoba WHERE id = "&amp;CW167&amp;";"))</f>
        <v/>
      </c>
      <c r="DB167" s="129" t="str">
        <f>IF(CW167="","","INSERT INTO imeprezime (id,osoba_id,rbr,ime,prezime,klub_id,identitet_id,sintaksa_id,info,aktivno,dnevnik_id) VALUES ("&amp;CW167&amp;","&amp;IF(DA167="","Null",CW167)&amp;",1,'"&amp;BA167&amp;"','"&amp;BB167&amp;"',(SELECT id FROM klub WHERE naziv = '"&amp;BI167&amp;"'),Null,1,'',1,"&amp;CW$2&amp;");")</f>
        <v/>
      </c>
      <c r="DC167" t="s">
        <v>1</v>
      </c>
      <c r="DD167" s="30" t="str">
        <f t="shared" si="240"/>
        <v/>
      </c>
      <c r="DE167" t="s">
        <v>1</v>
      </c>
      <c r="DF167" s="106" t="str">
        <f>IF(OR(BP167="",BP167&lt;&gt;"NEMA"),"",BO167)</f>
        <v/>
      </c>
      <c r="DG167" s="129" t="str">
        <f>IF(DF167="","",MAX(DG$10:DG166)+1)</f>
        <v/>
      </c>
      <c r="DH167" t="s">
        <v>1</v>
      </c>
      <c r="DI167" s="91"/>
      <c r="DJ167" t="s">
        <v>1</v>
      </c>
      <c r="DK167" s="30" t="str">
        <f>IF(DF167="","","INSERT INTO drzava(id,naziv,oznaka) VALUES ("&amp;DG167&amp;",'"&amp;DI167&amp;"','"&amp;UPPER(LEFT(DF167,1))&amp;LOWER(RIGHT(DF167,2))&amp;"');")</f>
        <v/>
      </c>
      <c r="DL167" t="s">
        <v>1</v>
      </c>
      <c r="DM167" s="170" t="str">
        <f>IF(BJ167&lt;&gt;"NEMA","",IF(IFERROR(MATCH(BI167,BI$10:BI166,0),0)&lt;&gt;0,"",BI167))</f>
        <v/>
      </c>
      <c r="DN167" t="s">
        <v>1</v>
      </c>
      <c r="DO167" s="91"/>
      <c r="DP167" t="s">
        <v>1</v>
      </c>
      <c r="DQ167" s="106" t="str">
        <f t="shared" si="241"/>
        <v/>
      </c>
      <c r="DR167" s="74" t="str">
        <f>IF(DQ167="","",MAX(DR$10:DR166)+1)</f>
        <v/>
      </c>
      <c r="DS167" s="74" t="str">
        <f>IF(DQ167="","",IF(BP167="","",IF(BP167="NEMA",DG167,BP167)))</f>
        <v/>
      </c>
      <c r="DT167" s="74" t="str">
        <f t="shared" si="242"/>
        <v/>
      </c>
      <c r="DU167" s="74" t="str">
        <f>IF(DO167="","",MAX(DU$10:DU166)+1)</f>
        <v/>
      </c>
      <c r="DV167" s="181" t="str">
        <f>IF(DO167="","",INDEX(klub_id,MATCH(DO167,klub_naziv,0)))</f>
        <v/>
      </c>
      <c r="DW167" s="129" t="str">
        <f t="shared" si="243"/>
        <v/>
      </c>
      <c r="DX167" t="s">
        <v>1</v>
      </c>
      <c r="DY167" s="30" t="str">
        <f t="shared" si="244"/>
        <v/>
      </c>
      <c r="DZ167" t="s">
        <v>1</v>
      </c>
      <c r="EA167" s="170" t="str">
        <f>IF(BX167="","",IF(BY167&lt;&gt;"NEMA","ime-pre-klu"&amp;IF(BJ167="","","(ali)")&amp;"-kat",IF(CB167&lt;&gt;"NEMA","ime-pre-klu"&amp;IF(BJ167="","","(ali)"),IF(CE167&lt;&gt;"NEMA","ime-pre",IF(CW167&lt;&gt;"","novo",""))))&amp;IF(AND(BE167="0",BD167&gt;max_minuta*60),"-ot",""))</f>
        <v/>
      </c>
      <c r="EB167" t="s">
        <v>1</v>
      </c>
      <c r="EC167" s="112"/>
      <c r="ED167" s="138"/>
      <c r="EE167" s="138"/>
      <c r="EF167" s="138"/>
      <c r="EG167" s="138"/>
      <c r="EH167" s="138"/>
      <c r="EI167" s="138"/>
      <c r="EJ167" s="138"/>
      <c r="EK167" s="138"/>
      <c r="EL167" s="138"/>
      <c r="EM167" s="107" t="str">
        <f t="shared" si="227"/>
        <v/>
      </c>
      <c r="EN167" t="s">
        <v>1</v>
      </c>
    </row>
    <row r="168" spans="2:144" x14ac:dyDescent="0.25">
      <c r="B168" s="152" t="s">
        <v>1235</v>
      </c>
      <c r="C168" t="s">
        <v>1</v>
      </c>
      <c r="D168" s="163">
        <f t="shared" si="228"/>
        <v>0</v>
      </c>
      <c r="E168" s="164">
        <f t="shared" ref="E168:AW168" si="273">IF($B168="","",FIND(";",$B168,D168+1))</f>
        <v>1</v>
      </c>
      <c r="F168" s="164">
        <f t="shared" si="273"/>
        <v>9</v>
      </c>
      <c r="G168" s="164">
        <f t="shared" si="273"/>
        <v>15</v>
      </c>
      <c r="H168" s="164">
        <f t="shared" si="273"/>
        <v>25</v>
      </c>
      <c r="I168" s="164">
        <f t="shared" si="273"/>
        <v>33</v>
      </c>
      <c r="J168" s="164">
        <f t="shared" si="273"/>
        <v>34</v>
      </c>
      <c r="K168" s="164">
        <f t="shared" si="273"/>
        <v>36</v>
      </c>
      <c r="L168" s="164">
        <f t="shared" si="273"/>
        <v>37</v>
      </c>
      <c r="M168" s="164">
        <f t="shared" si="273"/>
        <v>39</v>
      </c>
      <c r="N168" s="164">
        <f t="shared" si="273"/>
        <v>45</v>
      </c>
      <c r="O168" s="164">
        <f t="shared" si="273"/>
        <v>51</v>
      </c>
      <c r="P168" s="164">
        <f t="shared" si="273"/>
        <v>57</v>
      </c>
      <c r="Q168" s="164">
        <f t="shared" si="273"/>
        <v>59</v>
      </c>
      <c r="R168" s="164">
        <f t="shared" si="273"/>
        <v>61</v>
      </c>
      <c r="S168" s="164">
        <f t="shared" si="273"/>
        <v>67</v>
      </c>
      <c r="T168" s="164">
        <f t="shared" si="273"/>
        <v>76</v>
      </c>
      <c r="U168" s="164">
        <f t="shared" si="273"/>
        <v>82</v>
      </c>
      <c r="V168" s="164">
        <f t="shared" si="273"/>
        <v>85</v>
      </c>
      <c r="W168" s="164">
        <f t="shared" si="273"/>
        <v>91</v>
      </c>
      <c r="X168" s="164">
        <f t="shared" si="273"/>
        <v>97</v>
      </c>
      <c r="Y168" s="164">
        <f t="shared" si="273"/>
        <v>98</v>
      </c>
      <c r="Z168" s="164">
        <f t="shared" si="273"/>
        <v>99</v>
      </c>
      <c r="AA168" s="164">
        <f t="shared" si="273"/>
        <v>100</v>
      </c>
      <c r="AB168" s="164">
        <f t="shared" si="273"/>
        <v>103</v>
      </c>
      <c r="AC168" s="164">
        <f t="shared" si="273"/>
        <v>106</v>
      </c>
      <c r="AD168" s="164">
        <f t="shared" si="273"/>
        <v>109</v>
      </c>
      <c r="AE168" s="164">
        <f t="shared" si="273"/>
        <v>112</v>
      </c>
      <c r="AF168" s="164">
        <f t="shared" si="273"/>
        <v>115</v>
      </c>
      <c r="AG168" s="164">
        <f t="shared" si="273"/>
        <v>118</v>
      </c>
      <c r="AH168" s="164">
        <f t="shared" si="273"/>
        <v>121</v>
      </c>
      <c r="AI168" s="164">
        <f t="shared" si="273"/>
        <v>124</v>
      </c>
      <c r="AJ168" s="164">
        <f t="shared" si="273"/>
        <v>127</v>
      </c>
      <c r="AK168" s="164">
        <f t="shared" si="273"/>
        <v>130</v>
      </c>
      <c r="AL168" s="164">
        <f t="shared" si="273"/>
        <v>133</v>
      </c>
      <c r="AM168" s="164">
        <f t="shared" si="273"/>
        <v>134</v>
      </c>
      <c r="AN168" s="164">
        <f t="shared" si="273"/>
        <v>136</v>
      </c>
      <c r="AO168" s="164">
        <f t="shared" si="273"/>
        <v>142</v>
      </c>
      <c r="AP168" s="164">
        <f t="shared" si="273"/>
        <v>144</v>
      </c>
      <c r="AQ168" s="164">
        <f t="shared" si="273"/>
        <v>147</v>
      </c>
      <c r="AR168" s="164">
        <f t="shared" si="273"/>
        <v>153</v>
      </c>
      <c r="AS168" s="164">
        <f t="shared" si="273"/>
        <v>160</v>
      </c>
      <c r="AT168" s="164">
        <f t="shared" si="273"/>
        <v>166</v>
      </c>
      <c r="AU168" s="164">
        <f t="shared" si="273"/>
        <v>169</v>
      </c>
      <c r="AV168" s="164">
        <f t="shared" si="273"/>
        <v>171</v>
      </c>
      <c r="AW168" s="165">
        <f t="shared" si="273"/>
        <v>172</v>
      </c>
      <c r="AX168" t="s">
        <v>1</v>
      </c>
      <c r="AY168" s="106" t="str">
        <f t="shared" si="230"/>
        <v>Ž20</v>
      </c>
      <c r="AZ168" s="138">
        <f t="shared" si="222"/>
        <v>119</v>
      </c>
      <c r="BA168" s="74" t="str">
        <f t="shared" si="231"/>
        <v>Dorja</v>
      </c>
      <c r="BB168" s="74" t="str">
        <f t="shared" si="232"/>
        <v>Salopek</v>
      </c>
      <c r="BC168" s="138" t="str">
        <f t="shared" si="233"/>
        <v>29:38</v>
      </c>
      <c r="BD168" s="138">
        <f t="shared" si="234"/>
        <v>1778</v>
      </c>
      <c r="BE168" s="138" t="str">
        <f t="shared" si="235"/>
        <v>0</v>
      </c>
      <c r="BF168" s="138" t="str">
        <f t="shared" si="256"/>
        <v>0</v>
      </c>
      <c r="BG168" s="138">
        <f>IF(CD168="","",IF(N(BD168)&gt;max_minuta*60,2,INDEX(statusRezultat_id,MATCH(VALUE(BE168),statusRezultat_oevent,0))))</f>
        <v>1</v>
      </c>
      <c r="BH168" s="74" t="str">
        <f>IF(B168="","",SUBSTITUTE(MID($B168,R168+1,S168-R168-1),"""",""))</f>
        <v>RIS</v>
      </c>
      <c r="BI168" s="74" t="str">
        <f>IF(B168="","",SUBSTITUTE(MID($B168,S168+1,T168-S168-1),"""",""))</f>
        <v>OK Ris</v>
      </c>
      <c r="BJ168" s="138" t="str">
        <f t="shared" si="236"/>
        <v/>
      </c>
      <c r="BK168" s="74" t="str" cm="1">
        <f t="array" ref="BK168">IF(BJ168="",""&amp;BI168,IF(BJ168="NEMA",BI168,INDEX(klubAlias_klub,BJ168)))</f>
        <v>OK Ris</v>
      </c>
      <c r="BL168" s="74" t="str" cm="1">
        <f t="array" ref="BL168">IFERROR(INDEX(registarNatjecatelji,CE168,4),"")</f>
        <v/>
      </c>
      <c r="BM168" s="138"/>
      <c r="BN168" s="74" t="str">
        <f t="shared" si="237"/>
        <v>OK Ris</v>
      </c>
      <c r="BO168" s="74" t="str">
        <f>IF(B168="","",SUBSTITUTE(MID($B168,T168+1,U168-T168-1),"""",""))</f>
        <v>CRO</v>
      </c>
      <c r="BP168" s="138">
        <f>IF(BO168="","",IFERROR(INDEX(drzava_id,MATCH(BO168,drzava_oznaka,0)),"NEMA"))</f>
        <v>1</v>
      </c>
      <c r="BQ168" s="74" t="str">
        <f>IF(B168="","",SUBSTITUTE(MID($B168,AQ168+1,AR168-AQ168-1),"""",""))</f>
        <v>Ž20</v>
      </c>
      <c r="BR168" s="74" t="str">
        <f t="shared" si="223"/>
        <v>M45-Ž20-Ž35</v>
      </c>
      <c r="BS168" s="138">
        <f t="shared" si="224"/>
        <v>1007</v>
      </c>
      <c r="BT168" s="75" t="str">
        <f>IF(B168="","",SUBSTITUTE(MID($B168,AR168+1,AS168-AR168-1),"""",""))</f>
        <v>3.56</v>
      </c>
      <c r="BU168" s="75" t="str">
        <f>IF(B168="","",SUBSTITUTE(MID($B168,AS168+1,AT168-AS168-1),"""",""))</f>
        <v>150</v>
      </c>
      <c r="BV168" s="76" t="str">
        <f>IF(B168="","",SUBSTITUTE(MID($B168,AT168+1,AU168-AT168-1),"""",""))</f>
        <v>11</v>
      </c>
      <c r="BW168" t="s">
        <v>1</v>
      </c>
      <c r="BX168" s="106" t="str">
        <f>IF(BA168="Vacant","",IF(BA168="","",BA168) &amp; IF(BB168="",""," – " &amp; BB168) &amp; IF(BN168="",""," – " &amp; BN168) &amp; IF(AY168="",""," – " &amp; AY168))</f>
        <v>Dorja – Salopek – OK Ris – Ž20</v>
      </c>
      <c r="BY168" s="107" t="str">
        <f t="shared" si="225"/>
        <v>NEMA</v>
      </c>
      <c r="BZ168" t="s">
        <v>1</v>
      </c>
      <c r="CA168" s="106" t="str">
        <f>IF(BA168="Vacant","",IF(BA168="","",BA168) &amp; IF(BB168="",""," – " &amp; BB168) &amp; IF(BN168="",""," – " &amp; BN168))</f>
        <v>Dorja – Salopek – OK Ris</v>
      </c>
      <c r="CB168" s="107" t="str">
        <f t="shared" si="226"/>
        <v>NEMA</v>
      </c>
      <c r="CC168" t="s">
        <v>1</v>
      </c>
      <c r="CD168" s="106" t="str">
        <f>IF(BA168="Vacant","",IF(BA168="","",BA168)&amp;IF(BB168="",""," – "&amp;BB168))</f>
        <v>Dorja – Salopek</v>
      </c>
      <c r="CE168" s="107" t="str">
        <f t="shared" si="238"/>
        <v>NEMA</v>
      </c>
      <c r="CF168" t="s">
        <v>1</v>
      </c>
      <c r="CG168" s="112" t="str">
        <f t="shared" si="239"/>
        <v/>
      </c>
      <c r="CH168" s="107" t="str" cm="1">
        <f t="array" ref="CH168">IF(CG168="","",INDEX(imePrezime_id,CG168,0))</f>
        <v/>
      </c>
      <c r="CI168" t="s">
        <v>1</v>
      </c>
      <c r="CJ168" s="30" t="str">
        <f>IF(CE168&lt;&gt;"NEMA","","SELECT '"&amp;CD168&amp;"', ime, prezime FROM imeprezime WHERE ime LIKE '%"&amp;MID(BA168,2,LEN(BA168)-2)&amp;"%' Or prezime LIKE '%"&amp;MID(BB168,2,LEN(BB168)-2)&amp;"%' Or ime LIKE '%"&amp;MID(BB168,2,LEN(BB168)-2)&amp;"%' Or prezime LIKE '%"&amp;MID(BA168,2,LEN(BA168)-2)&amp;"%' ORDER BY ime, prezime;")</f>
        <v>SELECT 'Dorja – Salopek', ime, prezime FROM imeprezime WHERE ime LIKE '%orj%' Or prezime LIKE '%alope%' Or ime LIKE '%alope%' Or prezime LIKE '%orj%' ORDER BY ime, prezime;</v>
      </c>
      <c r="CK168" t="s">
        <v>1</v>
      </c>
      <c r="CL168" s="91"/>
      <c r="CM168" t="s">
        <v>1</v>
      </c>
      <c r="CO168" t="s">
        <v>1</v>
      </c>
      <c r="CW168" s="116">
        <f>IF(CE168="NEMA",MAX(CW$10:CW167)+1,"")</f>
        <v>1015</v>
      </c>
      <c r="CX168" t="s">
        <v>1</v>
      </c>
      <c r="CY168" s="124" t="str">
        <f>LEFT(BQ168,1)</f>
        <v>Ž</v>
      </c>
      <c r="CZ168" t="s">
        <v>1</v>
      </c>
      <c r="DA168" s="106" t="str">
        <f>IF(CW168="","",IF(BO168&lt;&gt;"CRO","","INSERT INTO osoba (id,reg_broj,oib,spol_id,dat_rodjenja) VALUES ("&amp;CW168&amp;",(SELECT max(reg_broj)+1 FROM osoba),Null,'"&amp;CY168&amp;"',Null); INSERT INTO osoba_log (id,reg_broj,oib,spol_id,dat_rodjenja,dnevnik_id) SELECT id,reg_broj,oib,spol_id,dat_rodjenja,"&amp;CW$2&amp;" FROM osoba WHERE id = "&amp;CW168&amp;";"))</f>
        <v>INSERT INTO osoba (id,reg_broj,oib,spol_id,dat_rodjenja) VALUES (1015,(SELECT max(reg_broj)+1 FROM osoba),Null,'Ž',Null); INSERT INTO osoba_log (id,reg_broj,oib,spol_id,dat_rodjenja,dnevnik_id) SELECT id,reg_broj,oib,spol_id,dat_rodjenja,881 FROM osoba WHERE id = 1015;</v>
      </c>
      <c r="DB168" s="129" t="str">
        <f>IF(CW168="","","INSERT INTO imeprezime (id,osoba_id,rbr,ime,prezime,klub_id,identitet_id,sintaksa_id,info,aktivno,dnevnik_id) VALUES ("&amp;CW168&amp;","&amp;IF(DA168="","Null",CW168)&amp;",1,'"&amp;BA168&amp;"','"&amp;BB168&amp;"',(SELECT id FROM klub WHERE naziv = '"&amp;BI168&amp;"'),Null,1,'',1,"&amp;CW$2&amp;");")</f>
        <v>INSERT INTO imeprezime (id,osoba_id,rbr,ime,prezime,klub_id,identitet_id,sintaksa_id,info,aktivno,dnevnik_id) VALUES (1015,1015,1,'Dorja','Salopek',(SELECT id FROM klub WHERE naziv = 'OK Ris'),Null,1,'',1,881);</v>
      </c>
      <c r="DC168" t="s">
        <v>1</v>
      </c>
      <c r="DD168" s="30" t="str">
        <f t="shared" si="240"/>
        <v>INSERT INTO osoba (id,reg_broj,oib,spol_id,dat_rodjenja) VALUES (1015,(SELECT max(reg_broj)+1 FROM osoba),Null,'Ž',Null); INSERT INTO osoba_log (id,reg_broj,oib,spol_id,dat_rodjenja,dnevnik_id) SELECT id,reg_broj,oib,spol_id,dat_rodjenja,881 FROM osoba WHERE id = 1015; INSERT INTO imeprezime (id,osoba_id,rbr,ime,prezime,klub_id,identitet_id,sintaksa_id,info,aktivno,dnevnik_id) VALUES (1015,1015,1,'Dorja','Salopek',(SELECT id FROM klub WHERE naziv = 'OK Ris'),Null,1,'',1,881);</v>
      </c>
      <c r="DE168" t="s">
        <v>1</v>
      </c>
      <c r="DF168" s="106" t="str">
        <f>IF(OR(BP168="",BP168&lt;&gt;"NEMA"),"",BO168)</f>
        <v/>
      </c>
      <c r="DG168" s="129" t="str">
        <f>IF(DF168="","",MAX(DG$10:DG167)+1)</f>
        <v/>
      </c>
      <c r="DH168" t="s">
        <v>1</v>
      </c>
      <c r="DI168" s="91"/>
      <c r="DJ168" t="s">
        <v>1</v>
      </c>
      <c r="DK168" s="30" t="str">
        <f>IF(DF168="","","INSERT INTO drzava(id,naziv,oznaka) VALUES ("&amp;DG168&amp;",'"&amp;DI168&amp;"','"&amp;UPPER(LEFT(DF168,1))&amp;LOWER(RIGHT(DF168,2))&amp;"');")</f>
        <v/>
      </c>
      <c r="DL168" t="s">
        <v>1</v>
      </c>
      <c r="DM168" s="170" t="str">
        <f>IF(BJ168&lt;&gt;"NEMA","",IF(IFERROR(MATCH(BI168,BI$10:BI167,0),0)&lt;&gt;0,"",BI168))</f>
        <v/>
      </c>
      <c r="DN168" t="s">
        <v>1</v>
      </c>
      <c r="DO168" s="91"/>
      <c r="DP168" t="s">
        <v>1</v>
      </c>
      <c r="DQ168" s="106" t="str">
        <f t="shared" si="241"/>
        <v/>
      </c>
      <c r="DR168" s="74" t="str">
        <f>IF(DQ168="","",MAX(DR$10:DR167)+1)</f>
        <v/>
      </c>
      <c r="DS168" s="74" t="str">
        <f>IF(DQ168="","",IF(BP168="","",IF(BP168="NEMA",DG168,BP168)))</f>
        <v/>
      </c>
      <c r="DT168" s="74" t="str">
        <f t="shared" si="242"/>
        <v/>
      </c>
      <c r="DU168" s="74" t="str">
        <f>IF(DO168="","",MAX(DU$10:DU167)+1)</f>
        <v/>
      </c>
      <c r="DV168" s="181" t="str">
        <f>IF(DO168="","",INDEX(klub_id,MATCH(DO168,klub_naziv,0)))</f>
        <v/>
      </c>
      <c r="DW168" s="129" t="str">
        <f t="shared" si="243"/>
        <v/>
      </c>
      <c r="DX168" t="s">
        <v>1</v>
      </c>
      <c r="DY168" s="30" t="str">
        <f t="shared" si="244"/>
        <v/>
      </c>
      <c r="DZ168" t="s">
        <v>1</v>
      </c>
      <c r="EA168" s="170" t="str">
        <f>IF(BX168="","",IF(BY168&lt;&gt;"NEMA","ime-pre-klu"&amp;IF(BJ168="","","(ali)")&amp;"-kat",IF(CB168&lt;&gt;"NEMA","ime-pre-klu"&amp;IF(BJ168="","","(ali)"),IF(CE168&lt;&gt;"NEMA","ime-pre",IF(CW168&lt;&gt;"","novo",""))))&amp;IF(AND(BE168="0",BD168&gt;max_minuta*60),"-ot",""))</f>
        <v>novo</v>
      </c>
      <c r="EB168" t="s">
        <v>1</v>
      </c>
      <c r="EC168" s="112"/>
      <c r="ED168" s="138"/>
      <c r="EE168" s="138"/>
      <c r="EF168" s="138"/>
      <c r="EG168" s="138"/>
      <c r="EH168" s="138"/>
      <c r="EI168" s="138"/>
      <c r="EJ168" s="138"/>
      <c r="EK168" s="138"/>
      <c r="EL168" s="138"/>
      <c r="EM168" s="107">
        <f t="shared" si="227"/>
        <v>13</v>
      </c>
      <c r="EN168" t="s">
        <v>1</v>
      </c>
    </row>
    <row r="169" spans="2:144" x14ac:dyDescent="0.25">
      <c r="B169" s="152" t="s">
        <v>1236</v>
      </c>
      <c r="C169" t="s">
        <v>1</v>
      </c>
      <c r="D169" s="163">
        <f t="shared" si="228"/>
        <v>0</v>
      </c>
      <c r="E169" s="164">
        <f t="shared" ref="E169:AW169" si="274">IF($B169="","",FIND(";",$B169,D169+1))</f>
        <v>1</v>
      </c>
      <c r="F169" s="164">
        <f t="shared" si="274"/>
        <v>6</v>
      </c>
      <c r="G169" s="164">
        <f t="shared" si="274"/>
        <v>12</v>
      </c>
      <c r="H169" s="164">
        <f t="shared" si="274"/>
        <v>22</v>
      </c>
      <c r="I169" s="164">
        <f t="shared" si="274"/>
        <v>37</v>
      </c>
      <c r="J169" s="164">
        <f t="shared" si="274"/>
        <v>38</v>
      </c>
      <c r="K169" s="164">
        <f t="shared" si="274"/>
        <v>40</v>
      </c>
      <c r="L169" s="164">
        <f t="shared" si="274"/>
        <v>41</v>
      </c>
      <c r="M169" s="164">
        <f t="shared" si="274"/>
        <v>43</v>
      </c>
      <c r="N169" s="164">
        <f t="shared" si="274"/>
        <v>49</v>
      </c>
      <c r="O169" s="164">
        <f t="shared" si="274"/>
        <v>55</v>
      </c>
      <c r="P169" s="164">
        <f t="shared" si="274"/>
        <v>61</v>
      </c>
      <c r="Q169" s="164">
        <f t="shared" si="274"/>
        <v>63</v>
      </c>
      <c r="R169" s="164">
        <f t="shared" si="274"/>
        <v>65</v>
      </c>
      <c r="S169" s="164">
        <f t="shared" si="274"/>
        <v>79</v>
      </c>
      <c r="T169" s="164">
        <f t="shared" si="274"/>
        <v>94</v>
      </c>
      <c r="U169" s="164">
        <f t="shared" si="274"/>
        <v>100</v>
      </c>
      <c r="V169" s="164">
        <f t="shared" si="274"/>
        <v>103</v>
      </c>
      <c r="W169" s="164">
        <f t="shared" si="274"/>
        <v>109</v>
      </c>
      <c r="X169" s="164">
        <f t="shared" si="274"/>
        <v>115</v>
      </c>
      <c r="Y169" s="164">
        <f t="shared" si="274"/>
        <v>116</v>
      </c>
      <c r="Z169" s="164">
        <f t="shared" si="274"/>
        <v>117</v>
      </c>
      <c r="AA169" s="164">
        <f t="shared" si="274"/>
        <v>118</v>
      </c>
      <c r="AB169" s="164">
        <f t="shared" si="274"/>
        <v>121</v>
      </c>
      <c r="AC169" s="164">
        <f t="shared" si="274"/>
        <v>124</v>
      </c>
      <c r="AD169" s="164">
        <f t="shared" si="274"/>
        <v>127</v>
      </c>
      <c r="AE169" s="164">
        <f t="shared" si="274"/>
        <v>130</v>
      </c>
      <c r="AF169" s="164">
        <f t="shared" si="274"/>
        <v>133</v>
      </c>
      <c r="AG169" s="164">
        <f t="shared" si="274"/>
        <v>136</v>
      </c>
      <c r="AH169" s="164">
        <f t="shared" si="274"/>
        <v>139</v>
      </c>
      <c r="AI169" s="164">
        <f t="shared" si="274"/>
        <v>142</v>
      </c>
      <c r="AJ169" s="164">
        <f t="shared" si="274"/>
        <v>145</v>
      </c>
      <c r="AK169" s="164">
        <f t="shared" si="274"/>
        <v>148</v>
      </c>
      <c r="AL169" s="164">
        <f t="shared" si="274"/>
        <v>151</v>
      </c>
      <c r="AM169" s="164">
        <f t="shared" si="274"/>
        <v>152</v>
      </c>
      <c r="AN169" s="164">
        <f t="shared" si="274"/>
        <v>154</v>
      </c>
      <c r="AO169" s="164">
        <f t="shared" si="274"/>
        <v>160</v>
      </c>
      <c r="AP169" s="164">
        <f t="shared" si="274"/>
        <v>162</v>
      </c>
      <c r="AQ169" s="164">
        <f t="shared" si="274"/>
        <v>165</v>
      </c>
      <c r="AR169" s="164">
        <f t="shared" si="274"/>
        <v>171</v>
      </c>
      <c r="AS169" s="164">
        <f t="shared" si="274"/>
        <v>178</v>
      </c>
      <c r="AT169" s="164">
        <f t="shared" si="274"/>
        <v>184</v>
      </c>
      <c r="AU169" s="164">
        <f t="shared" si="274"/>
        <v>187</v>
      </c>
      <c r="AV169" s="164">
        <f t="shared" si="274"/>
        <v>189</v>
      </c>
      <c r="AW169" s="165">
        <f t="shared" si="274"/>
        <v>190</v>
      </c>
      <c r="AX169" t="s">
        <v>1</v>
      </c>
      <c r="AY169" s="106" t="str">
        <f t="shared" si="230"/>
        <v>Ž20</v>
      </c>
      <c r="AZ169" s="138">
        <f t="shared" si="222"/>
        <v>119</v>
      </c>
      <c r="BA169" s="74" t="str">
        <f t="shared" si="231"/>
        <v>Zdenka Petra</v>
      </c>
      <c r="BB169" s="74" t="str">
        <f t="shared" si="232"/>
        <v>Štambuk</v>
      </c>
      <c r="BC169" s="138" t="str">
        <f t="shared" si="233"/>
        <v>35:10</v>
      </c>
      <c r="BD169" s="138">
        <f t="shared" si="234"/>
        <v>2110</v>
      </c>
      <c r="BE169" s="138" t="str">
        <f t="shared" si="235"/>
        <v>0</v>
      </c>
      <c r="BF169" s="138" t="str">
        <f t="shared" si="256"/>
        <v>0</v>
      </c>
      <c r="BG169" s="138">
        <f>IF(CD169="","",IF(N(BD169)&gt;max_minuta*60,2,INDEX(statusRezultat_id,MATCH(VALUE(BE169),statusRezultat_oevent,0))))</f>
        <v>1</v>
      </c>
      <c r="BH169" s="74" t="str">
        <f>IF(B169="","",SUBSTITUTE(MID($B169,R169+1,S169-R169-1),"""",""))</f>
        <v>OK MERZ CRO</v>
      </c>
      <c r="BI169" s="74" t="str">
        <f>IF(B169="","",SUBSTITUTE(MID($B169,S169+1,T169-S169-1),"""",""))</f>
        <v>OK Ivan Merz</v>
      </c>
      <c r="BJ169" s="138" t="str">
        <f t="shared" si="236"/>
        <v/>
      </c>
      <c r="BK169" s="74" t="str" cm="1">
        <f t="array" ref="BK169">IF(BJ169="",""&amp;BI169,IF(BJ169="NEMA",BI169,INDEX(klubAlias_klub,BJ169)))</f>
        <v>OK Ivan Merz</v>
      </c>
      <c r="BL169" s="74" t="str" cm="1">
        <f t="array" ref="BL169">IFERROR(INDEX(registarNatjecatelji,CE169,4),"")</f>
        <v>OK Ivan Merz</v>
      </c>
      <c r="BM169" s="138"/>
      <c r="BN169" s="74" t="str">
        <f t="shared" si="237"/>
        <v>OK Ivan Merz</v>
      </c>
      <c r="BO169" s="74" t="str">
        <f>IF(B169="","",SUBSTITUTE(MID($B169,T169+1,U169-T169-1),"""",""))</f>
        <v>CRO</v>
      </c>
      <c r="BP169" s="138">
        <f>IF(BO169="","",IFERROR(INDEX(drzava_id,MATCH(BO169,drzava_oznaka,0)),"NEMA"))</f>
        <v>1</v>
      </c>
      <c r="BQ169" s="74" t="str">
        <f>IF(B169="","",SUBSTITUTE(MID($B169,AQ169+1,AR169-AQ169-1),"""",""))</f>
        <v>Ž20</v>
      </c>
      <c r="BR169" s="74" t="str">
        <f t="shared" si="223"/>
        <v>M45-Ž20-Ž35</v>
      </c>
      <c r="BS169" s="138">
        <f t="shared" si="224"/>
        <v>1007</v>
      </c>
      <c r="BT169" s="75" t="str">
        <f>IF(B169="","",SUBSTITUTE(MID($B169,AR169+1,AS169-AR169-1),"""",""))</f>
        <v>3.56</v>
      </c>
      <c r="BU169" s="75" t="str">
        <f>IF(B169="","",SUBSTITUTE(MID($B169,AS169+1,AT169-AS169-1),"""",""))</f>
        <v>150</v>
      </c>
      <c r="BV169" s="76" t="str">
        <f>IF(B169="","",SUBSTITUTE(MID($B169,AT169+1,AU169-AT169-1),"""",""))</f>
        <v>11</v>
      </c>
      <c r="BW169" t="s">
        <v>1</v>
      </c>
      <c r="BX169" s="106" t="str">
        <f>IF(BA169="Vacant","",IF(BA169="","",BA169) &amp; IF(BB169="",""," – " &amp; BB169) &amp; IF(BN169="",""," – " &amp; BN169) &amp; IF(AY169="",""," – " &amp; AY169))</f>
        <v>Zdenka Petra – Štambuk – OK Ivan Merz – Ž20</v>
      </c>
      <c r="BY169" s="107">
        <f t="shared" si="225"/>
        <v>68</v>
      </c>
      <c r="BZ169" t="s">
        <v>1</v>
      </c>
      <c r="CA169" s="106" t="str">
        <f>IF(BA169="Vacant","",IF(BA169="","",BA169) &amp; IF(BB169="",""," – " &amp; BB169) &amp; IF(BN169="",""," – " &amp; BN169))</f>
        <v>Zdenka Petra – Štambuk – OK Ivan Merz</v>
      </c>
      <c r="CB169" s="107">
        <f t="shared" si="226"/>
        <v>68</v>
      </c>
      <c r="CC169" t="s">
        <v>1</v>
      </c>
      <c r="CD169" s="106" t="str">
        <f>IF(BA169="Vacant","",IF(BA169="","",BA169)&amp;IF(BB169="",""," – "&amp;BB169))</f>
        <v>Zdenka Petra – Štambuk</v>
      </c>
      <c r="CE169" s="107">
        <f t="shared" si="238"/>
        <v>68</v>
      </c>
      <c r="CF169" t="s">
        <v>1</v>
      </c>
      <c r="CG169" s="112">
        <f t="shared" si="239"/>
        <v>68</v>
      </c>
      <c r="CH169" s="107" cm="1">
        <f t="array" ref="CH169">IF(CG169="","",INDEX(imePrezime_id,CG169,0))</f>
        <v>1424</v>
      </c>
      <c r="CI169" t="s">
        <v>1</v>
      </c>
      <c r="CJ169" s="30" t="str">
        <f>IF(CE169&lt;&gt;"NEMA","","SELECT '"&amp;CD169&amp;"', ime, prezime FROM imeprezime WHERE ime LIKE '%"&amp;MID(BA169,2,LEN(BA169)-2)&amp;"%' Or prezime LIKE '%"&amp;MID(BB169,2,LEN(BB169)-2)&amp;"%' Or ime LIKE '%"&amp;MID(BB169,2,LEN(BB169)-2)&amp;"%' Or prezime LIKE '%"&amp;MID(BA169,2,LEN(BA169)-2)&amp;"%' ORDER BY ime, prezime;")</f>
        <v/>
      </c>
      <c r="CK169" t="s">
        <v>1</v>
      </c>
      <c r="CL169" s="91"/>
      <c r="CM169" t="s">
        <v>1</v>
      </c>
      <c r="CO169" t="s">
        <v>1</v>
      </c>
      <c r="CW169" s="116" t="str">
        <f>IF(CE169="NEMA",MAX(CW$10:CW168)+1,"")</f>
        <v/>
      </c>
      <c r="CX169" t="s">
        <v>1</v>
      </c>
      <c r="CY169" s="124" t="str">
        <f>LEFT(BQ169,1)</f>
        <v>Ž</v>
      </c>
      <c r="CZ169" t="s">
        <v>1</v>
      </c>
      <c r="DA169" s="106" t="str">
        <f>IF(CW169="","",IF(BO169&lt;&gt;"CRO","","INSERT INTO osoba (id,reg_broj,oib,spol_id,dat_rodjenja) VALUES ("&amp;CW169&amp;",(SELECT max(reg_broj)+1 FROM osoba),Null,'"&amp;CY169&amp;"',Null); INSERT INTO osoba_log (id,reg_broj,oib,spol_id,dat_rodjenja,dnevnik_id) SELECT id,reg_broj,oib,spol_id,dat_rodjenja,"&amp;CW$2&amp;" FROM osoba WHERE id = "&amp;CW169&amp;";"))</f>
        <v/>
      </c>
      <c r="DB169" s="129" t="str">
        <f>IF(CW169="","","INSERT INTO imeprezime (id,osoba_id,rbr,ime,prezime,klub_id,identitet_id,sintaksa_id,info,aktivno,dnevnik_id) VALUES ("&amp;CW169&amp;","&amp;IF(DA169="","Null",CW169)&amp;",1,'"&amp;BA169&amp;"','"&amp;BB169&amp;"',(SELECT id FROM klub WHERE naziv = '"&amp;BI169&amp;"'),Null,1,'',1,"&amp;CW$2&amp;");")</f>
        <v/>
      </c>
      <c r="DC169" t="s">
        <v>1</v>
      </c>
      <c r="DD169" s="30" t="str">
        <f t="shared" si="240"/>
        <v/>
      </c>
      <c r="DE169" t="s">
        <v>1</v>
      </c>
      <c r="DF169" s="106" t="str">
        <f>IF(OR(BP169="",BP169&lt;&gt;"NEMA"),"",BO169)</f>
        <v/>
      </c>
      <c r="DG169" s="129" t="str">
        <f>IF(DF169="","",MAX(DG$10:DG168)+1)</f>
        <v/>
      </c>
      <c r="DH169" t="s">
        <v>1</v>
      </c>
      <c r="DI169" s="91"/>
      <c r="DJ169" t="s">
        <v>1</v>
      </c>
      <c r="DK169" s="30" t="str">
        <f>IF(DF169="","","INSERT INTO drzava(id,naziv,oznaka) VALUES ("&amp;DG169&amp;",'"&amp;DI169&amp;"','"&amp;UPPER(LEFT(DF169,1))&amp;LOWER(RIGHT(DF169,2))&amp;"');")</f>
        <v/>
      </c>
      <c r="DL169" t="s">
        <v>1</v>
      </c>
      <c r="DM169" s="170" t="str">
        <f>IF(BJ169&lt;&gt;"NEMA","",IF(IFERROR(MATCH(BI169,BI$10:BI168,0),0)&lt;&gt;0,"",BI169))</f>
        <v/>
      </c>
      <c r="DN169" t="s">
        <v>1</v>
      </c>
      <c r="DO169" s="91"/>
      <c r="DP169" t="s">
        <v>1</v>
      </c>
      <c r="DQ169" s="106" t="str">
        <f t="shared" si="241"/>
        <v/>
      </c>
      <c r="DR169" s="74" t="str">
        <f>IF(DQ169="","",MAX(DR$10:DR168)+1)</f>
        <v/>
      </c>
      <c r="DS169" s="74" t="str">
        <f>IF(DQ169="","",IF(BP169="","",IF(BP169="NEMA",DG169,BP169)))</f>
        <v/>
      </c>
      <c r="DT169" s="74" t="str">
        <f t="shared" si="242"/>
        <v/>
      </c>
      <c r="DU169" s="74" t="str">
        <f>IF(DO169="","",MAX(DU$10:DU168)+1)</f>
        <v/>
      </c>
      <c r="DV169" s="181" t="str">
        <f>IF(DO169="","",INDEX(klub_id,MATCH(DO169,klub_naziv,0)))</f>
        <v/>
      </c>
      <c r="DW169" s="129" t="str">
        <f t="shared" si="243"/>
        <v/>
      </c>
      <c r="DX169" t="s">
        <v>1</v>
      </c>
      <c r="DY169" s="30" t="str">
        <f t="shared" si="244"/>
        <v/>
      </c>
      <c r="DZ169" t="s">
        <v>1</v>
      </c>
      <c r="EA169" s="170" t="str">
        <f>IF(BX169="","",IF(BY169&lt;&gt;"NEMA","ime-pre-klu"&amp;IF(BJ169="","","(ali)")&amp;"-kat",IF(CB169&lt;&gt;"NEMA","ime-pre-klu"&amp;IF(BJ169="","","(ali)"),IF(CE169&lt;&gt;"NEMA","ime-pre",IF(CW169&lt;&gt;"","novo",""))))&amp;IF(AND(BE169="0",BD169&gt;max_minuta*60),"-ot",""))</f>
        <v>ime-pre-klu-kat</v>
      </c>
      <c r="EB169" t="s">
        <v>1</v>
      </c>
      <c r="EC169" s="112"/>
      <c r="ED169" s="138"/>
      <c r="EE169" s="138"/>
      <c r="EF169" s="138"/>
      <c r="EG169" s="138"/>
      <c r="EH169" s="138"/>
      <c r="EI169" s="138"/>
      <c r="EJ169" s="138"/>
      <c r="EK169" s="138"/>
      <c r="EL169" s="138"/>
      <c r="EM169" s="107">
        <f t="shared" si="227"/>
        <v>1</v>
      </c>
      <c r="EN169" t="s">
        <v>1</v>
      </c>
    </row>
    <row r="170" spans="2:144" x14ac:dyDescent="0.25">
      <c r="B170" s="152" t="s">
        <v>1237</v>
      </c>
      <c r="C170" t="s">
        <v>1</v>
      </c>
      <c r="D170" s="163">
        <f t="shared" si="228"/>
        <v>0</v>
      </c>
      <c r="E170" s="164">
        <f t="shared" ref="E170:AW170" si="275">IF($B170="","",FIND(";",$B170,D170+1))</f>
        <v>1</v>
      </c>
      <c r="F170" s="164">
        <f t="shared" si="275"/>
        <v>8</v>
      </c>
      <c r="G170" s="164">
        <f t="shared" si="275"/>
        <v>14</v>
      </c>
      <c r="H170" s="164">
        <f t="shared" si="275"/>
        <v>24</v>
      </c>
      <c r="I170" s="164">
        <f t="shared" si="275"/>
        <v>31</v>
      </c>
      <c r="J170" s="164">
        <f t="shared" si="275"/>
        <v>32</v>
      </c>
      <c r="K170" s="164">
        <f t="shared" si="275"/>
        <v>34</v>
      </c>
      <c r="L170" s="164">
        <f t="shared" si="275"/>
        <v>35</v>
      </c>
      <c r="M170" s="164">
        <f t="shared" si="275"/>
        <v>37</v>
      </c>
      <c r="N170" s="164">
        <f t="shared" si="275"/>
        <v>43</v>
      </c>
      <c r="O170" s="164">
        <f t="shared" si="275"/>
        <v>49</v>
      </c>
      <c r="P170" s="164">
        <f t="shared" si="275"/>
        <v>55</v>
      </c>
      <c r="Q170" s="164">
        <f t="shared" si="275"/>
        <v>57</v>
      </c>
      <c r="R170" s="164">
        <f t="shared" si="275"/>
        <v>59</v>
      </c>
      <c r="S170" s="164">
        <f t="shared" si="275"/>
        <v>65</v>
      </c>
      <c r="T170" s="164">
        <f t="shared" si="275"/>
        <v>78</v>
      </c>
      <c r="U170" s="164">
        <f t="shared" si="275"/>
        <v>84</v>
      </c>
      <c r="V170" s="164">
        <f t="shared" si="275"/>
        <v>87</v>
      </c>
      <c r="W170" s="164">
        <f t="shared" si="275"/>
        <v>93</v>
      </c>
      <c r="X170" s="164">
        <f t="shared" si="275"/>
        <v>99</v>
      </c>
      <c r="Y170" s="164">
        <f t="shared" si="275"/>
        <v>100</v>
      </c>
      <c r="Z170" s="164">
        <f t="shared" si="275"/>
        <v>101</v>
      </c>
      <c r="AA170" s="164">
        <f t="shared" si="275"/>
        <v>102</v>
      </c>
      <c r="AB170" s="164">
        <f t="shared" si="275"/>
        <v>105</v>
      </c>
      <c r="AC170" s="164">
        <f t="shared" si="275"/>
        <v>108</v>
      </c>
      <c r="AD170" s="164">
        <f t="shared" si="275"/>
        <v>111</v>
      </c>
      <c r="AE170" s="164">
        <f t="shared" si="275"/>
        <v>114</v>
      </c>
      <c r="AF170" s="164">
        <f t="shared" si="275"/>
        <v>117</v>
      </c>
      <c r="AG170" s="164">
        <f t="shared" si="275"/>
        <v>120</v>
      </c>
      <c r="AH170" s="164">
        <f t="shared" si="275"/>
        <v>123</v>
      </c>
      <c r="AI170" s="164">
        <f t="shared" si="275"/>
        <v>126</v>
      </c>
      <c r="AJ170" s="164">
        <f t="shared" si="275"/>
        <v>129</v>
      </c>
      <c r="AK170" s="164">
        <f t="shared" si="275"/>
        <v>132</v>
      </c>
      <c r="AL170" s="164">
        <f t="shared" si="275"/>
        <v>135</v>
      </c>
      <c r="AM170" s="164">
        <f t="shared" si="275"/>
        <v>136</v>
      </c>
      <c r="AN170" s="164">
        <f t="shared" si="275"/>
        <v>138</v>
      </c>
      <c r="AO170" s="164">
        <f t="shared" si="275"/>
        <v>144</v>
      </c>
      <c r="AP170" s="164">
        <f t="shared" si="275"/>
        <v>146</v>
      </c>
      <c r="AQ170" s="164">
        <f t="shared" si="275"/>
        <v>149</v>
      </c>
      <c r="AR170" s="164">
        <f t="shared" si="275"/>
        <v>155</v>
      </c>
      <c r="AS170" s="164">
        <f t="shared" si="275"/>
        <v>162</v>
      </c>
      <c r="AT170" s="164">
        <f t="shared" si="275"/>
        <v>168</v>
      </c>
      <c r="AU170" s="164">
        <f t="shared" si="275"/>
        <v>171</v>
      </c>
      <c r="AV170" s="164">
        <f t="shared" si="275"/>
        <v>173</v>
      </c>
      <c r="AW170" s="165">
        <f t="shared" si="275"/>
        <v>174</v>
      </c>
      <c r="AX170" t="s">
        <v>1</v>
      </c>
      <c r="AY170" s="106" t="str">
        <f t="shared" si="230"/>
        <v>Ž20</v>
      </c>
      <c r="AZ170" s="138">
        <f t="shared" si="222"/>
        <v>119</v>
      </c>
      <c r="BA170" s="74" t="str">
        <f t="shared" si="231"/>
        <v>Nina</v>
      </c>
      <c r="BB170" s="74" t="str">
        <f t="shared" si="232"/>
        <v>Cvjetko</v>
      </c>
      <c r="BC170" s="138" t="str">
        <f t="shared" si="233"/>
        <v>83:48</v>
      </c>
      <c r="BD170" s="138">
        <f t="shared" si="234"/>
        <v>5028</v>
      </c>
      <c r="BE170" s="138" t="str">
        <f t="shared" si="235"/>
        <v>0</v>
      </c>
      <c r="BF170" s="138" t="str">
        <f t="shared" si="256"/>
        <v>0</v>
      </c>
      <c r="BG170" s="138">
        <f>IF(CD170="","",IF(N(BD170)&gt;max_minuta*60,2,INDEX(statusRezultat_id,MATCH(VALUE(BE170),statusRezultat_oevent,0))))</f>
        <v>1</v>
      </c>
      <c r="BH170" s="74" t="str">
        <f>IF(B170="","",SUBSTITUTE(MID($B170,R170+1,S170-R170-1),"""",""))</f>
        <v>JAP</v>
      </c>
      <c r="BI170" s="74" t="str">
        <f>IF(B170="","",SUBSTITUTE(MID($B170,S170+1,T170-S170-1),"""",""))</f>
        <v>OK Japetic</v>
      </c>
      <c r="BJ170" s="138" t="str">
        <f t="shared" si="236"/>
        <v>NEMA</v>
      </c>
      <c r="BK170" s="74" t="str" cm="1">
        <f t="array" ref="BK170">IF(BJ170="",""&amp;BI170,IF(BJ170="NEMA",BI170,INDEX(klubAlias_klub,BJ170)))</f>
        <v>OK Japetic</v>
      </c>
      <c r="BL170" s="74" t="str" cm="1">
        <f t="array" ref="BL170">IFERROR(INDEX(registarNatjecatelji,CE170,4),"")</f>
        <v>OK Japetić</v>
      </c>
      <c r="BM170" s="138"/>
      <c r="BN170" s="74" t="str">
        <f t="shared" si="237"/>
        <v>OK Japetić</v>
      </c>
      <c r="BO170" s="74" t="str">
        <f>IF(B170="","",SUBSTITUTE(MID($B170,T170+1,U170-T170-1),"""",""))</f>
        <v>CRO</v>
      </c>
      <c r="BP170" s="138">
        <f>IF(BO170="","",IFERROR(INDEX(drzava_id,MATCH(BO170,drzava_oznaka,0)),"NEMA"))</f>
        <v>1</v>
      </c>
      <c r="BQ170" s="74" t="str">
        <f>IF(B170="","",SUBSTITUTE(MID($B170,AQ170+1,AR170-AQ170-1),"""",""))</f>
        <v>Ž20</v>
      </c>
      <c r="BR170" s="74" t="str">
        <f t="shared" si="223"/>
        <v>M45-Ž20-Ž35</v>
      </c>
      <c r="BS170" s="138">
        <f t="shared" si="224"/>
        <v>1007</v>
      </c>
      <c r="BT170" s="75" t="str">
        <f>IF(B170="","",SUBSTITUTE(MID($B170,AR170+1,AS170-AR170-1),"""",""))</f>
        <v>3.56</v>
      </c>
      <c r="BU170" s="75" t="str">
        <f>IF(B170="","",SUBSTITUTE(MID($B170,AS170+1,AT170-AS170-1),"""",""))</f>
        <v>150</v>
      </c>
      <c r="BV170" s="76" t="str">
        <f>IF(B170="","",SUBSTITUTE(MID($B170,AT170+1,AU170-AT170-1),"""",""))</f>
        <v>11</v>
      </c>
      <c r="BW170" t="s">
        <v>1</v>
      </c>
      <c r="BX170" s="106" t="str">
        <f>IF(BA170="Vacant","",IF(BA170="","",BA170) &amp; IF(BB170="",""," – " &amp; BB170) &amp; IF(BN170="",""," – " &amp; BN170) &amp; IF(AY170="",""," – " &amp; AY170))</f>
        <v>Nina – Cvjetko – OK Japetić – Ž20</v>
      </c>
      <c r="BY170" s="107">
        <f t="shared" si="225"/>
        <v>81</v>
      </c>
      <c r="BZ170" t="s">
        <v>1</v>
      </c>
      <c r="CA170" s="106" t="str">
        <f>IF(BA170="Vacant","",IF(BA170="","",BA170) &amp; IF(BB170="",""," – " &amp; BB170) &amp; IF(BN170="",""," – " &amp; BN170))</f>
        <v>Nina – Cvjetko – OK Japetić</v>
      </c>
      <c r="CB170" s="107">
        <f t="shared" si="226"/>
        <v>81</v>
      </c>
      <c r="CC170" t="s">
        <v>1</v>
      </c>
      <c r="CD170" s="106" t="str">
        <f>IF(BA170="Vacant","",IF(BA170="","",BA170)&amp;IF(BB170="",""," – "&amp;BB170))</f>
        <v>Nina – Cvjetko</v>
      </c>
      <c r="CE170" s="107">
        <f t="shared" si="238"/>
        <v>81</v>
      </c>
      <c r="CF170" t="s">
        <v>1</v>
      </c>
      <c r="CG170" s="112">
        <f t="shared" si="239"/>
        <v>81</v>
      </c>
      <c r="CH170" s="107" cm="1">
        <f t="array" ref="CH170">IF(CG170="","",INDEX(imePrezime_id,CG170,0))</f>
        <v>1863</v>
      </c>
      <c r="CI170" t="s">
        <v>1</v>
      </c>
      <c r="CJ170" s="30" t="str">
        <f>IF(CE170&lt;&gt;"NEMA","","SELECT '"&amp;CD170&amp;"', ime, prezime FROM imeprezime WHERE ime LIKE '%"&amp;MID(BA170,2,LEN(BA170)-2)&amp;"%' Or prezime LIKE '%"&amp;MID(BB170,2,LEN(BB170)-2)&amp;"%' Or ime LIKE '%"&amp;MID(BB170,2,LEN(BB170)-2)&amp;"%' Or prezime LIKE '%"&amp;MID(BA170,2,LEN(BA170)-2)&amp;"%' ORDER BY ime, prezime;")</f>
        <v/>
      </c>
      <c r="CK170" t="s">
        <v>1</v>
      </c>
      <c r="CL170" s="91"/>
      <c r="CM170" t="s">
        <v>1</v>
      </c>
      <c r="CO170" t="s">
        <v>1</v>
      </c>
      <c r="CW170" s="116" t="str">
        <f>IF(CE170="NEMA",MAX(CW$10:CW169)+1,"")</f>
        <v/>
      </c>
      <c r="CX170" t="s">
        <v>1</v>
      </c>
      <c r="CY170" s="124" t="str">
        <f>LEFT(BQ170,1)</f>
        <v>Ž</v>
      </c>
      <c r="CZ170" t="s">
        <v>1</v>
      </c>
      <c r="DA170" s="106" t="str">
        <f>IF(CW170="","",IF(BO170&lt;&gt;"CRO","","INSERT INTO osoba (id,reg_broj,oib,spol_id,dat_rodjenja) VALUES ("&amp;CW170&amp;",(SELECT max(reg_broj)+1 FROM osoba),Null,'"&amp;CY170&amp;"',Null); INSERT INTO osoba_log (id,reg_broj,oib,spol_id,dat_rodjenja,dnevnik_id) SELECT id,reg_broj,oib,spol_id,dat_rodjenja,"&amp;CW$2&amp;" FROM osoba WHERE id = "&amp;CW170&amp;";"))</f>
        <v/>
      </c>
      <c r="DB170" s="129" t="str">
        <f>IF(CW170="","","INSERT INTO imeprezime (id,osoba_id,rbr,ime,prezime,klub_id,identitet_id,sintaksa_id,info,aktivno,dnevnik_id) VALUES ("&amp;CW170&amp;","&amp;IF(DA170="","Null",CW170)&amp;",1,'"&amp;BA170&amp;"','"&amp;BB170&amp;"',(SELECT id FROM klub WHERE naziv = '"&amp;BI170&amp;"'),Null,1,'',1,"&amp;CW$2&amp;");")</f>
        <v/>
      </c>
      <c r="DC170" t="s">
        <v>1</v>
      </c>
      <c r="DD170" s="30" t="str">
        <f t="shared" si="240"/>
        <v/>
      </c>
      <c r="DE170" t="s">
        <v>1</v>
      </c>
      <c r="DF170" s="106" t="str">
        <f>IF(OR(BP170="",BP170&lt;&gt;"NEMA"),"",BO170)</f>
        <v/>
      </c>
      <c r="DG170" s="129" t="str">
        <f>IF(DF170="","",MAX(DG$10:DG169)+1)</f>
        <v/>
      </c>
      <c r="DH170" t="s">
        <v>1</v>
      </c>
      <c r="DI170" s="91"/>
      <c r="DJ170" t="s">
        <v>1</v>
      </c>
      <c r="DK170" s="30" t="str">
        <f>IF(DF170="","","INSERT INTO drzava(id,naziv,oznaka) VALUES ("&amp;DG170&amp;",'"&amp;DI170&amp;"','"&amp;UPPER(LEFT(DF170,1))&amp;LOWER(RIGHT(DF170,2))&amp;"');")</f>
        <v/>
      </c>
      <c r="DL170" t="s">
        <v>1</v>
      </c>
      <c r="DM170" s="170" t="str">
        <f>IF(BJ170&lt;&gt;"NEMA","",IF(IFERROR(MATCH(BI170,BI$10:BI169,0),0)&lt;&gt;0,"",BI170))</f>
        <v/>
      </c>
      <c r="DN170" t="s">
        <v>1</v>
      </c>
      <c r="DO170" s="91"/>
      <c r="DP170" t="s">
        <v>1</v>
      </c>
      <c r="DQ170" s="106" t="str">
        <f t="shared" si="241"/>
        <v/>
      </c>
      <c r="DR170" s="74" t="str">
        <f>IF(DQ170="","",MAX(DR$10:DR169)+1)</f>
        <v/>
      </c>
      <c r="DS170" s="74" t="str">
        <f>IF(DQ170="","",IF(BP170="","",IF(BP170="NEMA",DG170,BP170)))</f>
        <v/>
      </c>
      <c r="DT170" s="74" t="str">
        <f t="shared" si="242"/>
        <v/>
      </c>
      <c r="DU170" s="74" t="str">
        <f>IF(DO170="","",MAX(DU$10:DU169)+1)</f>
        <v/>
      </c>
      <c r="DV170" s="181" t="str">
        <f>IF(DO170="","",INDEX(klub_id,MATCH(DO170,klub_naziv,0)))</f>
        <v/>
      </c>
      <c r="DW170" s="129" t="str">
        <f t="shared" si="243"/>
        <v/>
      </c>
      <c r="DX170" t="s">
        <v>1</v>
      </c>
      <c r="DY170" s="30" t="str">
        <f t="shared" si="244"/>
        <v/>
      </c>
      <c r="DZ170" t="s">
        <v>1</v>
      </c>
      <c r="EA170" s="170" t="str">
        <f>IF(BX170="","",IF(BY170&lt;&gt;"NEMA","ime-pre-klu"&amp;IF(BJ170="","","(ali)")&amp;"-kat",IF(CB170&lt;&gt;"NEMA","ime-pre-klu"&amp;IF(BJ170="","","(ali)"),IF(CE170&lt;&gt;"NEMA","ime-pre",IF(CW170&lt;&gt;"","novo",""))))&amp;IF(AND(BE170="0",BD170&gt;max_minuta*60),"-ot",""))</f>
        <v>ime-pre-klu(ali)-kat</v>
      </c>
      <c r="EB170" t="s">
        <v>1</v>
      </c>
      <c r="EC170" s="112"/>
      <c r="ED170" s="138"/>
      <c r="EE170" s="138"/>
      <c r="EF170" s="138"/>
      <c r="EG170" s="138"/>
      <c r="EH170" s="138"/>
      <c r="EI170" s="138"/>
      <c r="EJ170" s="138"/>
      <c r="EK170" s="138"/>
      <c r="EL170" s="138"/>
      <c r="EM170" s="107">
        <f t="shared" si="227"/>
        <v>3</v>
      </c>
      <c r="EN170" t="s">
        <v>1</v>
      </c>
    </row>
    <row r="171" spans="2:144" x14ac:dyDescent="0.25">
      <c r="B171" s="152" t="s">
        <v>1238</v>
      </c>
      <c r="C171" t="s">
        <v>1</v>
      </c>
      <c r="D171" s="163">
        <f t="shared" si="228"/>
        <v>0</v>
      </c>
      <c r="E171" s="164">
        <f t="shared" ref="E171:AW171" si="276">IF($B171="","",FIND(";",$B171,D171+1))</f>
        <v>1</v>
      </c>
      <c r="F171" s="164">
        <f t="shared" si="276"/>
        <v>2</v>
      </c>
      <c r="G171" s="164">
        <f t="shared" si="276"/>
        <v>8</v>
      </c>
      <c r="H171" s="164">
        <f t="shared" si="276"/>
        <v>11</v>
      </c>
      <c r="I171" s="164">
        <f t="shared" si="276"/>
        <v>20</v>
      </c>
      <c r="J171" s="164">
        <f t="shared" si="276"/>
        <v>21</v>
      </c>
      <c r="K171" s="164">
        <f t="shared" si="276"/>
        <v>23</v>
      </c>
      <c r="L171" s="164">
        <f t="shared" si="276"/>
        <v>24</v>
      </c>
      <c r="M171" s="164">
        <f t="shared" si="276"/>
        <v>26</v>
      </c>
      <c r="N171" s="164">
        <f t="shared" si="276"/>
        <v>32</v>
      </c>
      <c r="O171" s="164">
        <f t="shared" si="276"/>
        <v>33</v>
      </c>
      <c r="P171" s="164">
        <f t="shared" si="276"/>
        <v>34</v>
      </c>
      <c r="Q171" s="164">
        <f t="shared" si="276"/>
        <v>36</v>
      </c>
      <c r="R171" s="164">
        <f t="shared" si="276"/>
        <v>37</v>
      </c>
      <c r="S171" s="164">
        <f t="shared" si="276"/>
        <v>40</v>
      </c>
      <c r="T171" s="164">
        <f t="shared" si="276"/>
        <v>43</v>
      </c>
      <c r="U171" s="164">
        <f t="shared" si="276"/>
        <v>46</v>
      </c>
      <c r="V171" s="164">
        <f t="shared" si="276"/>
        <v>49</v>
      </c>
      <c r="W171" s="164">
        <f t="shared" si="276"/>
        <v>55</v>
      </c>
      <c r="X171" s="164">
        <f t="shared" si="276"/>
        <v>61</v>
      </c>
      <c r="Y171" s="164">
        <f t="shared" si="276"/>
        <v>62</v>
      </c>
      <c r="Z171" s="164">
        <f t="shared" si="276"/>
        <v>63</v>
      </c>
      <c r="AA171" s="164">
        <f t="shared" si="276"/>
        <v>64</v>
      </c>
      <c r="AB171" s="164">
        <f t="shared" si="276"/>
        <v>67</v>
      </c>
      <c r="AC171" s="164">
        <f t="shared" si="276"/>
        <v>70</v>
      </c>
      <c r="AD171" s="164">
        <f t="shared" si="276"/>
        <v>73</v>
      </c>
      <c r="AE171" s="164">
        <f t="shared" si="276"/>
        <v>76</v>
      </c>
      <c r="AF171" s="164">
        <f t="shared" si="276"/>
        <v>79</v>
      </c>
      <c r="AG171" s="164">
        <f t="shared" si="276"/>
        <v>82</v>
      </c>
      <c r="AH171" s="164">
        <f t="shared" si="276"/>
        <v>85</v>
      </c>
      <c r="AI171" s="164">
        <f t="shared" si="276"/>
        <v>88</v>
      </c>
      <c r="AJ171" s="164">
        <f t="shared" si="276"/>
        <v>91</v>
      </c>
      <c r="AK171" s="164">
        <f t="shared" si="276"/>
        <v>94</v>
      </c>
      <c r="AL171" s="164">
        <f t="shared" si="276"/>
        <v>97</v>
      </c>
      <c r="AM171" s="164">
        <f t="shared" si="276"/>
        <v>98</v>
      </c>
      <c r="AN171" s="164">
        <f t="shared" si="276"/>
        <v>100</v>
      </c>
      <c r="AO171" s="164">
        <f t="shared" si="276"/>
        <v>106</v>
      </c>
      <c r="AP171" s="164">
        <f t="shared" si="276"/>
        <v>108</v>
      </c>
      <c r="AQ171" s="164">
        <f t="shared" si="276"/>
        <v>111</v>
      </c>
      <c r="AR171" s="164">
        <f t="shared" si="276"/>
        <v>117</v>
      </c>
      <c r="AS171" s="164">
        <f t="shared" si="276"/>
        <v>124</v>
      </c>
      <c r="AT171" s="164">
        <f t="shared" si="276"/>
        <v>130</v>
      </c>
      <c r="AU171" s="164">
        <f t="shared" si="276"/>
        <v>133</v>
      </c>
      <c r="AV171" s="164">
        <f t="shared" si="276"/>
        <v>134</v>
      </c>
      <c r="AW171" s="165">
        <f t="shared" si="276"/>
        <v>135</v>
      </c>
      <c r="AX171" t="s">
        <v>1</v>
      </c>
      <c r="AY171" s="106" t="str">
        <f t="shared" si="230"/>
        <v>Ž20</v>
      </c>
      <c r="AZ171" s="138">
        <f t="shared" si="222"/>
        <v>119</v>
      </c>
      <c r="BA171" s="74" t="str">
        <f t="shared" si="231"/>
        <v>Vacant</v>
      </c>
      <c r="BB171" s="74" t="str">
        <f t="shared" si="232"/>
        <v/>
      </c>
      <c r="BC171" s="138" t="str">
        <f t="shared" si="233"/>
        <v/>
      </c>
      <c r="BD171" s="138" t="str">
        <f t="shared" si="234"/>
        <v/>
      </c>
      <c r="BE171" s="138" t="str">
        <f t="shared" si="235"/>
        <v>0</v>
      </c>
      <c r="BF171" s="138" t="str">
        <f t="shared" si="256"/>
        <v/>
      </c>
      <c r="BG171" s="138" t="str">
        <f>IF(CD171="","",IF(N(BD171)&gt;max_minuta*60,2,INDEX(statusRezultat_id,MATCH(VALUE(BE171),statusRezultat_oevent,0))))</f>
        <v/>
      </c>
      <c r="BH171" s="74" t="str">
        <f>IF(B171="","",SUBSTITUTE(MID($B171,R171+1,S171-R171-1),"""",""))</f>
        <v/>
      </c>
      <c r="BI171" s="74" t="str">
        <f>IF(B171="","",SUBSTITUTE(MID($B171,S171+1,T171-S171-1),"""",""))</f>
        <v/>
      </c>
      <c r="BJ171" s="138" t="str">
        <f t="shared" si="236"/>
        <v/>
      </c>
      <c r="BK171" s="74" t="str" cm="1">
        <f t="array" ref="BK171">IF(BJ171="",""&amp;BI171,IF(BJ171="NEMA",BI171,INDEX(klubAlias_klub,BJ171)))</f>
        <v/>
      </c>
      <c r="BL171" s="74" t="str" cm="1">
        <f t="array" ref="BL171">IFERROR(INDEX(registarNatjecatelji,CE171,4),"")</f>
        <v/>
      </c>
      <c r="BM171" s="138"/>
      <c r="BN171" s="74" t="str">
        <f t="shared" si="237"/>
        <v/>
      </c>
      <c r="BO171" s="74" t="str">
        <f>IF(B171="","",SUBSTITUTE(MID($B171,T171+1,U171-T171-1),"""",""))</f>
        <v/>
      </c>
      <c r="BP171" s="138" t="str">
        <f>IF(BO171="","",IFERROR(INDEX(drzava_id,MATCH(BO171,drzava_oznaka,0)),"NEMA"))</f>
        <v/>
      </c>
      <c r="BQ171" s="74" t="str">
        <f>IF(B171="","",SUBSTITUTE(MID($B171,AQ171+1,AR171-AQ171-1),"""",""))</f>
        <v>Ž20</v>
      </c>
      <c r="BR171" s="74" t="str">
        <f t="shared" si="223"/>
        <v>M45-Ž20-Ž35</v>
      </c>
      <c r="BS171" s="138">
        <f t="shared" si="224"/>
        <v>1007</v>
      </c>
      <c r="BT171" s="75" t="str">
        <f>IF(B171="","",SUBSTITUTE(MID($B171,AR171+1,AS171-AR171-1),"""",""))</f>
        <v>3.56</v>
      </c>
      <c r="BU171" s="75" t="str">
        <f>IF(B171="","",SUBSTITUTE(MID($B171,AS171+1,AT171-AS171-1),"""",""))</f>
        <v>150</v>
      </c>
      <c r="BV171" s="76" t="str">
        <f>IF(B171="","",SUBSTITUTE(MID($B171,AT171+1,AU171-AT171-1),"""",""))</f>
        <v>11</v>
      </c>
      <c r="BW171" t="s">
        <v>1</v>
      </c>
      <c r="BX171" s="106" t="str">
        <f>IF(BA171="Vacant","",IF(BA171="","",BA171) &amp; IF(BB171="",""," – " &amp; BB171) &amp; IF(BN171="",""," – " &amp; BN171) &amp; IF(AY171="",""," – " &amp; AY171))</f>
        <v/>
      </c>
      <c r="BY171" s="107" t="str">
        <f t="shared" si="225"/>
        <v/>
      </c>
      <c r="BZ171" t="s">
        <v>1</v>
      </c>
      <c r="CA171" s="106" t="str">
        <f>IF(BA171="Vacant","",IF(BA171="","",BA171) &amp; IF(BB171="",""," – " &amp; BB171) &amp; IF(BN171="",""," – " &amp; BN171))</f>
        <v/>
      </c>
      <c r="CB171" s="107" t="str">
        <f t="shared" si="226"/>
        <v/>
      </c>
      <c r="CC171" t="s">
        <v>1</v>
      </c>
      <c r="CD171" s="106" t="str">
        <f>IF(BA171="Vacant","",IF(BA171="","",BA171)&amp;IF(BB171="",""," – "&amp;BB171))</f>
        <v/>
      </c>
      <c r="CE171" s="107" t="str">
        <f t="shared" si="238"/>
        <v/>
      </c>
      <c r="CF171" t="s">
        <v>1</v>
      </c>
      <c r="CG171" s="112" t="str">
        <f t="shared" si="239"/>
        <v/>
      </c>
      <c r="CH171" s="107" t="str" cm="1">
        <f t="array" ref="CH171">IF(CG171="","",INDEX(imePrezime_id,CG171,0))</f>
        <v/>
      </c>
      <c r="CI171" t="s">
        <v>1</v>
      </c>
      <c r="CJ171" s="30" t="str">
        <f>IF(CE171&lt;&gt;"NEMA","","SELECT '"&amp;CD171&amp;"', ime, prezime FROM imeprezime WHERE ime LIKE '%"&amp;MID(BA171,2,LEN(BA171)-2)&amp;"%' Or prezime LIKE '%"&amp;MID(BB171,2,LEN(BB171)-2)&amp;"%' Or ime LIKE '%"&amp;MID(BB171,2,LEN(BB171)-2)&amp;"%' Or prezime LIKE '%"&amp;MID(BA171,2,LEN(BA171)-2)&amp;"%' ORDER BY ime, prezime;")</f>
        <v/>
      </c>
      <c r="CK171" t="s">
        <v>1</v>
      </c>
      <c r="CL171" s="91"/>
      <c r="CM171" t="s">
        <v>1</v>
      </c>
      <c r="CO171" t="s">
        <v>1</v>
      </c>
      <c r="CW171" s="116" t="str">
        <f>IF(CE171="NEMA",MAX(CW$10:CW170)+1,"")</f>
        <v/>
      </c>
      <c r="CX171" t="s">
        <v>1</v>
      </c>
      <c r="CY171" s="124" t="str">
        <f>LEFT(BQ171,1)</f>
        <v>Ž</v>
      </c>
      <c r="CZ171" t="s">
        <v>1</v>
      </c>
      <c r="DA171" s="106" t="str">
        <f>IF(CW171="","",IF(BO171&lt;&gt;"CRO","","INSERT INTO osoba (id,reg_broj,oib,spol_id,dat_rodjenja) VALUES ("&amp;CW171&amp;",(SELECT max(reg_broj)+1 FROM osoba),Null,'"&amp;CY171&amp;"',Null); INSERT INTO osoba_log (id,reg_broj,oib,spol_id,dat_rodjenja,dnevnik_id) SELECT id,reg_broj,oib,spol_id,dat_rodjenja,"&amp;CW$2&amp;" FROM osoba WHERE id = "&amp;CW171&amp;";"))</f>
        <v/>
      </c>
      <c r="DB171" s="129" t="str">
        <f>IF(CW171="","","INSERT INTO imeprezime (id,osoba_id,rbr,ime,prezime,klub_id,identitet_id,sintaksa_id,info,aktivno,dnevnik_id) VALUES ("&amp;CW171&amp;","&amp;IF(DA171="","Null",CW171)&amp;",1,'"&amp;BA171&amp;"','"&amp;BB171&amp;"',(SELECT id FROM klub WHERE naziv = '"&amp;BI171&amp;"'),Null,1,'',1,"&amp;CW$2&amp;");")</f>
        <v/>
      </c>
      <c r="DC171" t="s">
        <v>1</v>
      </c>
      <c r="DD171" s="30" t="str">
        <f t="shared" si="240"/>
        <v/>
      </c>
      <c r="DE171" t="s">
        <v>1</v>
      </c>
      <c r="DF171" s="106" t="str">
        <f>IF(OR(BP171="",BP171&lt;&gt;"NEMA"),"",BO171)</f>
        <v/>
      </c>
      <c r="DG171" s="129" t="str">
        <f>IF(DF171="","",MAX(DG$10:DG170)+1)</f>
        <v/>
      </c>
      <c r="DH171" t="s">
        <v>1</v>
      </c>
      <c r="DI171" s="91"/>
      <c r="DJ171" t="s">
        <v>1</v>
      </c>
      <c r="DK171" s="30" t="str">
        <f>IF(DF171="","","INSERT INTO drzava(id,naziv,oznaka) VALUES ("&amp;DG171&amp;",'"&amp;DI171&amp;"','"&amp;UPPER(LEFT(DF171,1))&amp;LOWER(RIGHT(DF171,2))&amp;"');")</f>
        <v/>
      </c>
      <c r="DL171" t="s">
        <v>1</v>
      </c>
      <c r="DM171" s="170" t="str">
        <f>IF(BJ171&lt;&gt;"NEMA","",IF(IFERROR(MATCH(BI171,BI$10:BI170,0),0)&lt;&gt;0,"",BI171))</f>
        <v/>
      </c>
      <c r="DN171" t="s">
        <v>1</v>
      </c>
      <c r="DO171" s="91"/>
      <c r="DP171" t="s">
        <v>1</v>
      </c>
      <c r="DQ171" s="106" t="str">
        <f t="shared" si="241"/>
        <v/>
      </c>
      <c r="DR171" s="74" t="str">
        <f>IF(DQ171="","",MAX(DR$10:DR170)+1)</f>
        <v/>
      </c>
      <c r="DS171" s="74" t="str">
        <f>IF(DQ171="","",IF(BP171="","",IF(BP171="NEMA",DG171,BP171)))</f>
        <v/>
      </c>
      <c r="DT171" s="74" t="str">
        <f t="shared" si="242"/>
        <v/>
      </c>
      <c r="DU171" s="74" t="str">
        <f>IF(DO171="","",MAX(DU$10:DU170)+1)</f>
        <v/>
      </c>
      <c r="DV171" s="181" t="str">
        <f>IF(DO171="","",INDEX(klub_id,MATCH(DO171,klub_naziv,0)))</f>
        <v/>
      </c>
      <c r="DW171" s="129" t="str">
        <f t="shared" si="243"/>
        <v/>
      </c>
      <c r="DX171" t="s">
        <v>1</v>
      </c>
      <c r="DY171" s="30" t="str">
        <f t="shared" si="244"/>
        <v/>
      </c>
      <c r="DZ171" t="s">
        <v>1</v>
      </c>
      <c r="EA171" s="170" t="str">
        <f>IF(BX171="","",IF(BY171&lt;&gt;"NEMA","ime-pre-klu"&amp;IF(BJ171="","","(ali)")&amp;"-kat",IF(CB171&lt;&gt;"NEMA","ime-pre-klu"&amp;IF(BJ171="","","(ali)"),IF(CE171&lt;&gt;"NEMA","ime-pre",IF(CW171&lt;&gt;"","novo",""))))&amp;IF(AND(BE171="0",BD171&gt;max_minuta*60),"-ot",""))</f>
        <v/>
      </c>
      <c r="EB171" t="s">
        <v>1</v>
      </c>
      <c r="EC171" s="112"/>
      <c r="ED171" s="138"/>
      <c r="EE171" s="138"/>
      <c r="EF171" s="138"/>
      <c r="EG171" s="138"/>
      <c r="EH171" s="138"/>
      <c r="EI171" s="138"/>
      <c r="EJ171" s="138"/>
      <c r="EK171" s="138"/>
      <c r="EL171" s="138"/>
      <c r="EM171" s="107" t="str">
        <f t="shared" si="227"/>
        <v/>
      </c>
      <c r="EN171" t="s">
        <v>1</v>
      </c>
    </row>
    <row r="172" spans="2:144" x14ac:dyDescent="0.25">
      <c r="B172" s="152" t="s">
        <v>1239</v>
      </c>
      <c r="C172" t="s">
        <v>1</v>
      </c>
      <c r="D172" s="163">
        <f t="shared" si="228"/>
        <v>0</v>
      </c>
      <c r="E172" s="164">
        <f t="shared" ref="E172:AW172" si="277">IF($B172="","",FIND(";",$B172,D172+1))</f>
        <v>1</v>
      </c>
      <c r="F172" s="164">
        <f t="shared" si="277"/>
        <v>2</v>
      </c>
      <c r="G172" s="164">
        <f t="shared" si="277"/>
        <v>8</v>
      </c>
      <c r="H172" s="164">
        <f t="shared" si="277"/>
        <v>11</v>
      </c>
      <c r="I172" s="164">
        <f t="shared" si="277"/>
        <v>20</v>
      </c>
      <c r="J172" s="164">
        <f t="shared" si="277"/>
        <v>21</v>
      </c>
      <c r="K172" s="164">
        <f t="shared" si="277"/>
        <v>23</v>
      </c>
      <c r="L172" s="164">
        <f t="shared" si="277"/>
        <v>24</v>
      </c>
      <c r="M172" s="164">
        <f t="shared" si="277"/>
        <v>26</v>
      </c>
      <c r="N172" s="164">
        <f t="shared" si="277"/>
        <v>32</v>
      </c>
      <c r="O172" s="164">
        <f t="shared" si="277"/>
        <v>33</v>
      </c>
      <c r="P172" s="164">
        <f t="shared" si="277"/>
        <v>34</v>
      </c>
      <c r="Q172" s="164">
        <f t="shared" si="277"/>
        <v>36</v>
      </c>
      <c r="R172" s="164">
        <f t="shared" si="277"/>
        <v>37</v>
      </c>
      <c r="S172" s="164">
        <f t="shared" si="277"/>
        <v>40</v>
      </c>
      <c r="T172" s="164">
        <f t="shared" si="277"/>
        <v>43</v>
      </c>
      <c r="U172" s="164">
        <f t="shared" si="277"/>
        <v>46</v>
      </c>
      <c r="V172" s="164">
        <f t="shared" si="277"/>
        <v>49</v>
      </c>
      <c r="W172" s="164">
        <f t="shared" si="277"/>
        <v>55</v>
      </c>
      <c r="X172" s="164">
        <f t="shared" si="277"/>
        <v>61</v>
      </c>
      <c r="Y172" s="164">
        <f t="shared" si="277"/>
        <v>62</v>
      </c>
      <c r="Z172" s="164">
        <f t="shared" si="277"/>
        <v>63</v>
      </c>
      <c r="AA172" s="164">
        <f t="shared" si="277"/>
        <v>64</v>
      </c>
      <c r="AB172" s="164">
        <f t="shared" si="277"/>
        <v>67</v>
      </c>
      <c r="AC172" s="164">
        <f t="shared" si="277"/>
        <v>70</v>
      </c>
      <c r="AD172" s="164">
        <f t="shared" si="277"/>
        <v>73</v>
      </c>
      <c r="AE172" s="164">
        <f t="shared" si="277"/>
        <v>76</v>
      </c>
      <c r="AF172" s="164">
        <f t="shared" si="277"/>
        <v>79</v>
      </c>
      <c r="AG172" s="164">
        <f t="shared" si="277"/>
        <v>82</v>
      </c>
      <c r="AH172" s="164">
        <f t="shared" si="277"/>
        <v>85</v>
      </c>
      <c r="AI172" s="164">
        <f t="shared" si="277"/>
        <v>88</v>
      </c>
      <c r="AJ172" s="164">
        <f t="shared" si="277"/>
        <v>91</v>
      </c>
      <c r="AK172" s="164">
        <f t="shared" si="277"/>
        <v>94</v>
      </c>
      <c r="AL172" s="164">
        <f t="shared" si="277"/>
        <v>97</v>
      </c>
      <c r="AM172" s="164">
        <f t="shared" si="277"/>
        <v>98</v>
      </c>
      <c r="AN172" s="164">
        <f t="shared" si="277"/>
        <v>100</v>
      </c>
      <c r="AO172" s="164">
        <f t="shared" si="277"/>
        <v>106</v>
      </c>
      <c r="AP172" s="164">
        <f t="shared" si="277"/>
        <v>108</v>
      </c>
      <c r="AQ172" s="164">
        <f t="shared" si="277"/>
        <v>111</v>
      </c>
      <c r="AR172" s="164">
        <f t="shared" si="277"/>
        <v>117</v>
      </c>
      <c r="AS172" s="164">
        <f t="shared" si="277"/>
        <v>124</v>
      </c>
      <c r="AT172" s="164">
        <f t="shared" si="277"/>
        <v>130</v>
      </c>
      <c r="AU172" s="164">
        <f t="shared" si="277"/>
        <v>133</v>
      </c>
      <c r="AV172" s="164">
        <f t="shared" si="277"/>
        <v>134</v>
      </c>
      <c r="AW172" s="165">
        <f t="shared" si="277"/>
        <v>135</v>
      </c>
      <c r="AX172" t="s">
        <v>1</v>
      </c>
      <c r="AY172" s="106" t="str">
        <f t="shared" si="230"/>
        <v>Ž20</v>
      </c>
      <c r="AZ172" s="138">
        <f t="shared" si="222"/>
        <v>119</v>
      </c>
      <c r="BA172" s="74" t="str">
        <f t="shared" si="231"/>
        <v>Vacant</v>
      </c>
      <c r="BB172" s="74" t="str">
        <f t="shared" si="232"/>
        <v/>
      </c>
      <c r="BC172" s="138" t="str">
        <f t="shared" si="233"/>
        <v/>
      </c>
      <c r="BD172" s="138" t="str">
        <f t="shared" si="234"/>
        <v/>
      </c>
      <c r="BE172" s="138" t="str">
        <f t="shared" si="235"/>
        <v>0</v>
      </c>
      <c r="BF172" s="138" t="str">
        <f t="shared" si="256"/>
        <v/>
      </c>
      <c r="BG172" s="138" t="str">
        <f>IF(CD172="","",IF(N(BD172)&gt;max_minuta*60,2,INDEX(statusRezultat_id,MATCH(VALUE(BE172),statusRezultat_oevent,0))))</f>
        <v/>
      </c>
      <c r="BH172" s="74" t="str">
        <f>IF(B172="","",SUBSTITUTE(MID($B172,R172+1,S172-R172-1),"""",""))</f>
        <v/>
      </c>
      <c r="BI172" s="74" t="str">
        <f>IF(B172="","",SUBSTITUTE(MID($B172,S172+1,T172-S172-1),"""",""))</f>
        <v/>
      </c>
      <c r="BJ172" s="138" t="str">
        <f t="shared" si="236"/>
        <v/>
      </c>
      <c r="BK172" s="74" t="str" cm="1">
        <f t="array" ref="BK172">IF(BJ172="",""&amp;BI172,IF(BJ172="NEMA",BI172,INDEX(klubAlias_klub,BJ172)))</f>
        <v/>
      </c>
      <c r="BL172" s="74" t="str" cm="1">
        <f t="array" ref="BL172">IFERROR(INDEX(registarNatjecatelji,CE172,4),"")</f>
        <v/>
      </c>
      <c r="BM172" s="138"/>
      <c r="BN172" s="74" t="str">
        <f t="shared" si="237"/>
        <v/>
      </c>
      <c r="BO172" s="74" t="str">
        <f>IF(B172="","",SUBSTITUTE(MID($B172,T172+1,U172-T172-1),"""",""))</f>
        <v/>
      </c>
      <c r="BP172" s="138" t="str">
        <f>IF(BO172="","",IFERROR(INDEX(drzava_id,MATCH(BO172,drzava_oznaka,0)),"NEMA"))</f>
        <v/>
      </c>
      <c r="BQ172" s="74" t="str">
        <f>IF(B172="","",SUBSTITUTE(MID($B172,AQ172+1,AR172-AQ172-1),"""",""))</f>
        <v>Ž20</v>
      </c>
      <c r="BR172" s="74" t="str">
        <f t="shared" si="223"/>
        <v>M45-Ž20-Ž35</v>
      </c>
      <c r="BS172" s="138">
        <f t="shared" si="224"/>
        <v>1007</v>
      </c>
      <c r="BT172" s="75" t="str">
        <f>IF(B172="","",SUBSTITUTE(MID($B172,AR172+1,AS172-AR172-1),"""",""))</f>
        <v>3.56</v>
      </c>
      <c r="BU172" s="75" t="str">
        <f>IF(B172="","",SUBSTITUTE(MID($B172,AS172+1,AT172-AS172-1),"""",""))</f>
        <v>150</v>
      </c>
      <c r="BV172" s="76" t="str">
        <f>IF(B172="","",SUBSTITUTE(MID($B172,AT172+1,AU172-AT172-1),"""",""))</f>
        <v>11</v>
      </c>
      <c r="BW172" t="s">
        <v>1</v>
      </c>
      <c r="BX172" s="106" t="str">
        <f>IF(BA172="Vacant","",IF(BA172="","",BA172) &amp; IF(BB172="",""," – " &amp; BB172) &amp; IF(BN172="",""," – " &amp; BN172) &amp; IF(AY172="",""," – " &amp; AY172))</f>
        <v/>
      </c>
      <c r="BY172" s="107" t="str">
        <f t="shared" si="225"/>
        <v/>
      </c>
      <c r="BZ172" t="s">
        <v>1</v>
      </c>
      <c r="CA172" s="106" t="str">
        <f>IF(BA172="Vacant","",IF(BA172="","",BA172) &amp; IF(BB172="",""," – " &amp; BB172) &amp; IF(BN172="",""," – " &amp; BN172))</f>
        <v/>
      </c>
      <c r="CB172" s="107" t="str">
        <f t="shared" si="226"/>
        <v/>
      </c>
      <c r="CC172" t="s">
        <v>1</v>
      </c>
      <c r="CD172" s="106" t="str">
        <f>IF(BA172="Vacant","",IF(BA172="","",BA172)&amp;IF(BB172="",""," – "&amp;BB172))</f>
        <v/>
      </c>
      <c r="CE172" s="107" t="str">
        <f t="shared" si="238"/>
        <v/>
      </c>
      <c r="CF172" t="s">
        <v>1</v>
      </c>
      <c r="CG172" s="112" t="str">
        <f t="shared" si="239"/>
        <v/>
      </c>
      <c r="CH172" s="107" t="str" cm="1">
        <f t="array" ref="CH172">IF(CG172="","",INDEX(imePrezime_id,CG172,0))</f>
        <v/>
      </c>
      <c r="CI172" t="s">
        <v>1</v>
      </c>
      <c r="CJ172" s="30" t="str">
        <f>IF(CE172&lt;&gt;"NEMA","","SELECT '"&amp;CD172&amp;"', ime, prezime FROM imeprezime WHERE ime LIKE '%"&amp;MID(BA172,2,LEN(BA172)-2)&amp;"%' Or prezime LIKE '%"&amp;MID(BB172,2,LEN(BB172)-2)&amp;"%' Or ime LIKE '%"&amp;MID(BB172,2,LEN(BB172)-2)&amp;"%' Or prezime LIKE '%"&amp;MID(BA172,2,LEN(BA172)-2)&amp;"%' ORDER BY ime, prezime;")</f>
        <v/>
      </c>
      <c r="CK172" t="s">
        <v>1</v>
      </c>
      <c r="CL172" s="91"/>
      <c r="CM172" t="s">
        <v>1</v>
      </c>
      <c r="CO172" t="s">
        <v>1</v>
      </c>
      <c r="CW172" s="116" t="str">
        <f>IF(CE172="NEMA",MAX(CW$10:CW171)+1,"")</f>
        <v/>
      </c>
      <c r="CX172" t="s">
        <v>1</v>
      </c>
      <c r="CY172" s="124" t="str">
        <f>LEFT(BQ172,1)</f>
        <v>Ž</v>
      </c>
      <c r="CZ172" t="s">
        <v>1</v>
      </c>
      <c r="DA172" s="106" t="str">
        <f>IF(CW172="","",IF(BO172&lt;&gt;"CRO","","INSERT INTO osoba (id,reg_broj,oib,spol_id,dat_rodjenja) VALUES ("&amp;CW172&amp;",(SELECT max(reg_broj)+1 FROM osoba),Null,'"&amp;CY172&amp;"',Null); INSERT INTO osoba_log (id,reg_broj,oib,spol_id,dat_rodjenja,dnevnik_id) SELECT id,reg_broj,oib,spol_id,dat_rodjenja,"&amp;CW$2&amp;" FROM osoba WHERE id = "&amp;CW172&amp;";"))</f>
        <v/>
      </c>
      <c r="DB172" s="129" t="str">
        <f>IF(CW172="","","INSERT INTO imeprezime (id,osoba_id,rbr,ime,prezime,klub_id,identitet_id,sintaksa_id,info,aktivno,dnevnik_id) VALUES ("&amp;CW172&amp;","&amp;IF(DA172="","Null",CW172)&amp;",1,'"&amp;BA172&amp;"','"&amp;BB172&amp;"',(SELECT id FROM klub WHERE naziv = '"&amp;BI172&amp;"'),Null,1,'',1,"&amp;CW$2&amp;");")</f>
        <v/>
      </c>
      <c r="DC172" t="s">
        <v>1</v>
      </c>
      <c r="DD172" s="30" t="str">
        <f t="shared" si="240"/>
        <v/>
      </c>
      <c r="DE172" t="s">
        <v>1</v>
      </c>
      <c r="DF172" s="106" t="str">
        <f>IF(OR(BP172="",BP172&lt;&gt;"NEMA"),"",BO172)</f>
        <v/>
      </c>
      <c r="DG172" s="129" t="str">
        <f>IF(DF172="","",MAX(DG$10:DG171)+1)</f>
        <v/>
      </c>
      <c r="DH172" t="s">
        <v>1</v>
      </c>
      <c r="DI172" s="91"/>
      <c r="DJ172" t="s">
        <v>1</v>
      </c>
      <c r="DK172" s="30" t="str">
        <f>IF(DF172="","","INSERT INTO drzava(id,naziv,oznaka) VALUES ("&amp;DG172&amp;",'"&amp;DI172&amp;"','"&amp;UPPER(LEFT(DF172,1))&amp;LOWER(RIGHT(DF172,2))&amp;"');")</f>
        <v/>
      </c>
      <c r="DL172" t="s">
        <v>1</v>
      </c>
      <c r="DM172" s="170" t="str">
        <f>IF(BJ172&lt;&gt;"NEMA","",IF(IFERROR(MATCH(BI172,BI$10:BI171,0),0)&lt;&gt;0,"",BI172))</f>
        <v/>
      </c>
      <c r="DN172" t="s">
        <v>1</v>
      </c>
      <c r="DO172" s="91"/>
      <c r="DP172" t="s">
        <v>1</v>
      </c>
      <c r="DQ172" s="106" t="str">
        <f t="shared" si="241"/>
        <v/>
      </c>
      <c r="DR172" s="74" t="str">
        <f>IF(DQ172="","",MAX(DR$10:DR171)+1)</f>
        <v/>
      </c>
      <c r="DS172" s="74" t="str">
        <f>IF(DQ172="","",IF(BP172="","",IF(BP172="NEMA",DG172,BP172)))</f>
        <v/>
      </c>
      <c r="DT172" s="74" t="str">
        <f t="shared" si="242"/>
        <v/>
      </c>
      <c r="DU172" s="74" t="str">
        <f>IF(DO172="","",MAX(DU$10:DU171)+1)</f>
        <v/>
      </c>
      <c r="DV172" s="181" t="str">
        <f>IF(DO172="","",INDEX(klub_id,MATCH(DO172,klub_naziv,0)))</f>
        <v/>
      </c>
      <c r="DW172" s="129" t="str">
        <f t="shared" si="243"/>
        <v/>
      </c>
      <c r="DX172" t="s">
        <v>1</v>
      </c>
      <c r="DY172" s="30" t="str">
        <f t="shared" si="244"/>
        <v/>
      </c>
      <c r="DZ172" t="s">
        <v>1</v>
      </c>
      <c r="EA172" s="170" t="str">
        <f>IF(BX172="","",IF(BY172&lt;&gt;"NEMA","ime-pre-klu"&amp;IF(BJ172="","","(ali)")&amp;"-kat",IF(CB172&lt;&gt;"NEMA","ime-pre-klu"&amp;IF(BJ172="","","(ali)"),IF(CE172&lt;&gt;"NEMA","ime-pre",IF(CW172&lt;&gt;"","novo",""))))&amp;IF(AND(BE172="0",BD172&gt;max_minuta*60),"-ot",""))</f>
        <v/>
      </c>
      <c r="EB172" t="s">
        <v>1</v>
      </c>
      <c r="EC172" s="112"/>
      <c r="ED172" s="138"/>
      <c r="EE172" s="138"/>
      <c r="EF172" s="138"/>
      <c r="EG172" s="138"/>
      <c r="EH172" s="138"/>
      <c r="EI172" s="138"/>
      <c r="EJ172" s="138"/>
      <c r="EK172" s="138"/>
      <c r="EL172" s="138"/>
      <c r="EM172" s="107" t="str">
        <f t="shared" si="227"/>
        <v/>
      </c>
      <c r="EN172" t="s">
        <v>1</v>
      </c>
    </row>
    <row r="173" spans="2:144" x14ac:dyDescent="0.25">
      <c r="B173" s="152" t="s">
        <v>1240</v>
      </c>
      <c r="C173" t="s">
        <v>1</v>
      </c>
      <c r="D173" s="163">
        <f t="shared" si="228"/>
        <v>0</v>
      </c>
      <c r="E173" s="164">
        <f t="shared" ref="E173:AW173" si="278">IF($B173="","",FIND(";",$B173,D173+1))</f>
        <v>1</v>
      </c>
      <c r="F173" s="164">
        <f t="shared" si="278"/>
        <v>9</v>
      </c>
      <c r="G173" s="164">
        <f t="shared" si="278"/>
        <v>15</v>
      </c>
      <c r="H173" s="164">
        <f t="shared" si="278"/>
        <v>24</v>
      </c>
      <c r="I173" s="164">
        <f t="shared" si="278"/>
        <v>33</v>
      </c>
      <c r="J173" s="164">
        <f t="shared" si="278"/>
        <v>34</v>
      </c>
      <c r="K173" s="164">
        <f t="shared" si="278"/>
        <v>36</v>
      </c>
      <c r="L173" s="164">
        <f t="shared" si="278"/>
        <v>37</v>
      </c>
      <c r="M173" s="164">
        <f t="shared" si="278"/>
        <v>39</v>
      </c>
      <c r="N173" s="164">
        <f t="shared" si="278"/>
        <v>45</v>
      </c>
      <c r="O173" s="164">
        <f t="shared" si="278"/>
        <v>46</v>
      </c>
      <c r="P173" s="164">
        <f t="shared" si="278"/>
        <v>47</v>
      </c>
      <c r="Q173" s="164">
        <f t="shared" si="278"/>
        <v>49</v>
      </c>
      <c r="R173" s="164">
        <f t="shared" si="278"/>
        <v>51</v>
      </c>
      <c r="S173" s="164">
        <f t="shared" si="278"/>
        <v>57</v>
      </c>
      <c r="T173" s="164">
        <f t="shared" si="278"/>
        <v>70</v>
      </c>
      <c r="U173" s="164">
        <f t="shared" si="278"/>
        <v>76</v>
      </c>
      <c r="V173" s="164">
        <f t="shared" si="278"/>
        <v>79</v>
      </c>
      <c r="W173" s="164">
        <f t="shared" si="278"/>
        <v>85</v>
      </c>
      <c r="X173" s="164">
        <f t="shared" si="278"/>
        <v>91</v>
      </c>
      <c r="Y173" s="164">
        <f t="shared" si="278"/>
        <v>92</v>
      </c>
      <c r="Z173" s="164">
        <f t="shared" si="278"/>
        <v>93</v>
      </c>
      <c r="AA173" s="164">
        <f t="shared" si="278"/>
        <v>94</v>
      </c>
      <c r="AB173" s="164">
        <f t="shared" si="278"/>
        <v>97</v>
      </c>
      <c r="AC173" s="164">
        <f t="shared" si="278"/>
        <v>100</v>
      </c>
      <c r="AD173" s="164">
        <f t="shared" si="278"/>
        <v>103</v>
      </c>
      <c r="AE173" s="164">
        <f t="shared" si="278"/>
        <v>106</v>
      </c>
      <c r="AF173" s="164">
        <f t="shared" si="278"/>
        <v>109</v>
      </c>
      <c r="AG173" s="164">
        <f t="shared" si="278"/>
        <v>112</v>
      </c>
      <c r="AH173" s="164">
        <f t="shared" si="278"/>
        <v>115</v>
      </c>
      <c r="AI173" s="164">
        <f t="shared" si="278"/>
        <v>118</v>
      </c>
      <c r="AJ173" s="164">
        <f t="shared" si="278"/>
        <v>121</v>
      </c>
      <c r="AK173" s="164">
        <f t="shared" si="278"/>
        <v>124</v>
      </c>
      <c r="AL173" s="164">
        <f t="shared" si="278"/>
        <v>127</v>
      </c>
      <c r="AM173" s="164">
        <f t="shared" si="278"/>
        <v>128</v>
      </c>
      <c r="AN173" s="164">
        <f t="shared" si="278"/>
        <v>130</v>
      </c>
      <c r="AO173" s="164">
        <f t="shared" si="278"/>
        <v>136</v>
      </c>
      <c r="AP173" s="164">
        <f t="shared" si="278"/>
        <v>138</v>
      </c>
      <c r="AQ173" s="164">
        <f t="shared" si="278"/>
        <v>141</v>
      </c>
      <c r="AR173" s="164">
        <f t="shared" si="278"/>
        <v>147</v>
      </c>
      <c r="AS173" s="164">
        <f t="shared" si="278"/>
        <v>154</v>
      </c>
      <c r="AT173" s="164">
        <f t="shared" si="278"/>
        <v>160</v>
      </c>
      <c r="AU173" s="164">
        <f t="shared" si="278"/>
        <v>163</v>
      </c>
      <c r="AV173" s="164">
        <f t="shared" si="278"/>
        <v>164</v>
      </c>
      <c r="AW173" s="165">
        <f t="shared" si="278"/>
        <v>165</v>
      </c>
      <c r="AX173" t="s">
        <v>1</v>
      </c>
      <c r="AY173" s="106" t="str">
        <f t="shared" si="230"/>
        <v>Ž20</v>
      </c>
      <c r="AZ173" s="138">
        <f t="shared" si="222"/>
        <v>119</v>
      </c>
      <c r="BA173" s="74" t="str">
        <f t="shared" si="231"/>
        <v>Jelena</v>
      </c>
      <c r="BB173" s="74" t="str">
        <f t="shared" si="232"/>
        <v>Lesjak</v>
      </c>
      <c r="BC173" s="138" t="str">
        <f t="shared" si="233"/>
        <v/>
      </c>
      <c r="BD173" s="138" t="str">
        <f t="shared" si="234"/>
        <v/>
      </c>
      <c r="BE173" s="138" t="str">
        <f t="shared" si="235"/>
        <v>1</v>
      </c>
      <c r="BF173" s="138" t="str">
        <f t="shared" si="256"/>
        <v>1</v>
      </c>
      <c r="BG173" s="138">
        <f>IF(CD173="","",IF(N(BD173)&gt;max_minuta*60,2,INDEX(statusRezultat_id,MATCH(VALUE(BE173),statusRezultat_oevent,0))))</f>
        <v>6</v>
      </c>
      <c r="BH173" s="74" t="str">
        <f>IF(B173="","",SUBSTITUTE(MID($B173,R173+1,S173-R173-1),"""",""))</f>
        <v>JAP</v>
      </c>
      <c r="BI173" s="74" t="str">
        <f>IF(B173="","",SUBSTITUTE(MID($B173,S173+1,T173-S173-1),"""",""))</f>
        <v>OK Japetic</v>
      </c>
      <c r="BJ173" s="138" t="str">
        <f t="shared" si="236"/>
        <v>NEMA</v>
      </c>
      <c r="BK173" s="74" t="str" cm="1">
        <f t="array" ref="BK173">IF(BJ173="",""&amp;BI173,IF(BJ173="NEMA",BI173,INDEX(klubAlias_klub,BJ173)))</f>
        <v>OK Japetic</v>
      </c>
      <c r="BL173" s="74" t="str" cm="1">
        <f t="array" ref="BL173">IFERROR(INDEX(registarNatjecatelji,CE173,4),"")</f>
        <v>OK Japetić</v>
      </c>
      <c r="BM173" s="183">
        <f>IF(BK173=BL173,"",1)</f>
        <v>1</v>
      </c>
      <c r="BN173" s="74" t="str">
        <f t="shared" si="237"/>
        <v>OK Japetić</v>
      </c>
      <c r="BO173" s="74" t="str">
        <f>IF(B173="","",SUBSTITUTE(MID($B173,T173+1,U173-T173-1),"""",""))</f>
        <v>CRO</v>
      </c>
      <c r="BP173" s="138">
        <f>IF(BO173="","",IFERROR(INDEX(drzava_id,MATCH(BO173,drzava_oznaka,0)),"NEMA"))</f>
        <v>1</v>
      </c>
      <c r="BQ173" s="74" t="str">
        <f>IF(B173="","",SUBSTITUTE(MID($B173,AQ173+1,AR173-AQ173-1),"""",""))</f>
        <v>Ž20</v>
      </c>
      <c r="BR173" s="74" t="str">
        <f t="shared" si="223"/>
        <v>M45-Ž20-Ž35</v>
      </c>
      <c r="BS173" s="138">
        <f t="shared" si="224"/>
        <v>1007</v>
      </c>
      <c r="BT173" s="75" t="str">
        <f>IF(B173="","",SUBSTITUTE(MID($B173,AR173+1,AS173-AR173-1),"""",""))</f>
        <v>3.56</v>
      </c>
      <c r="BU173" s="75" t="str">
        <f>IF(B173="","",SUBSTITUTE(MID($B173,AS173+1,AT173-AS173-1),"""",""))</f>
        <v>150</v>
      </c>
      <c r="BV173" s="76" t="str">
        <f>IF(B173="","",SUBSTITUTE(MID($B173,AT173+1,AU173-AT173-1),"""",""))</f>
        <v>11</v>
      </c>
      <c r="BW173" t="s">
        <v>1</v>
      </c>
      <c r="BX173" s="106" t="str">
        <f>IF(BA173="Vacant","",IF(BA173="","",BA173) &amp; IF(BB173="",""," – " &amp; BB173) &amp; IF(BN173="",""," – " &amp; BN173) &amp; IF(AY173="",""," – " &amp; AY173))</f>
        <v>Jelena – Lesjak – OK Japetić – Ž20</v>
      </c>
      <c r="BY173" s="107">
        <f t="shared" si="225"/>
        <v>102</v>
      </c>
      <c r="BZ173" t="s">
        <v>1</v>
      </c>
      <c r="CA173" s="106" t="str">
        <f>IF(BA173="Vacant","",IF(BA173="","",BA173) &amp; IF(BB173="",""," – " &amp; BB173) &amp; IF(BN173="",""," – " &amp; BN173))</f>
        <v>Jelena – Lesjak – OK Japetić</v>
      </c>
      <c r="CB173" s="107">
        <f t="shared" si="226"/>
        <v>102</v>
      </c>
      <c r="CC173" t="s">
        <v>1</v>
      </c>
      <c r="CD173" s="106" t="str">
        <f>IF(BA173="Vacant","",IF(BA173="","",BA173)&amp;IF(BB173="",""," – "&amp;BB173))</f>
        <v>Jelena – Lesjak</v>
      </c>
      <c r="CE173" s="107">
        <f t="shared" si="238"/>
        <v>102</v>
      </c>
      <c r="CF173" t="s">
        <v>1</v>
      </c>
      <c r="CG173" s="112">
        <f t="shared" si="239"/>
        <v>102</v>
      </c>
      <c r="CH173" s="107" cm="1">
        <f t="array" ref="CH173">IF(CG173="","",INDEX(imePrezime_id,CG173,0))</f>
        <v>1469</v>
      </c>
      <c r="CI173" t="s">
        <v>1</v>
      </c>
      <c r="CJ173" s="30" t="str">
        <f>IF(CE173&lt;&gt;"NEMA","","SELECT '"&amp;CD173&amp;"', ime, prezime FROM imeprezime WHERE ime LIKE '%"&amp;MID(BA173,2,LEN(BA173)-2)&amp;"%' Or prezime LIKE '%"&amp;MID(BB173,2,LEN(BB173)-2)&amp;"%' Or ime LIKE '%"&amp;MID(BB173,2,LEN(BB173)-2)&amp;"%' Or prezime LIKE '%"&amp;MID(BA173,2,LEN(BA173)-2)&amp;"%' ORDER BY ime, prezime;")</f>
        <v/>
      </c>
      <c r="CK173" t="s">
        <v>1</v>
      </c>
      <c r="CL173" s="91"/>
      <c r="CM173" t="s">
        <v>1</v>
      </c>
      <c r="CO173" t="s">
        <v>1</v>
      </c>
      <c r="CW173" s="116" t="str">
        <f>IF(CE173="NEMA",MAX(CW$10:CW172)+1,"")</f>
        <v/>
      </c>
      <c r="CX173" t="s">
        <v>1</v>
      </c>
      <c r="CY173" s="124" t="str">
        <f>LEFT(BQ173,1)</f>
        <v>Ž</v>
      </c>
      <c r="CZ173" t="s">
        <v>1</v>
      </c>
      <c r="DA173" s="106" t="str">
        <f>IF(CW173="","",IF(BO173&lt;&gt;"CRO","","INSERT INTO osoba (id,reg_broj,oib,spol_id,dat_rodjenja) VALUES ("&amp;CW173&amp;",(SELECT max(reg_broj)+1 FROM osoba),Null,'"&amp;CY173&amp;"',Null); INSERT INTO osoba_log (id,reg_broj,oib,spol_id,dat_rodjenja,dnevnik_id) SELECT id,reg_broj,oib,spol_id,dat_rodjenja,"&amp;CW$2&amp;" FROM osoba WHERE id = "&amp;CW173&amp;";"))</f>
        <v/>
      </c>
      <c r="DB173" s="129" t="str">
        <f>IF(CW173="","","INSERT INTO imeprezime (id,osoba_id,rbr,ime,prezime,klub_id,identitet_id,sintaksa_id,info,aktivno,dnevnik_id) VALUES ("&amp;CW173&amp;","&amp;IF(DA173="","Null",CW173)&amp;",1,'"&amp;BA173&amp;"','"&amp;BB173&amp;"',(SELECT id FROM klub WHERE naziv = '"&amp;BI173&amp;"'),Null,1,'',1,"&amp;CW$2&amp;");")</f>
        <v/>
      </c>
      <c r="DC173" t="s">
        <v>1</v>
      </c>
      <c r="DD173" s="30" t="str">
        <f t="shared" si="240"/>
        <v/>
      </c>
      <c r="DE173" t="s">
        <v>1</v>
      </c>
      <c r="DF173" s="106" t="str">
        <f>IF(OR(BP173="",BP173&lt;&gt;"NEMA"),"",BO173)</f>
        <v/>
      </c>
      <c r="DG173" s="129" t="str">
        <f>IF(DF173="","",MAX(DG$10:DG172)+1)</f>
        <v/>
      </c>
      <c r="DH173" t="s">
        <v>1</v>
      </c>
      <c r="DI173" s="91"/>
      <c r="DJ173" t="s">
        <v>1</v>
      </c>
      <c r="DK173" s="30" t="str">
        <f>IF(DF173="","","INSERT INTO drzava(id,naziv,oznaka) VALUES ("&amp;DG173&amp;",'"&amp;DI173&amp;"','"&amp;UPPER(LEFT(DF173,1))&amp;LOWER(RIGHT(DF173,2))&amp;"');")</f>
        <v/>
      </c>
      <c r="DL173" t="s">
        <v>1</v>
      </c>
      <c r="DM173" s="170" t="str">
        <f>IF(BJ173&lt;&gt;"NEMA","",IF(IFERROR(MATCH(BI173,BI$10:BI172,0),0)&lt;&gt;0,"",BI173))</f>
        <v/>
      </c>
      <c r="DN173" t="s">
        <v>1</v>
      </c>
      <c r="DO173" s="91"/>
      <c r="DP173" t="s">
        <v>1</v>
      </c>
      <c r="DQ173" s="106" t="str">
        <f t="shared" si="241"/>
        <v/>
      </c>
      <c r="DR173" s="74" t="str">
        <f>IF(DQ173="","",MAX(DR$10:DR172)+1)</f>
        <v/>
      </c>
      <c r="DS173" s="74" t="str">
        <f>IF(DQ173="","",IF(BP173="","",IF(BP173="NEMA",DG173,BP173)))</f>
        <v/>
      </c>
      <c r="DT173" s="74" t="str">
        <f t="shared" si="242"/>
        <v/>
      </c>
      <c r="DU173" s="74" t="str">
        <f>IF(DO173="","",MAX(DU$10:DU172)+1)</f>
        <v/>
      </c>
      <c r="DV173" s="181" t="str">
        <f>IF(DO173="","",INDEX(klub_id,MATCH(DO173,klub_naziv,0)))</f>
        <v/>
      </c>
      <c r="DW173" s="129" t="str">
        <f t="shared" si="243"/>
        <v/>
      </c>
      <c r="DX173" t="s">
        <v>1</v>
      </c>
      <c r="DY173" s="30" t="str">
        <f t="shared" si="244"/>
        <v/>
      </c>
      <c r="DZ173" t="s">
        <v>1</v>
      </c>
      <c r="EA173" s="170" t="str">
        <f>IF(BX173="","",IF(BY173&lt;&gt;"NEMA","ime-pre-klu"&amp;IF(BJ173="","","(ali)")&amp;"-kat",IF(CB173&lt;&gt;"NEMA","ime-pre-klu"&amp;IF(BJ173="","","(ali)"),IF(CE173&lt;&gt;"NEMA","ime-pre",IF(CW173&lt;&gt;"","novo",""))))&amp;IF(AND(BE173="0",BD173&gt;max_minuta*60),"-ot",""))</f>
        <v>ime-pre-klu(ali)-kat</v>
      </c>
      <c r="EB173" t="s">
        <v>1</v>
      </c>
      <c r="EC173" s="112"/>
      <c r="ED173" s="138"/>
      <c r="EE173" s="138"/>
      <c r="EF173" s="138"/>
      <c r="EG173" s="138"/>
      <c r="EH173" s="138"/>
      <c r="EI173" s="138"/>
      <c r="EJ173" s="138"/>
      <c r="EK173" s="138"/>
      <c r="EL173" s="138"/>
      <c r="EM173" s="107">
        <f t="shared" si="227"/>
        <v>3</v>
      </c>
      <c r="EN173" t="s">
        <v>1</v>
      </c>
    </row>
    <row r="174" spans="2:144" x14ac:dyDescent="0.25">
      <c r="B174" s="152" t="s">
        <v>1241</v>
      </c>
      <c r="C174" t="s">
        <v>1</v>
      </c>
      <c r="D174" s="163">
        <f t="shared" si="228"/>
        <v>0</v>
      </c>
      <c r="E174" s="164">
        <f t="shared" ref="E174:AW174" si="279">IF($B174="","",FIND(";",$B174,D174+1))</f>
        <v>1</v>
      </c>
      <c r="F174" s="164">
        <f t="shared" si="279"/>
        <v>8</v>
      </c>
      <c r="G174" s="164">
        <f t="shared" si="279"/>
        <v>14</v>
      </c>
      <c r="H174" s="164">
        <f t="shared" si="279"/>
        <v>27</v>
      </c>
      <c r="I174" s="164">
        <f t="shared" si="279"/>
        <v>35</v>
      </c>
      <c r="J174" s="164">
        <f t="shared" si="279"/>
        <v>36</v>
      </c>
      <c r="K174" s="164">
        <f t="shared" si="279"/>
        <v>38</v>
      </c>
      <c r="L174" s="164">
        <f t="shared" si="279"/>
        <v>39</v>
      </c>
      <c r="M174" s="164">
        <f t="shared" si="279"/>
        <v>41</v>
      </c>
      <c r="N174" s="164">
        <f t="shared" si="279"/>
        <v>47</v>
      </c>
      <c r="O174" s="164">
        <f t="shared" si="279"/>
        <v>53</v>
      </c>
      <c r="P174" s="164">
        <f t="shared" si="279"/>
        <v>59</v>
      </c>
      <c r="Q174" s="164">
        <f t="shared" si="279"/>
        <v>61</v>
      </c>
      <c r="R174" s="164">
        <f t="shared" si="279"/>
        <v>63</v>
      </c>
      <c r="S174" s="164">
        <f t="shared" si="279"/>
        <v>69</v>
      </c>
      <c r="T174" s="164">
        <f t="shared" si="279"/>
        <v>81</v>
      </c>
      <c r="U174" s="164">
        <f t="shared" si="279"/>
        <v>87</v>
      </c>
      <c r="V174" s="164">
        <f t="shared" si="279"/>
        <v>89</v>
      </c>
      <c r="W174" s="164">
        <f t="shared" si="279"/>
        <v>96</v>
      </c>
      <c r="X174" s="164">
        <f t="shared" si="279"/>
        <v>103</v>
      </c>
      <c r="Y174" s="164">
        <f t="shared" si="279"/>
        <v>104</v>
      </c>
      <c r="Z174" s="164">
        <f t="shared" si="279"/>
        <v>105</v>
      </c>
      <c r="AA174" s="164">
        <f t="shared" si="279"/>
        <v>106</v>
      </c>
      <c r="AB174" s="164">
        <f t="shared" si="279"/>
        <v>109</v>
      </c>
      <c r="AC174" s="164">
        <f t="shared" si="279"/>
        <v>112</v>
      </c>
      <c r="AD174" s="164">
        <f t="shared" si="279"/>
        <v>115</v>
      </c>
      <c r="AE174" s="164">
        <f t="shared" si="279"/>
        <v>118</v>
      </c>
      <c r="AF174" s="164">
        <f t="shared" si="279"/>
        <v>121</v>
      </c>
      <c r="AG174" s="164">
        <f t="shared" si="279"/>
        <v>124</v>
      </c>
      <c r="AH174" s="164">
        <f t="shared" si="279"/>
        <v>127</v>
      </c>
      <c r="AI174" s="164">
        <f t="shared" si="279"/>
        <v>130</v>
      </c>
      <c r="AJ174" s="164">
        <f t="shared" si="279"/>
        <v>133</v>
      </c>
      <c r="AK174" s="164">
        <f t="shared" si="279"/>
        <v>136</v>
      </c>
      <c r="AL174" s="164">
        <f t="shared" si="279"/>
        <v>139</v>
      </c>
      <c r="AM174" s="164">
        <f t="shared" si="279"/>
        <v>140</v>
      </c>
      <c r="AN174" s="164">
        <f t="shared" si="279"/>
        <v>142</v>
      </c>
      <c r="AO174" s="164">
        <f t="shared" si="279"/>
        <v>148</v>
      </c>
      <c r="AP174" s="164">
        <f t="shared" si="279"/>
        <v>150</v>
      </c>
      <c r="AQ174" s="164">
        <f t="shared" si="279"/>
        <v>152</v>
      </c>
      <c r="AR174" s="164">
        <f t="shared" si="279"/>
        <v>159</v>
      </c>
      <c r="AS174" s="164">
        <f t="shared" si="279"/>
        <v>166</v>
      </c>
      <c r="AT174" s="164">
        <f t="shared" si="279"/>
        <v>172</v>
      </c>
      <c r="AU174" s="164">
        <f t="shared" si="279"/>
        <v>175</v>
      </c>
      <c r="AV174" s="164">
        <f t="shared" si="279"/>
        <v>177</v>
      </c>
      <c r="AW174" s="165">
        <f t="shared" si="279"/>
        <v>178</v>
      </c>
      <c r="AX174" t="s">
        <v>1</v>
      </c>
      <c r="AY174" s="106" t="str">
        <f t="shared" si="230"/>
        <v>Ž21A</v>
      </c>
      <c r="AZ174" s="138">
        <f t="shared" si="222"/>
        <v>102</v>
      </c>
      <c r="BA174" s="74" t="str">
        <f t="shared" si="231"/>
        <v>Vinka</v>
      </c>
      <c r="BB174" s="74" t="str">
        <f t="shared" si="232"/>
        <v>Vukmanović</v>
      </c>
      <c r="BC174" s="138" t="str">
        <f t="shared" si="233"/>
        <v>40:51</v>
      </c>
      <c r="BD174" s="138">
        <f t="shared" si="234"/>
        <v>2451</v>
      </c>
      <c r="BE174" s="138" t="str">
        <f t="shared" si="235"/>
        <v>0</v>
      </c>
      <c r="BF174" s="138" t="str">
        <f t="shared" si="256"/>
        <v>0</v>
      </c>
      <c r="BG174" s="138">
        <f>IF(CD174="","",IF(N(BD174)&gt;max_minuta*60,2,INDEX(statusRezultat_id,MATCH(VALUE(BE174),statusRezultat_oevent,0))))</f>
        <v>1</v>
      </c>
      <c r="BH174" s="74" t="str">
        <f>IF(B174="","",SUBSTITUTE(MID($B174,R174+1,S174-R174-1),"""",""))</f>
        <v>KAP</v>
      </c>
      <c r="BI174" s="74" t="str">
        <f>IF(B174="","",SUBSTITUTE(MID($B174,S174+1,T174-S174-1),"""",""))</f>
        <v>OK Kapela</v>
      </c>
      <c r="BJ174" s="138" t="str">
        <f t="shared" si="236"/>
        <v/>
      </c>
      <c r="BK174" s="74" t="str" cm="1">
        <f t="array" ref="BK174">IF(BJ174="",""&amp;BI174,IF(BJ174="NEMA",BI174,INDEX(klubAlias_klub,BJ174)))</f>
        <v>OK Kapela</v>
      </c>
      <c r="BL174" s="74" t="str" cm="1">
        <f t="array" ref="BL174">IFERROR(INDEX(registarNatjecatelji,CE174,4),"")</f>
        <v>OK Kapela</v>
      </c>
      <c r="BM174" s="183" t="str">
        <f t="shared" ref="BM174:BM237" si="280">IF(BK174=BL174,"",1)</f>
        <v/>
      </c>
      <c r="BN174" s="74" t="str">
        <f t="shared" si="237"/>
        <v>OK Kapela</v>
      </c>
      <c r="BO174" s="74" t="str">
        <f>IF(B174="","",SUBSTITUTE(MID($B174,T174+1,U174-T174-1),"""",""))</f>
        <v>CRO</v>
      </c>
      <c r="BP174" s="138">
        <f>IF(BO174="","",IFERROR(INDEX(drzava_id,MATCH(BO174,drzava_oznaka,0)),"NEMA"))</f>
        <v>1</v>
      </c>
      <c r="BQ174" s="74" t="str">
        <f>IF(B174="","",SUBSTITUTE(MID($B174,AQ174+1,AR174-AQ174-1),"""",""))</f>
        <v>Ž21A</v>
      </c>
      <c r="BR174" s="74" t="str">
        <f t="shared" si="223"/>
        <v>M20-Ž21A</v>
      </c>
      <c r="BS174" s="138">
        <f t="shared" si="224"/>
        <v>1004</v>
      </c>
      <c r="BT174" s="75" t="str">
        <f>IF(B174="","",SUBSTITUTE(MID($B174,AR174+1,AS174-AR174-1),"""",""))</f>
        <v>4.18</v>
      </c>
      <c r="BU174" s="75" t="str">
        <f>IF(B174="","",SUBSTITUTE(MID($B174,AS174+1,AT174-AS174-1),"""",""))</f>
        <v>175</v>
      </c>
      <c r="BV174" s="76" t="str">
        <f>IF(B174="","",SUBSTITUTE(MID($B174,AT174+1,AU174-AT174-1),"""",""))</f>
        <v>15</v>
      </c>
      <c r="BW174" t="s">
        <v>1</v>
      </c>
      <c r="BX174" s="106" t="str">
        <f>IF(BA174="Vacant","",IF(BA174="","",BA174) &amp; IF(BB174="",""," – " &amp; BB174) &amp; IF(BN174="",""," – " &amp; BN174) &amp; IF(AY174="",""," – " &amp; AY174))</f>
        <v>Vinka – Vukmanović – OK Kapela – Ž21A</v>
      </c>
      <c r="BY174" s="107">
        <f t="shared" si="225"/>
        <v>321</v>
      </c>
      <c r="BZ174" t="s">
        <v>1</v>
      </c>
      <c r="CA174" s="106" t="str">
        <f>IF(BA174="Vacant","",IF(BA174="","",BA174) &amp; IF(BB174="",""," – " &amp; BB174) &amp; IF(BN174="",""," – " &amp; BN174))</f>
        <v>Vinka – Vukmanović – OK Kapela</v>
      </c>
      <c r="CB174" s="107">
        <f t="shared" si="226"/>
        <v>321</v>
      </c>
      <c r="CC174" t="s">
        <v>1</v>
      </c>
      <c r="CD174" s="106" t="str">
        <f>IF(BA174="Vacant","",IF(BA174="","",BA174)&amp;IF(BB174="",""," – "&amp;BB174))</f>
        <v>Vinka – Vukmanović</v>
      </c>
      <c r="CE174" s="107">
        <f t="shared" si="238"/>
        <v>321</v>
      </c>
      <c r="CF174" t="s">
        <v>1</v>
      </c>
      <c r="CG174" s="112">
        <f t="shared" si="239"/>
        <v>321</v>
      </c>
      <c r="CH174" s="107" cm="1">
        <f t="array" ref="CH174">IF(CG174="","",INDEX(imePrezime_id,CG174,0))</f>
        <v>1094</v>
      </c>
      <c r="CI174" t="s">
        <v>1</v>
      </c>
      <c r="CJ174" s="30" t="str">
        <f>IF(CE174&lt;&gt;"NEMA","","SELECT '"&amp;CD174&amp;"', ime, prezime FROM imeprezime WHERE ime LIKE '%"&amp;MID(BA174,2,LEN(BA174)-2)&amp;"%' Or prezime LIKE '%"&amp;MID(BB174,2,LEN(BB174)-2)&amp;"%' Or ime LIKE '%"&amp;MID(BB174,2,LEN(BB174)-2)&amp;"%' Or prezime LIKE '%"&amp;MID(BA174,2,LEN(BA174)-2)&amp;"%' ORDER BY ime, prezime;")</f>
        <v/>
      </c>
      <c r="CK174" t="s">
        <v>1</v>
      </c>
      <c r="CL174" s="91"/>
      <c r="CM174" t="s">
        <v>1</v>
      </c>
      <c r="CO174" t="s">
        <v>1</v>
      </c>
      <c r="CW174" s="116" t="str">
        <f>IF(CE174="NEMA",MAX(CW$10:CW173)+1,"")</f>
        <v/>
      </c>
      <c r="CX174" t="s">
        <v>1</v>
      </c>
      <c r="CY174" s="124" t="str">
        <f>LEFT(BQ174,1)</f>
        <v>Ž</v>
      </c>
      <c r="CZ174" t="s">
        <v>1</v>
      </c>
      <c r="DA174" s="106" t="str">
        <f>IF(CW174="","",IF(BO174&lt;&gt;"CRO","","INSERT INTO osoba (id,reg_broj,oib,spol_id,dat_rodjenja) VALUES ("&amp;CW174&amp;",(SELECT max(reg_broj)+1 FROM osoba),Null,'"&amp;CY174&amp;"',Null); INSERT INTO osoba_log (id,reg_broj,oib,spol_id,dat_rodjenja,dnevnik_id) SELECT id,reg_broj,oib,spol_id,dat_rodjenja,"&amp;CW$2&amp;" FROM osoba WHERE id = "&amp;CW174&amp;";"))</f>
        <v/>
      </c>
      <c r="DB174" s="129" t="str">
        <f>IF(CW174="","","INSERT INTO imeprezime (id,osoba_id,rbr,ime,prezime,klub_id,identitet_id,sintaksa_id,info,aktivno,dnevnik_id) VALUES ("&amp;CW174&amp;","&amp;IF(DA174="","Null",CW174)&amp;",1,'"&amp;BA174&amp;"','"&amp;BB174&amp;"',(SELECT id FROM klub WHERE naziv = '"&amp;BI174&amp;"'),Null,1,'',1,"&amp;CW$2&amp;");")</f>
        <v/>
      </c>
      <c r="DC174" t="s">
        <v>1</v>
      </c>
      <c r="DD174" s="30" t="str">
        <f t="shared" si="240"/>
        <v/>
      </c>
      <c r="DE174" t="s">
        <v>1</v>
      </c>
      <c r="DF174" s="106" t="str">
        <f>IF(OR(BP174="",BP174&lt;&gt;"NEMA"),"",BO174)</f>
        <v/>
      </c>
      <c r="DG174" s="129" t="str">
        <f>IF(DF174="","",MAX(DG$10:DG173)+1)</f>
        <v/>
      </c>
      <c r="DH174" t="s">
        <v>1</v>
      </c>
      <c r="DI174" s="91"/>
      <c r="DJ174" t="s">
        <v>1</v>
      </c>
      <c r="DK174" s="30" t="str">
        <f>IF(DF174="","","INSERT INTO drzava(id,naziv,oznaka) VALUES ("&amp;DG174&amp;",'"&amp;DI174&amp;"','"&amp;UPPER(LEFT(DF174,1))&amp;LOWER(RIGHT(DF174,2))&amp;"');")</f>
        <v/>
      </c>
      <c r="DL174" t="s">
        <v>1</v>
      </c>
      <c r="DM174" s="170" t="str">
        <f>IF(BJ174&lt;&gt;"NEMA","",IF(IFERROR(MATCH(BI174,BI$10:BI173,0),0)&lt;&gt;0,"",BI174))</f>
        <v/>
      </c>
      <c r="DN174" t="s">
        <v>1</v>
      </c>
      <c r="DO174" s="91"/>
      <c r="DP174" t="s">
        <v>1</v>
      </c>
      <c r="DQ174" s="106" t="str">
        <f t="shared" si="241"/>
        <v/>
      </c>
      <c r="DR174" s="74" t="str">
        <f>IF(DQ174="","",MAX(DR$10:DR173)+1)</f>
        <v/>
      </c>
      <c r="DS174" s="74" t="str">
        <f>IF(DQ174="","",IF(BP174="","",IF(BP174="NEMA",DG174,BP174)))</f>
        <v/>
      </c>
      <c r="DT174" s="74" t="str">
        <f t="shared" si="242"/>
        <v/>
      </c>
      <c r="DU174" s="74" t="str">
        <f>IF(DO174="","",MAX(DU$10:DU173)+1)</f>
        <v/>
      </c>
      <c r="DV174" s="181" t="str">
        <f>IF(DO174="","",INDEX(klub_id,MATCH(DO174,klub_naziv,0)))</f>
        <v/>
      </c>
      <c r="DW174" s="129" t="str">
        <f t="shared" si="243"/>
        <v/>
      </c>
      <c r="DX174" t="s">
        <v>1</v>
      </c>
      <c r="DY174" s="30" t="str">
        <f t="shared" si="244"/>
        <v/>
      </c>
      <c r="DZ174" t="s">
        <v>1</v>
      </c>
      <c r="EA174" s="170" t="str">
        <f>IF(BX174="","",IF(BY174&lt;&gt;"NEMA","ime-pre-klu"&amp;IF(BJ174="","","(ali)")&amp;"-kat",IF(CB174&lt;&gt;"NEMA","ime-pre-klu"&amp;IF(BJ174="","","(ali)"),IF(CE174&lt;&gt;"NEMA","ime-pre",IF(CW174&lt;&gt;"","novo",""))))&amp;IF(AND(BE174="0",BD174&gt;max_minuta*60),"-ot",""))</f>
        <v>ime-pre-klu-kat</v>
      </c>
      <c r="EB174" t="s">
        <v>1</v>
      </c>
      <c r="EC174" s="112"/>
      <c r="ED174" s="138"/>
      <c r="EE174" s="138"/>
      <c r="EF174" s="138"/>
      <c r="EG174" s="138"/>
      <c r="EH174" s="138"/>
      <c r="EI174" s="138"/>
      <c r="EJ174" s="138"/>
      <c r="EK174" s="138"/>
      <c r="EL174" s="138"/>
      <c r="EM174" s="107">
        <f t="shared" si="227"/>
        <v>1</v>
      </c>
      <c r="EN174" t="s">
        <v>1</v>
      </c>
    </row>
    <row r="175" spans="2:144" x14ac:dyDescent="0.25">
      <c r="B175" s="152" t="s">
        <v>1242</v>
      </c>
      <c r="C175" t="s">
        <v>1</v>
      </c>
      <c r="D175" s="163">
        <f t="shared" si="228"/>
        <v>0</v>
      </c>
      <c r="E175" s="164">
        <f t="shared" ref="E175:AW175" si="281">IF($B175="","",FIND(";",$B175,D175+1))</f>
        <v>1</v>
      </c>
      <c r="F175" s="164">
        <f t="shared" si="281"/>
        <v>9</v>
      </c>
      <c r="G175" s="164">
        <f t="shared" si="281"/>
        <v>15</v>
      </c>
      <c r="H175" s="164">
        <f t="shared" si="281"/>
        <v>23</v>
      </c>
      <c r="I175" s="164">
        <f t="shared" si="281"/>
        <v>31</v>
      </c>
      <c r="J175" s="164">
        <f t="shared" si="281"/>
        <v>32</v>
      </c>
      <c r="K175" s="164">
        <f t="shared" si="281"/>
        <v>34</v>
      </c>
      <c r="L175" s="164">
        <f t="shared" si="281"/>
        <v>35</v>
      </c>
      <c r="M175" s="164">
        <f t="shared" si="281"/>
        <v>37</v>
      </c>
      <c r="N175" s="164">
        <f t="shared" si="281"/>
        <v>43</v>
      </c>
      <c r="O175" s="164">
        <f t="shared" si="281"/>
        <v>49</v>
      </c>
      <c r="P175" s="164">
        <f t="shared" si="281"/>
        <v>55</v>
      </c>
      <c r="Q175" s="164">
        <f t="shared" si="281"/>
        <v>57</v>
      </c>
      <c r="R175" s="164">
        <f t="shared" si="281"/>
        <v>59</v>
      </c>
      <c r="S175" s="164">
        <f t="shared" si="281"/>
        <v>65</v>
      </c>
      <c r="T175" s="164">
        <f t="shared" si="281"/>
        <v>78</v>
      </c>
      <c r="U175" s="164">
        <f t="shared" si="281"/>
        <v>84</v>
      </c>
      <c r="V175" s="164">
        <f t="shared" si="281"/>
        <v>86</v>
      </c>
      <c r="W175" s="164">
        <f t="shared" si="281"/>
        <v>93</v>
      </c>
      <c r="X175" s="164">
        <f t="shared" si="281"/>
        <v>100</v>
      </c>
      <c r="Y175" s="164">
        <f t="shared" si="281"/>
        <v>101</v>
      </c>
      <c r="Z175" s="164">
        <f t="shared" si="281"/>
        <v>102</v>
      </c>
      <c r="AA175" s="164">
        <f t="shared" si="281"/>
        <v>103</v>
      </c>
      <c r="AB175" s="164">
        <f t="shared" si="281"/>
        <v>106</v>
      </c>
      <c r="AC175" s="164">
        <f t="shared" si="281"/>
        <v>109</v>
      </c>
      <c r="AD175" s="164">
        <f t="shared" si="281"/>
        <v>112</v>
      </c>
      <c r="AE175" s="164">
        <f t="shared" si="281"/>
        <v>115</v>
      </c>
      <c r="AF175" s="164">
        <f t="shared" si="281"/>
        <v>118</v>
      </c>
      <c r="AG175" s="164">
        <f t="shared" si="281"/>
        <v>121</v>
      </c>
      <c r="AH175" s="164">
        <f t="shared" si="281"/>
        <v>124</v>
      </c>
      <c r="AI175" s="164">
        <f t="shared" si="281"/>
        <v>127</v>
      </c>
      <c r="AJ175" s="164">
        <f t="shared" si="281"/>
        <v>130</v>
      </c>
      <c r="AK175" s="164">
        <f t="shared" si="281"/>
        <v>133</v>
      </c>
      <c r="AL175" s="164">
        <f t="shared" si="281"/>
        <v>136</v>
      </c>
      <c r="AM175" s="164">
        <f t="shared" si="281"/>
        <v>137</v>
      </c>
      <c r="AN175" s="164">
        <f t="shared" si="281"/>
        <v>139</v>
      </c>
      <c r="AO175" s="164">
        <f t="shared" si="281"/>
        <v>145</v>
      </c>
      <c r="AP175" s="164">
        <f t="shared" si="281"/>
        <v>147</v>
      </c>
      <c r="AQ175" s="164">
        <f t="shared" si="281"/>
        <v>149</v>
      </c>
      <c r="AR175" s="164">
        <f t="shared" si="281"/>
        <v>156</v>
      </c>
      <c r="AS175" s="164">
        <f t="shared" si="281"/>
        <v>163</v>
      </c>
      <c r="AT175" s="164">
        <f t="shared" si="281"/>
        <v>169</v>
      </c>
      <c r="AU175" s="164">
        <f t="shared" si="281"/>
        <v>172</v>
      </c>
      <c r="AV175" s="164">
        <f t="shared" si="281"/>
        <v>174</v>
      </c>
      <c r="AW175" s="165">
        <f t="shared" si="281"/>
        <v>175</v>
      </c>
      <c r="AX175" t="s">
        <v>1</v>
      </c>
      <c r="AY175" s="106" t="str">
        <f t="shared" si="230"/>
        <v>Ž21A</v>
      </c>
      <c r="AZ175" s="138">
        <f t="shared" si="222"/>
        <v>102</v>
      </c>
      <c r="BA175" s="74" t="str">
        <f t="shared" si="231"/>
        <v>Mirja</v>
      </c>
      <c r="BB175" s="74" t="str">
        <f t="shared" si="232"/>
        <v>Pavić</v>
      </c>
      <c r="BC175" s="138" t="str">
        <f t="shared" si="233"/>
        <v>42:07</v>
      </c>
      <c r="BD175" s="138">
        <f t="shared" si="234"/>
        <v>2527</v>
      </c>
      <c r="BE175" s="138" t="str">
        <f t="shared" si="235"/>
        <v>0</v>
      </c>
      <c r="BF175" s="138" t="str">
        <f t="shared" si="256"/>
        <v>0</v>
      </c>
      <c r="BG175" s="138">
        <f>IF(CD175="","",IF(N(BD175)&gt;max_minuta*60,2,INDEX(statusRezultat_id,MATCH(VALUE(BE175),statusRezultat_oevent,0))))</f>
        <v>1</v>
      </c>
      <c r="BH175" s="74" t="str">
        <f>IF(B175="","",SUBSTITUTE(MID($B175,R175+1,S175-R175-1),"""",""))</f>
        <v>JAP</v>
      </c>
      <c r="BI175" s="74" t="str">
        <f>IF(B175="","",SUBSTITUTE(MID($B175,S175+1,T175-S175-1),"""",""))</f>
        <v>OK Japetic</v>
      </c>
      <c r="BJ175" s="138" t="str">
        <f t="shared" si="236"/>
        <v>NEMA</v>
      </c>
      <c r="BK175" s="74" t="str" cm="1">
        <f t="array" ref="BK175">IF(BJ175="",""&amp;BI175,IF(BJ175="NEMA",BI175,INDEX(klubAlias_klub,BJ175)))</f>
        <v>OK Japetic</v>
      </c>
      <c r="BL175" s="74" t="str" cm="1">
        <f t="array" ref="BL175">IFERROR(INDEX(registarNatjecatelji,CE175,4),"")</f>
        <v>OK Japetić</v>
      </c>
      <c r="BM175" s="183">
        <f t="shared" si="280"/>
        <v>1</v>
      </c>
      <c r="BN175" s="74" t="str">
        <f t="shared" si="237"/>
        <v>OK Japetić</v>
      </c>
      <c r="BO175" s="74" t="str">
        <f>IF(B175="","",SUBSTITUTE(MID($B175,T175+1,U175-T175-1),"""",""))</f>
        <v>CRO</v>
      </c>
      <c r="BP175" s="138">
        <f>IF(BO175="","",IFERROR(INDEX(drzava_id,MATCH(BO175,drzava_oznaka,0)),"NEMA"))</f>
        <v>1</v>
      </c>
      <c r="BQ175" s="74" t="str">
        <f>IF(B175="","",SUBSTITUTE(MID($B175,AQ175+1,AR175-AQ175-1),"""",""))</f>
        <v>Ž21A</v>
      </c>
      <c r="BR175" s="74" t="str">
        <f t="shared" si="223"/>
        <v>M20-Ž21A</v>
      </c>
      <c r="BS175" s="138">
        <f t="shared" si="224"/>
        <v>1004</v>
      </c>
      <c r="BT175" s="75" t="str">
        <f>IF(B175="","",SUBSTITUTE(MID($B175,AR175+1,AS175-AR175-1),"""",""))</f>
        <v>4.18</v>
      </c>
      <c r="BU175" s="75" t="str">
        <f>IF(B175="","",SUBSTITUTE(MID($B175,AS175+1,AT175-AS175-1),"""",""))</f>
        <v>175</v>
      </c>
      <c r="BV175" s="76" t="str">
        <f>IF(B175="","",SUBSTITUTE(MID($B175,AT175+1,AU175-AT175-1),"""",""))</f>
        <v>15</v>
      </c>
      <c r="BW175" t="s">
        <v>1</v>
      </c>
      <c r="BX175" s="106" t="str">
        <f>IF(BA175="Vacant","",IF(BA175="","",BA175) &amp; IF(BB175="",""," – " &amp; BB175) &amp; IF(BN175="",""," – " &amp; BN175) &amp; IF(AY175="",""," – " &amp; AY175))</f>
        <v>Mirja – Pavić – OK Japetić – Ž21A</v>
      </c>
      <c r="BY175" s="107">
        <f t="shared" si="225"/>
        <v>121</v>
      </c>
      <c r="BZ175" t="s">
        <v>1</v>
      </c>
      <c r="CA175" s="106" t="str">
        <f>IF(BA175="Vacant","",IF(BA175="","",BA175) &amp; IF(BB175="",""," – " &amp; BB175) &amp; IF(BN175="",""," – " &amp; BN175))</f>
        <v>Mirja – Pavić – OK Japetić</v>
      </c>
      <c r="CB175" s="107">
        <f t="shared" si="226"/>
        <v>121</v>
      </c>
      <c r="CC175" t="s">
        <v>1</v>
      </c>
      <c r="CD175" s="106" t="str">
        <f>IF(BA175="Vacant","",IF(BA175="","",BA175)&amp;IF(BB175="",""," – "&amp;BB175))</f>
        <v>Mirja – Pavić</v>
      </c>
      <c r="CE175" s="107">
        <f t="shared" si="238"/>
        <v>121</v>
      </c>
      <c r="CF175" t="s">
        <v>1</v>
      </c>
      <c r="CG175" s="112">
        <f t="shared" si="239"/>
        <v>121</v>
      </c>
      <c r="CH175" s="107" cm="1">
        <f t="array" ref="CH175">IF(CG175="","",INDEX(imePrezime_id,CG175,0))</f>
        <v>1039</v>
      </c>
      <c r="CI175" t="s">
        <v>1</v>
      </c>
      <c r="CJ175" s="30" t="str">
        <f>IF(CE175&lt;&gt;"NEMA","","SELECT '"&amp;CD175&amp;"', ime, prezime FROM imeprezime WHERE ime LIKE '%"&amp;MID(BA175,2,LEN(BA175)-2)&amp;"%' Or prezime LIKE '%"&amp;MID(BB175,2,LEN(BB175)-2)&amp;"%' Or ime LIKE '%"&amp;MID(BB175,2,LEN(BB175)-2)&amp;"%' Or prezime LIKE '%"&amp;MID(BA175,2,LEN(BA175)-2)&amp;"%' ORDER BY ime, prezime;")</f>
        <v/>
      </c>
      <c r="CK175" t="s">
        <v>1</v>
      </c>
      <c r="CL175" s="91"/>
      <c r="CM175" t="s">
        <v>1</v>
      </c>
      <c r="CO175" t="s">
        <v>1</v>
      </c>
      <c r="CW175" s="116" t="str">
        <f>IF(CE175="NEMA",MAX(CW$10:CW174)+1,"")</f>
        <v/>
      </c>
      <c r="CX175" t="s">
        <v>1</v>
      </c>
      <c r="CY175" s="124" t="str">
        <f>LEFT(BQ175,1)</f>
        <v>Ž</v>
      </c>
      <c r="CZ175" t="s">
        <v>1</v>
      </c>
      <c r="DA175" s="106" t="str">
        <f>IF(CW175="","",IF(BO175&lt;&gt;"CRO","","INSERT INTO osoba (id,reg_broj,oib,spol_id,dat_rodjenja) VALUES ("&amp;CW175&amp;",(SELECT max(reg_broj)+1 FROM osoba),Null,'"&amp;CY175&amp;"',Null); INSERT INTO osoba_log (id,reg_broj,oib,spol_id,dat_rodjenja,dnevnik_id) SELECT id,reg_broj,oib,spol_id,dat_rodjenja,"&amp;CW$2&amp;" FROM osoba WHERE id = "&amp;CW175&amp;";"))</f>
        <v/>
      </c>
      <c r="DB175" s="129" t="str">
        <f>IF(CW175="","","INSERT INTO imeprezime (id,osoba_id,rbr,ime,prezime,klub_id,identitet_id,sintaksa_id,info,aktivno,dnevnik_id) VALUES ("&amp;CW175&amp;","&amp;IF(DA175="","Null",CW175)&amp;",1,'"&amp;BA175&amp;"','"&amp;BB175&amp;"',(SELECT id FROM klub WHERE naziv = '"&amp;BI175&amp;"'),Null,1,'',1,"&amp;CW$2&amp;");")</f>
        <v/>
      </c>
      <c r="DC175" t="s">
        <v>1</v>
      </c>
      <c r="DD175" s="30" t="str">
        <f t="shared" si="240"/>
        <v/>
      </c>
      <c r="DE175" t="s">
        <v>1</v>
      </c>
      <c r="DF175" s="106" t="str">
        <f>IF(OR(BP175="",BP175&lt;&gt;"NEMA"),"",BO175)</f>
        <v/>
      </c>
      <c r="DG175" s="129" t="str">
        <f>IF(DF175="","",MAX(DG$10:DG174)+1)</f>
        <v/>
      </c>
      <c r="DH175" t="s">
        <v>1</v>
      </c>
      <c r="DI175" s="91"/>
      <c r="DJ175" t="s">
        <v>1</v>
      </c>
      <c r="DK175" s="30" t="str">
        <f>IF(DF175="","","INSERT INTO drzava(id,naziv,oznaka) VALUES ("&amp;DG175&amp;",'"&amp;DI175&amp;"','"&amp;UPPER(LEFT(DF175,1))&amp;LOWER(RIGHT(DF175,2))&amp;"');")</f>
        <v/>
      </c>
      <c r="DL175" t="s">
        <v>1</v>
      </c>
      <c r="DM175" s="170" t="str">
        <f>IF(BJ175&lt;&gt;"NEMA","",IF(IFERROR(MATCH(BI175,BI$10:BI174,0),0)&lt;&gt;0,"",BI175))</f>
        <v/>
      </c>
      <c r="DN175" t="s">
        <v>1</v>
      </c>
      <c r="DO175" s="91"/>
      <c r="DP175" t="s">
        <v>1</v>
      </c>
      <c r="DQ175" s="106" t="str">
        <f t="shared" si="241"/>
        <v/>
      </c>
      <c r="DR175" s="74" t="str">
        <f>IF(DQ175="","",MAX(DR$10:DR174)+1)</f>
        <v/>
      </c>
      <c r="DS175" s="74" t="str">
        <f>IF(DQ175="","",IF(BP175="","",IF(BP175="NEMA",DG175,BP175)))</f>
        <v/>
      </c>
      <c r="DT175" s="74" t="str">
        <f t="shared" si="242"/>
        <v/>
      </c>
      <c r="DU175" s="74" t="str">
        <f>IF(DO175="","",MAX(DU$10:DU174)+1)</f>
        <v/>
      </c>
      <c r="DV175" s="181" t="str">
        <f>IF(DO175="","",INDEX(klub_id,MATCH(DO175,klub_naziv,0)))</f>
        <v/>
      </c>
      <c r="DW175" s="129" t="str">
        <f t="shared" si="243"/>
        <v/>
      </c>
      <c r="DX175" t="s">
        <v>1</v>
      </c>
      <c r="DY175" s="30" t="str">
        <f t="shared" si="244"/>
        <v/>
      </c>
      <c r="DZ175" t="s">
        <v>1</v>
      </c>
      <c r="EA175" s="170" t="str">
        <f>IF(BX175="","",IF(BY175&lt;&gt;"NEMA","ime-pre-klu"&amp;IF(BJ175="","","(ali)")&amp;"-kat",IF(CB175&lt;&gt;"NEMA","ime-pre-klu"&amp;IF(BJ175="","","(ali)"),IF(CE175&lt;&gt;"NEMA","ime-pre",IF(CW175&lt;&gt;"","novo",""))))&amp;IF(AND(BE175="0",BD175&gt;max_minuta*60),"-ot",""))</f>
        <v>ime-pre-klu(ali)-kat</v>
      </c>
      <c r="EB175" t="s">
        <v>1</v>
      </c>
      <c r="EC175" s="112"/>
      <c r="ED175" s="138"/>
      <c r="EE175" s="138"/>
      <c r="EF175" s="138"/>
      <c r="EG175" s="138"/>
      <c r="EH175" s="138"/>
      <c r="EI175" s="138"/>
      <c r="EJ175" s="138"/>
      <c r="EK175" s="138"/>
      <c r="EL175" s="138"/>
      <c r="EM175" s="107">
        <f t="shared" si="227"/>
        <v>3</v>
      </c>
      <c r="EN175" t="s">
        <v>1</v>
      </c>
    </row>
    <row r="176" spans="2:144" x14ac:dyDescent="0.25">
      <c r="B176" s="152" t="s">
        <v>1243</v>
      </c>
      <c r="C176" t="s">
        <v>1</v>
      </c>
      <c r="D176" s="163">
        <f t="shared" si="228"/>
        <v>0</v>
      </c>
      <c r="E176" s="164">
        <f t="shared" ref="E176:AW176" si="282">IF($B176="","",FIND(";",$B176,D176+1))</f>
        <v>1</v>
      </c>
      <c r="F176" s="164">
        <f t="shared" si="282"/>
        <v>9</v>
      </c>
      <c r="G176" s="164">
        <f t="shared" si="282"/>
        <v>13</v>
      </c>
      <c r="H176" s="164">
        <f t="shared" si="282"/>
        <v>30</v>
      </c>
      <c r="I176" s="164">
        <f t="shared" si="282"/>
        <v>37</v>
      </c>
      <c r="J176" s="164">
        <f t="shared" si="282"/>
        <v>38</v>
      </c>
      <c r="K176" s="164">
        <f t="shared" si="282"/>
        <v>40</v>
      </c>
      <c r="L176" s="164">
        <f t="shared" si="282"/>
        <v>41</v>
      </c>
      <c r="M176" s="164">
        <f t="shared" si="282"/>
        <v>43</v>
      </c>
      <c r="N176" s="164">
        <f t="shared" si="282"/>
        <v>49</v>
      </c>
      <c r="O176" s="164">
        <f t="shared" si="282"/>
        <v>55</v>
      </c>
      <c r="P176" s="164">
        <f t="shared" si="282"/>
        <v>61</v>
      </c>
      <c r="Q176" s="164">
        <f t="shared" si="282"/>
        <v>63</v>
      </c>
      <c r="R176" s="164">
        <f t="shared" si="282"/>
        <v>65</v>
      </c>
      <c r="S176" s="164">
        <f t="shared" si="282"/>
        <v>71</v>
      </c>
      <c r="T176" s="164">
        <f t="shared" si="282"/>
        <v>83</v>
      </c>
      <c r="U176" s="164">
        <f t="shared" si="282"/>
        <v>89</v>
      </c>
      <c r="V176" s="164">
        <f t="shared" si="282"/>
        <v>91</v>
      </c>
      <c r="W176" s="164">
        <f t="shared" si="282"/>
        <v>98</v>
      </c>
      <c r="X176" s="164">
        <f t="shared" si="282"/>
        <v>105</v>
      </c>
      <c r="Y176" s="164">
        <f t="shared" si="282"/>
        <v>106</v>
      </c>
      <c r="Z176" s="164">
        <f t="shared" si="282"/>
        <v>107</v>
      </c>
      <c r="AA176" s="164">
        <f t="shared" si="282"/>
        <v>108</v>
      </c>
      <c r="AB176" s="164">
        <f t="shared" si="282"/>
        <v>111</v>
      </c>
      <c r="AC176" s="164">
        <f t="shared" si="282"/>
        <v>114</v>
      </c>
      <c r="AD176" s="164">
        <f t="shared" si="282"/>
        <v>117</v>
      </c>
      <c r="AE176" s="164">
        <f t="shared" si="282"/>
        <v>120</v>
      </c>
      <c r="AF176" s="164">
        <f t="shared" si="282"/>
        <v>123</v>
      </c>
      <c r="AG176" s="164">
        <f t="shared" si="282"/>
        <v>126</v>
      </c>
      <c r="AH176" s="164">
        <f t="shared" si="282"/>
        <v>129</v>
      </c>
      <c r="AI176" s="164">
        <f t="shared" si="282"/>
        <v>132</v>
      </c>
      <c r="AJ176" s="164">
        <f t="shared" si="282"/>
        <v>135</v>
      </c>
      <c r="AK176" s="164">
        <f t="shared" si="282"/>
        <v>138</v>
      </c>
      <c r="AL176" s="164">
        <f t="shared" si="282"/>
        <v>141</v>
      </c>
      <c r="AM176" s="164">
        <f t="shared" si="282"/>
        <v>142</v>
      </c>
      <c r="AN176" s="164">
        <f t="shared" si="282"/>
        <v>144</v>
      </c>
      <c r="AO176" s="164">
        <f t="shared" si="282"/>
        <v>150</v>
      </c>
      <c r="AP176" s="164">
        <f t="shared" si="282"/>
        <v>152</v>
      </c>
      <c r="AQ176" s="164">
        <f t="shared" si="282"/>
        <v>154</v>
      </c>
      <c r="AR176" s="164">
        <f t="shared" si="282"/>
        <v>161</v>
      </c>
      <c r="AS176" s="164">
        <f t="shared" si="282"/>
        <v>168</v>
      </c>
      <c r="AT176" s="164">
        <f t="shared" si="282"/>
        <v>174</v>
      </c>
      <c r="AU176" s="164">
        <f t="shared" si="282"/>
        <v>177</v>
      </c>
      <c r="AV176" s="164">
        <f t="shared" si="282"/>
        <v>179</v>
      </c>
      <c r="AW176" s="165">
        <f t="shared" si="282"/>
        <v>180</v>
      </c>
      <c r="AX176" t="s">
        <v>1</v>
      </c>
      <c r="AY176" s="106" t="str">
        <f t="shared" si="230"/>
        <v>Ž21A</v>
      </c>
      <c r="AZ176" s="138">
        <f t="shared" si="222"/>
        <v>102</v>
      </c>
      <c r="BA176" s="74" t="str">
        <f t="shared" si="231"/>
        <v>Olga</v>
      </c>
      <c r="BB176" s="74" t="str">
        <f t="shared" si="232"/>
        <v>Jerković Perić</v>
      </c>
      <c r="BC176" s="138" t="str">
        <f t="shared" si="233"/>
        <v>46:57</v>
      </c>
      <c r="BD176" s="138">
        <f t="shared" si="234"/>
        <v>2817</v>
      </c>
      <c r="BE176" s="138" t="str">
        <f t="shared" si="235"/>
        <v>0</v>
      </c>
      <c r="BF176" s="138" t="str">
        <f t="shared" si="256"/>
        <v>0</v>
      </c>
      <c r="BG176" s="138">
        <f>IF(CD176="","",IF(N(BD176)&gt;max_minuta*60,2,INDEX(statusRezultat_id,MATCH(VALUE(BE176),statusRezultat_oevent,0))))</f>
        <v>1</v>
      </c>
      <c r="BH176" s="74" t="str">
        <f>IF(B176="","",SUBSTITUTE(MID($B176,R176+1,S176-R176-1),"""",""))</f>
        <v>KAP</v>
      </c>
      <c r="BI176" s="74" t="str">
        <f>IF(B176="","",SUBSTITUTE(MID($B176,S176+1,T176-S176-1),"""",""))</f>
        <v>OK Kapela</v>
      </c>
      <c r="BJ176" s="138" t="str">
        <f t="shared" si="236"/>
        <v/>
      </c>
      <c r="BK176" s="74" t="str" cm="1">
        <f t="array" ref="BK176">IF(BJ176="",""&amp;BI176,IF(BJ176="NEMA",BI176,INDEX(klubAlias_klub,BJ176)))</f>
        <v>OK Kapela</v>
      </c>
      <c r="BL176" s="74" t="str" cm="1">
        <f t="array" ref="BL176">IFERROR(INDEX(registarNatjecatelji,CE176,4),"")</f>
        <v>OK Kapela</v>
      </c>
      <c r="BM176" s="183" t="str">
        <f t="shared" si="280"/>
        <v/>
      </c>
      <c r="BN176" s="74" t="str">
        <f t="shared" si="237"/>
        <v>OK Kapela</v>
      </c>
      <c r="BO176" s="74" t="str">
        <f>IF(B176="","",SUBSTITUTE(MID($B176,T176+1,U176-T176-1),"""",""))</f>
        <v>CRO</v>
      </c>
      <c r="BP176" s="138">
        <f>IF(BO176="","",IFERROR(INDEX(drzava_id,MATCH(BO176,drzava_oznaka,0)),"NEMA"))</f>
        <v>1</v>
      </c>
      <c r="BQ176" s="74" t="str">
        <f>IF(B176="","",SUBSTITUTE(MID($B176,AQ176+1,AR176-AQ176-1),"""",""))</f>
        <v>Ž21A</v>
      </c>
      <c r="BR176" s="74" t="str">
        <f t="shared" si="223"/>
        <v>M20-Ž21A</v>
      </c>
      <c r="BS176" s="138">
        <f t="shared" si="224"/>
        <v>1004</v>
      </c>
      <c r="BT176" s="75" t="str">
        <f>IF(B176="","",SUBSTITUTE(MID($B176,AR176+1,AS176-AR176-1),"""",""))</f>
        <v>4.18</v>
      </c>
      <c r="BU176" s="75" t="str">
        <f>IF(B176="","",SUBSTITUTE(MID($B176,AS176+1,AT176-AS176-1),"""",""))</f>
        <v>175</v>
      </c>
      <c r="BV176" s="76" t="str">
        <f>IF(B176="","",SUBSTITUTE(MID($B176,AT176+1,AU176-AT176-1),"""",""))</f>
        <v>15</v>
      </c>
      <c r="BW176" t="s">
        <v>1</v>
      </c>
      <c r="BX176" s="106" t="str">
        <f>IF(BA176="Vacant","",IF(BA176="","",BA176) &amp; IF(BB176="",""," – " &amp; BB176) &amp; IF(BN176="",""," – " &amp; BN176) &amp; IF(AY176="",""," – " &amp; AY176))</f>
        <v>Olga – Jerković Perić – OK Kapela – Ž21A</v>
      </c>
      <c r="BY176" s="107">
        <f t="shared" si="225"/>
        <v>255</v>
      </c>
      <c r="BZ176" t="s">
        <v>1</v>
      </c>
      <c r="CA176" s="106" t="str">
        <f>IF(BA176="Vacant","",IF(BA176="","",BA176) &amp; IF(BB176="",""," – " &amp; BB176) &amp; IF(BN176="",""," – " &amp; BN176))</f>
        <v>Olga – Jerković Perić – OK Kapela</v>
      </c>
      <c r="CB176" s="107">
        <f t="shared" si="226"/>
        <v>255</v>
      </c>
      <c r="CC176" t="s">
        <v>1</v>
      </c>
      <c r="CD176" s="106" t="str">
        <f>IF(BA176="Vacant","",IF(BA176="","",BA176)&amp;IF(BB176="",""," – "&amp;BB176))</f>
        <v>Olga – Jerković Perić</v>
      </c>
      <c r="CE176" s="107">
        <f t="shared" si="238"/>
        <v>255</v>
      </c>
      <c r="CF176" t="s">
        <v>1</v>
      </c>
      <c r="CG176" s="112">
        <f t="shared" si="239"/>
        <v>255</v>
      </c>
      <c r="CH176" s="107" cm="1">
        <f t="array" ref="CH176">IF(CG176="","",INDEX(imePrezime_id,CG176,0))</f>
        <v>1465</v>
      </c>
      <c r="CI176" t="s">
        <v>1</v>
      </c>
      <c r="CJ176" s="30" t="str">
        <f>IF(CE176&lt;&gt;"NEMA","","SELECT '"&amp;CD176&amp;"', ime, prezime FROM imeprezime WHERE ime LIKE '%"&amp;MID(BA176,2,LEN(BA176)-2)&amp;"%' Or prezime LIKE '%"&amp;MID(BB176,2,LEN(BB176)-2)&amp;"%' Or ime LIKE '%"&amp;MID(BB176,2,LEN(BB176)-2)&amp;"%' Or prezime LIKE '%"&amp;MID(BA176,2,LEN(BA176)-2)&amp;"%' ORDER BY ime, prezime;")</f>
        <v/>
      </c>
      <c r="CK176" t="s">
        <v>1</v>
      </c>
      <c r="CL176" s="91"/>
      <c r="CM176" t="s">
        <v>1</v>
      </c>
      <c r="CO176" t="s">
        <v>1</v>
      </c>
      <c r="CW176" s="116" t="str">
        <f>IF(CE176="NEMA",MAX(CW$10:CW175)+1,"")</f>
        <v/>
      </c>
      <c r="CX176" t="s">
        <v>1</v>
      </c>
      <c r="CY176" s="124" t="str">
        <f>LEFT(BQ176,1)</f>
        <v>Ž</v>
      </c>
      <c r="CZ176" t="s">
        <v>1</v>
      </c>
      <c r="DA176" s="106" t="str">
        <f>IF(CW176="","",IF(BO176&lt;&gt;"CRO","","INSERT INTO osoba (id,reg_broj,oib,spol_id,dat_rodjenja) VALUES ("&amp;CW176&amp;",(SELECT max(reg_broj)+1 FROM osoba),Null,'"&amp;CY176&amp;"',Null); INSERT INTO osoba_log (id,reg_broj,oib,spol_id,dat_rodjenja,dnevnik_id) SELECT id,reg_broj,oib,spol_id,dat_rodjenja,"&amp;CW$2&amp;" FROM osoba WHERE id = "&amp;CW176&amp;";"))</f>
        <v/>
      </c>
      <c r="DB176" s="129" t="str">
        <f>IF(CW176="","","INSERT INTO imeprezime (id,osoba_id,rbr,ime,prezime,klub_id,identitet_id,sintaksa_id,info,aktivno,dnevnik_id) VALUES ("&amp;CW176&amp;","&amp;IF(DA176="","Null",CW176)&amp;",1,'"&amp;BA176&amp;"','"&amp;BB176&amp;"',(SELECT id FROM klub WHERE naziv = '"&amp;BI176&amp;"'),Null,1,'',1,"&amp;CW$2&amp;");")</f>
        <v/>
      </c>
      <c r="DC176" t="s">
        <v>1</v>
      </c>
      <c r="DD176" s="30" t="str">
        <f t="shared" si="240"/>
        <v/>
      </c>
      <c r="DE176" t="s">
        <v>1</v>
      </c>
      <c r="DF176" s="106" t="str">
        <f>IF(OR(BP176="",BP176&lt;&gt;"NEMA"),"",BO176)</f>
        <v/>
      </c>
      <c r="DG176" s="129" t="str">
        <f>IF(DF176="","",MAX(DG$10:DG175)+1)</f>
        <v/>
      </c>
      <c r="DH176" t="s">
        <v>1</v>
      </c>
      <c r="DI176" s="91"/>
      <c r="DJ176" t="s">
        <v>1</v>
      </c>
      <c r="DK176" s="30" t="str">
        <f>IF(DF176="","","INSERT INTO drzava(id,naziv,oznaka) VALUES ("&amp;DG176&amp;",'"&amp;DI176&amp;"','"&amp;UPPER(LEFT(DF176,1))&amp;LOWER(RIGHT(DF176,2))&amp;"');")</f>
        <v/>
      </c>
      <c r="DL176" t="s">
        <v>1</v>
      </c>
      <c r="DM176" s="170" t="str">
        <f>IF(BJ176&lt;&gt;"NEMA","",IF(IFERROR(MATCH(BI176,BI$10:BI175,0),0)&lt;&gt;0,"",BI176))</f>
        <v/>
      </c>
      <c r="DN176" t="s">
        <v>1</v>
      </c>
      <c r="DO176" s="91"/>
      <c r="DP176" t="s">
        <v>1</v>
      </c>
      <c r="DQ176" s="106" t="str">
        <f t="shared" si="241"/>
        <v/>
      </c>
      <c r="DR176" s="74" t="str">
        <f>IF(DQ176="","",MAX(DR$10:DR175)+1)</f>
        <v/>
      </c>
      <c r="DS176" s="74" t="str">
        <f>IF(DQ176="","",IF(BP176="","",IF(BP176="NEMA",DG176,BP176)))</f>
        <v/>
      </c>
      <c r="DT176" s="74" t="str">
        <f t="shared" si="242"/>
        <v/>
      </c>
      <c r="DU176" s="74" t="str">
        <f>IF(DO176="","",MAX(DU$10:DU175)+1)</f>
        <v/>
      </c>
      <c r="DV176" s="181" t="str">
        <f>IF(DO176="","",INDEX(klub_id,MATCH(DO176,klub_naziv,0)))</f>
        <v/>
      </c>
      <c r="DW176" s="129" t="str">
        <f t="shared" si="243"/>
        <v/>
      </c>
      <c r="DX176" t="s">
        <v>1</v>
      </c>
      <c r="DY176" s="30" t="str">
        <f t="shared" si="244"/>
        <v/>
      </c>
      <c r="DZ176" t="s">
        <v>1</v>
      </c>
      <c r="EA176" s="170" t="str">
        <f>IF(BX176="","",IF(BY176&lt;&gt;"NEMA","ime-pre-klu"&amp;IF(BJ176="","","(ali)")&amp;"-kat",IF(CB176&lt;&gt;"NEMA","ime-pre-klu"&amp;IF(BJ176="","","(ali)"),IF(CE176&lt;&gt;"NEMA","ime-pre",IF(CW176&lt;&gt;"","novo",""))))&amp;IF(AND(BE176="0",BD176&gt;max_minuta*60),"-ot",""))</f>
        <v>ime-pre-klu-kat</v>
      </c>
      <c r="EB176" t="s">
        <v>1</v>
      </c>
      <c r="EC176" s="112"/>
      <c r="ED176" s="138"/>
      <c r="EE176" s="138"/>
      <c r="EF176" s="138"/>
      <c r="EG176" s="138"/>
      <c r="EH176" s="138"/>
      <c r="EI176" s="138"/>
      <c r="EJ176" s="138"/>
      <c r="EK176" s="138"/>
      <c r="EL176" s="138"/>
      <c r="EM176" s="107">
        <f t="shared" si="227"/>
        <v>1</v>
      </c>
      <c r="EN176" t="s">
        <v>1</v>
      </c>
    </row>
    <row r="177" spans="2:144" x14ac:dyDescent="0.25">
      <c r="B177" s="152" t="s">
        <v>1244</v>
      </c>
      <c r="C177" t="s">
        <v>1</v>
      </c>
      <c r="D177" s="163">
        <f t="shared" si="228"/>
        <v>0</v>
      </c>
      <c r="E177" s="164">
        <f t="shared" ref="E177:AW177" si="283">IF($B177="","",FIND(";",$B177,D177+1))</f>
        <v>1</v>
      </c>
      <c r="F177" s="164">
        <f t="shared" si="283"/>
        <v>9</v>
      </c>
      <c r="G177" s="164">
        <f t="shared" si="283"/>
        <v>14</v>
      </c>
      <c r="H177" s="164">
        <f t="shared" si="283"/>
        <v>22</v>
      </c>
      <c r="I177" s="164">
        <f t="shared" si="283"/>
        <v>33</v>
      </c>
      <c r="J177" s="164">
        <f t="shared" si="283"/>
        <v>34</v>
      </c>
      <c r="K177" s="164">
        <f t="shared" si="283"/>
        <v>36</v>
      </c>
      <c r="L177" s="164">
        <f t="shared" si="283"/>
        <v>37</v>
      </c>
      <c r="M177" s="164">
        <f t="shared" si="283"/>
        <v>39</v>
      </c>
      <c r="N177" s="164">
        <f t="shared" si="283"/>
        <v>45</v>
      </c>
      <c r="O177" s="164">
        <f t="shared" si="283"/>
        <v>52</v>
      </c>
      <c r="P177" s="164">
        <f t="shared" si="283"/>
        <v>58</v>
      </c>
      <c r="Q177" s="164">
        <f t="shared" si="283"/>
        <v>60</v>
      </c>
      <c r="R177" s="164">
        <f t="shared" si="283"/>
        <v>63</v>
      </c>
      <c r="S177" s="164">
        <f t="shared" si="283"/>
        <v>69</v>
      </c>
      <c r="T177" s="164">
        <f t="shared" si="283"/>
        <v>83</v>
      </c>
      <c r="U177" s="164">
        <f t="shared" si="283"/>
        <v>89</v>
      </c>
      <c r="V177" s="164">
        <f t="shared" si="283"/>
        <v>91</v>
      </c>
      <c r="W177" s="164">
        <f t="shared" si="283"/>
        <v>98</v>
      </c>
      <c r="X177" s="164">
        <f t="shared" si="283"/>
        <v>105</v>
      </c>
      <c r="Y177" s="164">
        <f t="shared" si="283"/>
        <v>106</v>
      </c>
      <c r="Z177" s="164">
        <f t="shared" si="283"/>
        <v>107</v>
      </c>
      <c r="AA177" s="164">
        <f t="shared" si="283"/>
        <v>108</v>
      </c>
      <c r="AB177" s="164">
        <f t="shared" si="283"/>
        <v>111</v>
      </c>
      <c r="AC177" s="164">
        <f t="shared" si="283"/>
        <v>114</v>
      </c>
      <c r="AD177" s="164">
        <f t="shared" si="283"/>
        <v>117</v>
      </c>
      <c r="AE177" s="164">
        <f t="shared" si="283"/>
        <v>120</v>
      </c>
      <c r="AF177" s="164">
        <f t="shared" si="283"/>
        <v>123</v>
      </c>
      <c r="AG177" s="164">
        <f t="shared" si="283"/>
        <v>126</v>
      </c>
      <c r="AH177" s="164">
        <f t="shared" si="283"/>
        <v>129</v>
      </c>
      <c r="AI177" s="164">
        <f t="shared" si="283"/>
        <v>132</v>
      </c>
      <c r="AJ177" s="164">
        <f t="shared" si="283"/>
        <v>135</v>
      </c>
      <c r="AK177" s="164">
        <f t="shared" si="283"/>
        <v>138</v>
      </c>
      <c r="AL177" s="164">
        <f t="shared" si="283"/>
        <v>141</v>
      </c>
      <c r="AM177" s="164">
        <f t="shared" si="283"/>
        <v>142</v>
      </c>
      <c r="AN177" s="164">
        <f t="shared" si="283"/>
        <v>144</v>
      </c>
      <c r="AO177" s="164">
        <f t="shared" si="283"/>
        <v>150</v>
      </c>
      <c r="AP177" s="164">
        <f t="shared" si="283"/>
        <v>152</v>
      </c>
      <c r="AQ177" s="164">
        <f t="shared" si="283"/>
        <v>154</v>
      </c>
      <c r="AR177" s="164">
        <f t="shared" si="283"/>
        <v>161</v>
      </c>
      <c r="AS177" s="164">
        <f t="shared" si="283"/>
        <v>168</v>
      </c>
      <c r="AT177" s="164">
        <f t="shared" si="283"/>
        <v>174</v>
      </c>
      <c r="AU177" s="164">
        <f t="shared" si="283"/>
        <v>177</v>
      </c>
      <c r="AV177" s="164">
        <f t="shared" si="283"/>
        <v>179</v>
      </c>
      <c r="AW177" s="165">
        <f t="shared" si="283"/>
        <v>180</v>
      </c>
      <c r="AX177" t="s">
        <v>1</v>
      </c>
      <c r="AY177" s="106" t="str">
        <f t="shared" si="230"/>
        <v>Ž21A</v>
      </c>
      <c r="AZ177" s="138">
        <f t="shared" si="222"/>
        <v>102</v>
      </c>
      <c r="BA177" s="74" t="str">
        <f t="shared" si="231"/>
        <v>Antonija</v>
      </c>
      <c r="BB177" s="74" t="str">
        <f t="shared" si="232"/>
        <v>Orlić</v>
      </c>
      <c r="BC177" s="138" t="str">
        <f t="shared" si="233"/>
        <v>70:56</v>
      </c>
      <c r="BD177" s="138">
        <f t="shared" si="234"/>
        <v>4256</v>
      </c>
      <c r="BE177" s="138" t="str">
        <f t="shared" si="235"/>
        <v>0</v>
      </c>
      <c r="BF177" s="138" t="str">
        <f t="shared" si="256"/>
        <v>0</v>
      </c>
      <c r="BG177" s="138">
        <f>IF(CD177="","",IF(N(BD177)&gt;max_minuta*60,2,INDEX(statusRezultat_id,MATCH(VALUE(BE177),statusRezultat_oevent,0))))</f>
        <v>1</v>
      </c>
      <c r="BH177" s="74" t="str">
        <f>IF(B177="","",SUBSTITUTE(MID($B177,R177+1,S177-R177-1),"""",""))</f>
        <v>BJE</v>
      </c>
      <c r="BI177" s="74" t="str">
        <f>IF(B177="","",SUBSTITUTE(MID($B177,S177+1,T177-S177-1),"""",""))</f>
        <v>OK Bjelovar</v>
      </c>
      <c r="BJ177" s="138" t="str">
        <f t="shared" si="236"/>
        <v/>
      </c>
      <c r="BK177" s="74" t="str" cm="1">
        <f t="array" ref="BK177">IF(BJ177="",""&amp;BI177,IF(BJ177="NEMA",BI177,INDEX(klubAlias_klub,BJ177)))</f>
        <v>OK Bjelovar</v>
      </c>
      <c r="BL177" s="74" t="str" cm="1">
        <f t="array" ref="BL177">IFERROR(INDEX(registarNatjecatelji,CE177,4),"")</f>
        <v>OK Bjelovar</v>
      </c>
      <c r="BM177" s="183" t="str">
        <f t="shared" si="280"/>
        <v/>
      </c>
      <c r="BN177" s="74" t="str">
        <f t="shared" si="237"/>
        <v>OK Bjelovar</v>
      </c>
      <c r="BO177" s="74" t="str">
        <f>IF(B177="","",SUBSTITUTE(MID($B177,T177+1,U177-T177-1),"""",""))</f>
        <v>CRO</v>
      </c>
      <c r="BP177" s="138">
        <f>IF(BO177="","",IFERROR(INDEX(drzava_id,MATCH(BO177,drzava_oznaka,0)),"NEMA"))</f>
        <v>1</v>
      </c>
      <c r="BQ177" s="74" t="str">
        <f>IF(B177="","",SUBSTITUTE(MID($B177,AQ177+1,AR177-AQ177-1),"""",""))</f>
        <v>Ž21A</v>
      </c>
      <c r="BR177" s="74" t="str">
        <f t="shared" si="223"/>
        <v>M20-Ž21A</v>
      </c>
      <c r="BS177" s="138">
        <f t="shared" si="224"/>
        <v>1004</v>
      </c>
      <c r="BT177" s="75" t="str">
        <f>IF(B177="","",SUBSTITUTE(MID($B177,AR177+1,AS177-AR177-1),"""",""))</f>
        <v>4.18</v>
      </c>
      <c r="BU177" s="75" t="str">
        <f>IF(B177="","",SUBSTITUTE(MID($B177,AS177+1,AT177-AS177-1),"""",""))</f>
        <v>175</v>
      </c>
      <c r="BV177" s="76" t="str">
        <f>IF(B177="","",SUBSTITUTE(MID($B177,AT177+1,AU177-AT177-1),"""",""))</f>
        <v>15</v>
      </c>
      <c r="BW177" t="s">
        <v>1</v>
      </c>
      <c r="BX177" s="106" t="str">
        <f>IF(BA177="Vacant","",IF(BA177="","",BA177) &amp; IF(BB177="",""," – " &amp; BB177) &amp; IF(BN177="",""," – " &amp; BN177) &amp; IF(AY177="",""," – " &amp; AY177))</f>
        <v>Antonija – Orlić – OK Bjelovar – Ž21A</v>
      </c>
      <c r="BY177" s="107">
        <f t="shared" si="225"/>
        <v>13</v>
      </c>
      <c r="BZ177" t="s">
        <v>1</v>
      </c>
      <c r="CA177" s="106" t="str">
        <f>IF(BA177="Vacant","",IF(BA177="","",BA177) &amp; IF(BB177="",""," – " &amp; BB177) &amp; IF(BN177="",""," – " &amp; BN177))</f>
        <v>Antonija – Orlić – OK Bjelovar</v>
      </c>
      <c r="CB177" s="107">
        <f t="shared" si="226"/>
        <v>13</v>
      </c>
      <c r="CC177" t="s">
        <v>1</v>
      </c>
      <c r="CD177" s="106" t="str">
        <f>IF(BA177="Vacant","",IF(BA177="","",BA177)&amp;IF(BB177="",""," – "&amp;BB177))</f>
        <v>Antonija – Orlić</v>
      </c>
      <c r="CE177" s="107">
        <f t="shared" si="238"/>
        <v>13</v>
      </c>
      <c r="CF177" t="s">
        <v>1</v>
      </c>
      <c r="CG177" s="112">
        <f t="shared" si="239"/>
        <v>13</v>
      </c>
      <c r="CH177" s="107" cm="1">
        <f t="array" ref="CH177">IF(CG177="","",INDEX(imePrezime_id,CG177,0))</f>
        <v>1269</v>
      </c>
      <c r="CI177" t="s">
        <v>1</v>
      </c>
      <c r="CJ177" s="30" t="str">
        <f>IF(CE177&lt;&gt;"NEMA","","SELECT '"&amp;CD177&amp;"', ime, prezime FROM imeprezime WHERE ime LIKE '%"&amp;MID(BA177,2,LEN(BA177)-2)&amp;"%' Or prezime LIKE '%"&amp;MID(BB177,2,LEN(BB177)-2)&amp;"%' Or ime LIKE '%"&amp;MID(BB177,2,LEN(BB177)-2)&amp;"%' Or prezime LIKE '%"&amp;MID(BA177,2,LEN(BA177)-2)&amp;"%' ORDER BY ime, prezime;")</f>
        <v/>
      </c>
      <c r="CK177" t="s">
        <v>1</v>
      </c>
      <c r="CL177" s="91"/>
      <c r="CM177" t="s">
        <v>1</v>
      </c>
      <c r="CO177" t="s">
        <v>1</v>
      </c>
      <c r="CW177" s="116" t="str">
        <f>IF(CE177="NEMA",MAX(CW$10:CW176)+1,"")</f>
        <v/>
      </c>
      <c r="CX177" t="s">
        <v>1</v>
      </c>
      <c r="CY177" s="124" t="str">
        <f>LEFT(BQ177,1)</f>
        <v>Ž</v>
      </c>
      <c r="CZ177" t="s">
        <v>1</v>
      </c>
      <c r="DA177" s="106" t="str">
        <f>IF(CW177="","",IF(BO177&lt;&gt;"CRO","","INSERT INTO osoba (id,reg_broj,oib,spol_id,dat_rodjenja) VALUES ("&amp;CW177&amp;",(SELECT max(reg_broj)+1 FROM osoba),Null,'"&amp;CY177&amp;"',Null); INSERT INTO osoba_log (id,reg_broj,oib,spol_id,dat_rodjenja,dnevnik_id) SELECT id,reg_broj,oib,spol_id,dat_rodjenja,"&amp;CW$2&amp;" FROM osoba WHERE id = "&amp;CW177&amp;";"))</f>
        <v/>
      </c>
      <c r="DB177" s="129" t="str">
        <f>IF(CW177="","","INSERT INTO imeprezime (id,osoba_id,rbr,ime,prezime,klub_id,identitet_id,sintaksa_id,info,aktivno,dnevnik_id) VALUES ("&amp;CW177&amp;","&amp;IF(DA177="","Null",CW177)&amp;",1,'"&amp;BA177&amp;"','"&amp;BB177&amp;"',(SELECT id FROM klub WHERE naziv = '"&amp;BI177&amp;"'),Null,1,'',1,"&amp;CW$2&amp;");")</f>
        <v/>
      </c>
      <c r="DC177" t="s">
        <v>1</v>
      </c>
      <c r="DD177" s="30" t="str">
        <f t="shared" si="240"/>
        <v/>
      </c>
      <c r="DE177" t="s">
        <v>1</v>
      </c>
      <c r="DF177" s="106" t="str">
        <f>IF(OR(BP177="",BP177&lt;&gt;"NEMA"),"",BO177)</f>
        <v/>
      </c>
      <c r="DG177" s="129" t="str">
        <f>IF(DF177="","",MAX(DG$10:DG176)+1)</f>
        <v/>
      </c>
      <c r="DH177" t="s">
        <v>1</v>
      </c>
      <c r="DI177" s="91"/>
      <c r="DJ177" t="s">
        <v>1</v>
      </c>
      <c r="DK177" s="30" t="str">
        <f>IF(DF177="","","INSERT INTO drzava(id,naziv,oznaka) VALUES ("&amp;DG177&amp;",'"&amp;DI177&amp;"','"&amp;UPPER(LEFT(DF177,1))&amp;LOWER(RIGHT(DF177,2))&amp;"');")</f>
        <v/>
      </c>
      <c r="DL177" t="s">
        <v>1</v>
      </c>
      <c r="DM177" s="170" t="str">
        <f>IF(BJ177&lt;&gt;"NEMA","",IF(IFERROR(MATCH(BI177,BI$10:BI176,0),0)&lt;&gt;0,"",BI177))</f>
        <v/>
      </c>
      <c r="DN177" t="s">
        <v>1</v>
      </c>
      <c r="DO177" s="91"/>
      <c r="DP177" t="s">
        <v>1</v>
      </c>
      <c r="DQ177" s="106" t="str">
        <f t="shared" si="241"/>
        <v/>
      </c>
      <c r="DR177" s="74" t="str">
        <f>IF(DQ177="","",MAX(DR$10:DR176)+1)</f>
        <v/>
      </c>
      <c r="DS177" s="74" t="str">
        <f>IF(DQ177="","",IF(BP177="","",IF(BP177="NEMA",DG177,BP177)))</f>
        <v/>
      </c>
      <c r="DT177" s="74" t="str">
        <f t="shared" si="242"/>
        <v/>
      </c>
      <c r="DU177" s="74" t="str">
        <f>IF(DO177="","",MAX(DU$10:DU176)+1)</f>
        <v/>
      </c>
      <c r="DV177" s="181" t="str">
        <f>IF(DO177="","",INDEX(klub_id,MATCH(DO177,klub_naziv,0)))</f>
        <v/>
      </c>
      <c r="DW177" s="129" t="str">
        <f t="shared" si="243"/>
        <v/>
      </c>
      <c r="DX177" t="s">
        <v>1</v>
      </c>
      <c r="DY177" s="30" t="str">
        <f t="shared" si="244"/>
        <v/>
      </c>
      <c r="DZ177" t="s">
        <v>1</v>
      </c>
      <c r="EA177" s="170" t="str">
        <f>IF(BX177="","",IF(BY177&lt;&gt;"NEMA","ime-pre-klu"&amp;IF(BJ177="","","(ali)")&amp;"-kat",IF(CB177&lt;&gt;"NEMA","ime-pre-klu"&amp;IF(BJ177="","","(ali)"),IF(CE177&lt;&gt;"NEMA","ime-pre",IF(CW177&lt;&gt;"","novo",""))))&amp;IF(AND(BE177="0",BD177&gt;max_minuta*60),"-ot",""))</f>
        <v>ime-pre-klu-kat</v>
      </c>
      <c r="EB177" t="s">
        <v>1</v>
      </c>
      <c r="EC177" s="112"/>
      <c r="ED177" s="138"/>
      <c r="EE177" s="138"/>
      <c r="EF177" s="138"/>
      <c r="EG177" s="138"/>
      <c r="EH177" s="138"/>
      <c r="EI177" s="138"/>
      <c r="EJ177" s="138"/>
      <c r="EK177" s="138"/>
      <c r="EL177" s="138"/>
      <c r="EM177" s="107">
        <f t="shared" si="227"/>
        <v>1</v>
      </c>
      <c r="EN177" t="s">
        <v>1</v>
      </c>
    </row>
    <row r="178" spans="2:144" x14ac:dyDescent="0.25">
      <c r="B178" s="152" t="s">
        <v>1245</v>
      </c>
      <c r="C178" t="s">
        <v>1</v>
      </c>
      <c r="D178" s="163">
        <f t="shared" si="228"/>
        <v>0</v>
      </c>
      <c r="E178" s="164">
        <f t="shared" ref="E178:AW178" si="284">IF($B178="","",FIND(";",$B178,D178+1))</f>
        <v>1</v>
      </c>
      <c r="F178" s="164">
        <f t="shared" si="284"/>
        <v>9</v>
      </c>
      <c r="G178" s="164">
        <f t="shared" si="284"/>
        <v>15</v>
      </c>
      <c r="H178" s="164">
        <f t="shared" si="284"/>
        <v>21</v>
      </c>
      <c r="I178" s="164">
        <f t="shared" si="284"/>
        <v>28</v>
      </c>
      <c r="J178" s="164">
        <f t="shared" si="284"/>
        <v>29</v>
      </c>
      <c r="K178" s="164">
        <f t="shared" si="284"/>
        <v>31</v>
      </c>
      <c r="L178" s="164">
        <f t="shared" si="284"/>
        <v>32</v>
      </c>
      <c r="M178" s="164">
        <f t="shared" si="284"/>
        <v>34</v>
      </c>
      <c r="N178" s="164">
        <f t="shared" si="284"/>
        <v>40</v>
      </c>
      <c r="O178" s="164">
        <f t="shared" si="284"/>
        <v>47</v>
      </c>
      <c r="P178" s="164">
        <f t="shared" si="284"/>
        <v>53</v>
      </c>
      <c r="Q178" s="164">
        <f t="shared" si="284"/>
        <v>55</v>
      </c>
      <c r="R178" s="164">
        <f t="shared" si="284"/>
        <v>57</v>
      </c>
      <c r="S178" s="164">
        <f t="shared" si="284"/>
        <v>63</v>
      </c>
      <c r="T178" s="164">
        <f t="shared" si="284"/>
        <v>75</v>
      </c>
      <c r="U178" s="164">
        <f t="shared" si="284"/>
        <v>81</v>
      </c>
      <c r="V178" s="164">
        <f t="shared" si="284"/>
        <v>83</v>
      </c>
      <c r="W178" s="164">
        <f t="shared" si="284"/>
        <v>90</v>
      </c>
      <c r="X178" s="164">
        <f t="shared" si="284"/>
        <v>97</v>
      </c>
      <c r="Y178" s="164">
        <f t="shared" si="284"/>
        <v>98</v>
      </c>
      <c r="Z178" s="164">
        <f t="shared" si="284"/>
        <v>99</v>
      </c>
      <c r="AA178" s="164">
        <f t="shared" si="284"/>
        <v>100</v>
      </c>
      <c r="AB178" s="164">
        <f t="shared" si="284"/>
        <v>103</v>
      </c>
      <c r="AC178" s="164">
        <f t="shared" si="284"/>
        <v>106</v>
      </c>
      <c r="AD178" s="164">
        <f t="shared" si="284"/>
        <v>109</v>
      </c>
      <c r="AE178" s="164">
        <f t="shared" si="284"/>
        <v>112</v>
      </c>
      <c r="AF178" s="164">
        <f t="shared" si="284"/>
        <v>115</v>
      </c>
      <c r="AG178" s="164">
        <f t="shared" si="284"/>
        <v>118</v>
      </c>
      <c r="AH178" s="164">
        <f t="shared" si="284"/>
        <v>121</v>
      </c>
      <c r="AI178" s="164">
        <f t="shared" si="284"/>
        <v>124</v>
      </c>
      <c r="AJ178" s="164">
        <f t="shared" si="284"/>
        <v>127</v>
      </c>
      <c r="AK178" s="164">
        <f t="shared" si="284"/>
        <v>130</v>
      </c>
      <c r="AL178" s="164">
        <f t="shared" si="284"/>
        <v>133</v>
      </c>
      <c r="AM178" s="164">
        <f t="shared" si="284"/>
        <v>134</v>
      </c>
      <c r="AN178" s="164">
        <f t="shared" si="284"/>
        <v>136</v>
      </c>
      <c r="AO178" s="164">
        <f t="shared" si="284"/>
        <v>142</v>
      </c>
      <c r="AP178" s="164">
        <f t="shared" si="284"/>
        <v>144</v>
      </c>
      <c r="AQ178" s="164">
        <f t="shared" si="284"/>
        <v>146</v>
      </c>
      <c r="AR178" s="164">
        <f t="shared" si="284"/>
        <v>153</v>
      </c>
      <c r="AS178" s="164">
        <f t="shared" si="284"/>
        <v>160</v>
      </c>
      <c r="AT178" s="164">
        <f t="shared" si="284"/>
        <v>166</v>
      </c>
      <c r="AU178" s="164">
        <f t="shared" si="284"/>
        <v>169</v>
      </c>
      <c r="AV178" s="164">
        <f t="shared" si="284"/>
        <v>171</v>
      </c>
      <c r="AW178" s="165">
        <f t="shared" si="284"/>
        <v>172</v>
      </c>
      <c r="AX178" t="s">
        <v>1</v>
      </c>
      <c r="AY178" s="106" t="str">
        <f>IF(B178="","",SUBSTITUTE(MID($B178,V178+1,W178-V178-1),"""",""))</f>
        <v>Ž21A</v>
      </c>
      <c r="AZ178" s="138">
        <f t="shared" si="222"/>
        <v>102</v>
      </c>
      <c r="BA178" s="74" t="str">
        <f t="shared" si="231"/>
        <v>Ines</v>
      </c>
      <c r="BB178" s="74" t="str">
        <f t="shared" si="232"/>
        <v>Kos</v>
      </c>
      <c r="BC178" s="138" t="str">
        <f t="shared" si="233"/>
        <v>72:40</v>
      </c>
      <c r="BD178" s="138">
        <f t="shared" si="234"/>
        <v>4360</v>
      </c>
      <c r="BE178" s="138" t="str">
        <f t="shared" si="235"/>
        <v>0</v>
      </c>
      <c r="BF178" s="138" t="str">
        <f t="shared" si="256"/>
        <v>0</v>
      </c>
      <c r="BG178" s="138">
        <f>IF(CD178="","",IF(N(BD178)&gt;max_minuta*60,2,INDEX(statusRezultat_id,MATCH(VALUE(BE178),statusRezultat_oevent,0))))</f>
        <v>1</v>
      </c>
      <c r="BH178" s="74" t="str">
        <f>IF(B178="","",SUBSTITUTE(MID($B178,R178+1,S178-R178-1),"""",""))</f>
        <v>KAP</v>
      </c>
      <c r="BI178" s="74" t="str">
        <f>IF(B178="","",SUBSTITUTE(MID($B178,S178+1,T178-S178-1),"""",""))</f>
        <v>OK Kapela</v>
      </c>
      <c r="BJ178" s="138" t="str">
        <f t="shared" si="236"/>
        <v/>
      </c>
      <c r="BK178" s="74" t="str" cm="1">
        <f t="array" ref="BK178">IF(BJ178="",""&amp;BI178,IF(BJ178="NEMA",BI178,INDEX(klubAlias_klub,BJ178)))</f>
        <v>OK Kapela</v>
      </c>
      <c r="BL178" s="74" t="str" cm="1">
        <f t="array" ref="BL178">IFERROR(INDEX(registarNatjecatelji,CE178,4),"")</f>
        <v>OK Kapela</v>
      </c>
      <c r="BM178" s="183" t="str">
        <f t="shared" si="280"/>
        <v/>
      </c>
      <c r="BN178" s="74" t="str">
        <f t="shared" si="237"/>
        <v>OK Kapela</v>
      </c>
      <c r="BO178" s="74" t="str">
        <f>IF(B178="","",SUBSTITUTE(MID($B178,T178+1,U178-T178-1),"""",""))</f>
        <v>CRO</v>
      </c>
      <c r="BP178" s="138">
        <f>IF(BO178="","",IFERROR(INDEX(drzava_id,MATCH(BO178,drzava_oznaka,0)),"NEMA"))</f>
        <v>1</v>
      </c>
      <c r="BQ178" s="74" t="str">
        <f>IF(B178="","",SUBSTITUTE(MID($B178,AQ178+1,AR178-AQ178-1),"""",""))</f>
        <v>Ž21A</v>
      </c>
      <c r="BR178" s="74" t="str">
        <f t="shared" si="223"/>
        <v>M20-Ž21A</v>
      </c>
      <c r="BS178" s="138">
        <f t="shared" si="224"/>
        <v>1004</v>
      </c>
      <c r="BT178" s="75" t="str">
        <f>IF(B178="","",SUBSTITUTE(MID($B178,AR178+1,AS178-AR178-1),"""",""))</f>
        <v>4.18</v>
      </c>
      <c r="BU178" s="75" t="str">
        <f>IF(B178="","",SUBSTITUTE(MID($B178,AS178+1,AT178-AS178-1),"""",""))</f>
        <v>175</v>
      </c>
      <c r="BV178" s="76" t="str">
        <f>IF(B178="","",SUBSTITUTE(MID($B178,AT178+1,AU178-AT178-1),"""",""))</f>
        <v>15</v>
      </c>
      <c r="BW178" t="s">
        <v>1</v>
      </c>
      <c r="BX178" s="106" t="str">
        <f>IF(BA178="Vacant","",IF(BA178="","",BA178) &amp; IF(BB178="",""," – " &amp; BB178) &amp; IF(BN178="",""," – " &amp; BN178) &amp; IF(AY178="",""," – " &amp; AY178))</f>
        <v>Ines – Kos – OK Kapela – Ž21A</v>
      </c>
      <c r="BY178" s="107">
        <f t="shared" si="225"/>
        <v>260</v>
      </c>
      <c r="BZ178" t="s">
        <v>1</v>
      </c>
      <c r="CA178" s="106" t="str">
        <f>IF(BA178="Vacant","",IF(BA178="","",BA178) &amp; IF(BB178="",""," – " &amp; BB178) &amp; IF(BN178="",""," – " &amp; BN178))</f>
        <v>Ines – Kos – OK Kapela</v>
      </c>
      <c r="CB178" s="107">
        <f t="shared" si="226"/>
        <v>260</v>
      </c>
      <c r="CC178" t="s">
        <v>1</v>
      </c>
      <c r="CD178" s="106" t="str">
        <f>IF(BA178="Vacant","",IF(BA178="","",BA178)&amp;IF(BB178="",""," – "&amp;BB178))</f>
        <v>Ines – Kos</v>
      </c>
      <c r="CE178" s="107">
        <f t="shared" si="238"/>
        <v>260</v>
      </c>
      <c r="CF178" t="s">
        <v>1</v>
      </c>
      <c r="CG178" s="112">
        <f t="shared" si="239"/>
        <v>260</v>
      </c>
      <c r="CH178" s="107" cm="1">
        <f t="array" ref="CH178">IF(CG178="","",INDEX(imePrezime_id,CG178,0))</f>
        <v>1483</v>
      </c>
      <c r="CI178" t="s">
        <v>1</v>
      </c>
      <c r="CJ178" s="30" t="str">
        <f>IF(CE178&lt;&gt;"NEMA","","SELECT '"&amp;CD178&amp;"', ime, prezime FROM imeprezime WHERE ime LIKE '%"&amp;MID(BA178,2,LEN(BA178)-2)&amp;"%' Or prezime LIKE '%"&amp;MID(BB178,2,LEN(BB178)-2)&amp;"%' Or ime LIKE '%"&amp;MID(BB178,2,LEN(BB178)-2)&amp;"%' Or prezime LIKE '%"&amp;MID(BA178,2,LEN(BA178)-2)&amp;"%' ORDER BY ime, prezime;")</f>
        <v/>
      </c>
      <c r="CK178" t="s">
        <v>1</v>
      </c>
      <c r="CL178" s="91"/>
      <c r="CM178" t="s">
        <v>1</v>
      </c>
      <c r="CO178" t="s">
        <v>1</v>
      </c>
      <c r="CW178" s="116" t="str">
        <f>IF(CE178="NEMA",MAX(CW$10:CW177)+1,"")</f>
        <v/>
      </c>
      <c r="CX178" t="s">
        <v>1</v>
      </c>
      <c r="CY178" s="124" t="str">
        <f>LEFT(BQ178,1)</f>
        <v>Ž</v>
      </c>
      <c r="CZ178" t="s">
        <v>1</v>
      </c>
      <c r="DA178" s="106" t="str">
        <f>IF(CW178="","",IF(BO178&lt;&gt;"CRO","","INSERT INTO osoba (id,reg_broj,oib,spol_id,dat_rodjenja) VALUES ("&amp;CW178&amp;",(SELECT max(reg_broj)+1 FROM osoba),Null,'"&amp;CY178&amp;"',Null); INSERT INTO osoba_log (id,reg_broj,oib,spol_id,dat_rodjenja,dnevnik_id) SELECT id,reg_broj,oib,spol_id,dat_rodjenja,"&amp;CW$2&amp;" FROM osoba WHERE id = "&amp;CW178&amp;";"))</f>
        <v/>
      </c>
      <c r="DB178" s="129" t="str">
        <f>IF(CW178="","","INSERT INTO imeprezime (id,osoba_id,rbr,ime,prezime,klub_id,identitet_id,sintaksa_id,info,aktivno,dnevnik_id) VALUES ("&amp;CW178&amp;","&amp;IF(DA178="","Null",CW178)&amp;",1,'"&amp;BA178&amp;"','"&amp;BB178&amp;"',(SELECT id FROM klub WHERE naziv = '"&amp;BI178&amp;"'),Null,1,'',1,"&amp;CW$2&amp;");")</f>
        <v/>
      </c>
      <c r="DC178" t="s">
        <v>1</v>
      </c>
      <c r="DD178" s="30" t="str">
        <f t="shared" si="240"/>
        <v/>
      </c>
      <c r="DE178" t="s">
        <v>1</v>
      </c>
      <c r="DF178" s="106" t="str">
        <f>IF(OR(BP178="",BP178&lt;&gt;"NEMA"),"",BO178)</f>
        <v/>
      </c>
      <c r="DG178" s="129" t="str">
        <f>IF(DF178="","",MAX(DG$10:DG177)+1)</f>
        <v/>
      </c>
      <c r="DH178" t="s">
        <v>1</v>
      </c>
      <c r="DI178" s="91"/>
      <c r="DJ178" t="s">
        <v>1</v>
      </c>
      <c r="DK178" s="30" t="str">
        <f>IF(DF178="","","INSERT INTO drzava(id,naziv,oznaka) VALUES ("&amp;DG178&amp;",'"&amp;DI178&amp;"','"&amp;UPPER(LEFT(DF178,1))&amp;LOWER(RIGHT(DF178,2))&amp;"');")</f>
        <v/>
      </c>
      <c r="DL178" t="s">
        <v>1</v>
      </c>
      <c r="DM178" s="170" t="str">
        <f>IF(BJ178&lt;&gt;"NEMA","",IF(IFERROR(MATCH(BI178,BI$10:BI177,0),0)&lt;&gt;0,"",BI178))</f>
        <v/>
      </c>
      <c r="DN178" t="s">
        <v>1</v>
      </c>
      <c r="DO178" s="91"/>
      <c r="DP178" t="s">
        <v>1</v>
      </c>
      <c r="DQ178" s="106" t="str">
        <f t="shared" si="241"/>
        <v/>
      </c>
      <c r="DR178" s="74" t="str">
        <f>IF(DQ178="","",MAX(DR$10:DR177)+1)</f>
        <v/>
      </c>
      <c r="DS178" s="74" t="str">
        <f>IF(DQ178="","",IF(BP178="","",IF(BP178="NEMA",DG178,BP178)))</f>
        <v/>
      </c>
      <c r="DT178" s="74" t="str">
        <f t="shared" si="242"/>
        <v/>
      </c>
      <c r="DU178" s="74" t="str">
        <f>IF(DO178="","",MAX(DU$10:DU177)+1)</f>
        <v/>
      </c>
      <c r="DV178" s="181" t="str">
        <f>IF(DO178="","",INDEX(klub_id,MATCH(DO178,klub_naziv,0)))</f>
        <v/>
      </c>
      <c r="DW178" s="129" t="str">
        <f t="shared" si="243"/>
        <v/>
      </c>
      <c r="DX178" t="s">
        <v>1</v>
      </c>
      <c r="DY178" s="30" t="str">
        <f t="shared" si="244"/>
        <v/>
      </c>
      <c r="DZ178" t="s">
        <v>1</v>
      </c>
      <c r="EA178" s="170" t="str">
        <f>IF(BX178="","",IF(BY178&lt;&gt;"NEMA","ime-pre-klu"&amp;IF(BJ178="","","(ali)")&amp;"-kat",IF(CB178&lt;&gt;"NEMA","ime-pre-klu"&amp;IF(BJ178="","","(ali)"),IF(CE178&lt;&gt;"NEMA","ime-pre",IF(CW178&lt;&gt;"","novo",""))))&amp;IF(AND(BE178="0",BD178&gt;max_minuta*60),"-ot",""))</f>
        <v>ime-pre-klu-kat</v>
      </c>
      <c r="EB178" t="s">
        <v>1</v>
      </c>
      <c r="EC178" s="112"/>
      <c r="ED178" s="138"/>
      <c r="EE178" s="138"/>
      <c r="EF178" s="138"/>
      <c r="EG178" s="138"/>
      <c r="EH178" s="138"/>
      <c r="EI178" s="138"/>
      <c r="EJ178" s="138"/>
      <c r="EK178" s="138"/>
      <c r="EL178" s="138"/>
      <c r="EM178" s="107">
        <f t="shared" si="227"/>
        <v>1</v>
      </c>
      <c r="EN178" t="s">
        <v>1</v>
      </c>
    </row>
    <row r="179" spans="2:144" x14ac:dyDescent="0.25">
      <c r="B179" s="152" t="s">
        <v>1246</v>
      </c>
      <c r="C179" t="s">
        <v>1</v>
      </c>
      <c r="D179" s="163">
        <f t="shared" si="228"/>
        <v>0</v>
      </c>
      <c r="E179" s="164">
        <f t="shared" ref="E179:AW179" si="285">IF($B179="","",FIND(";",$B179,D179+1))</f>
        <v>1</v>
      </c>
      <c r="F179" s="164">
        <f t="shared" si="285"/>
        <v>9</v>
      </c>
      <c r="G179" s="164">
        <f t="shared" si="285"/>
        <v>14</v>
      </c>
      <c r="H179" s="164">
        <f t="shared" si="285"/>
        <v>25</v>
      </c>
      <c r="I179" s="164">
        <f t="shared" si="285"/>
        <v>34</v>
      </c>
      <c r="J179" s="164">
        <f t="shared" si="285"/>
        <v>35</v>
      </c>
      <c r="K179" s="164">
        <f t="shared" si="285"/>
        <v>37</v>
      </c>
      <c r="L179" s="164">
        <f t="shared" si="285"/>
        <v>38</v>
      </c>
      <c r="M179" s="164">
        <f t="shared" si="285"/>
        <v>40</v>
      </c>
      <c r="N179" s="164">
        <f t="shared" si="285"/>
        <v>46</v>
      </c>
      <c r="O179" s="164">
        <f t="shared" si="285"/>
        <v>53</v>
      </c>
      <c r="P179" s="164">
        <f t="shared" si="285"/>
        <v>59</v>
      </c>
      <c r="Q179" s="164">
        <f t="shared" si="285"/>
        <v>61</v>
      </c>
      <c r="R179" s="164">
        <f t="shared" si="285"/>
        <v>63</v>
      </c>
      <c r="S179" s="164">
        <f t="shared" si="285"/>
        <v>74</v>
      </c>
      <c r="T179" s="164">
        <f t="shared" si="285"/>
        <v>85</v>
      </c>
      <c r="U179" s="164">
        <f t="shared" si="285"/>
        <v>91</v>
      </c>
      <c r="V179" s="164">
        <f t="shared" si="285"/>
        <v>93</v>
      </c>
      <c r="W179" s="164">
        <f t="shared" si="285"/>
        <v>100</v>
      </c>
      <c r="X179" s="164">
        <f t="shared" si="285"/>
        <v>107</v>
      </c>
      <c r="Y179" s="164">
        <f t="shared" si="285"/>
        <v>108</v>
      </c>
      <c r="Z179" s="164">
        <f t="shared" si="285"/>
        <v>109</v>
      </c>
      <c r="AA179" s="164">
        <f t="shared" si="285"/>
        <v>110</v>
      </c>
      <c r="AB179" s="164">
        <f t="shared" si="285"/>
        <v>113</v>
      </c>
      <c r="AC179" s="164">
        <f t="shared" si="285"/>
        <v>116</v>
      </c>
      <c r="AD179" s="164">
        <f t="shared" si="285"/>
        <v>119</v>
      </c>
      <c r="AE179" s="164">
        <f t="shared" si="285"/>
        <v>122</v>
      </c>
      <c r="AF179" s="164">
        <f t="shared" si="285"/>
        <v>125</v>
      </c>
      <c r="AG179" s="164">
        <f t="shared" si="285"/>
        <v>128</v>
      </c>
      <c r="AH179" s="164">
        <f t="shared" si="285"/>
        <v>131</v>
      </c>
      <c r="AI179" s="164">
        <f t="shared" si="285"/>
        <v>134</v>
      </c>
      <c r="AJ179" s="164">
        <f t="shared" si="285"/>
        <v>137</v>
      </c>
      <c r="AK179" s="164">
        <f t="shared" si="285"/>
        <v>140</v>
      </c>
      <c r="AL179" s="164">
        <f t="shared" si="285"/>
        <v>143</v>
      </c>
      <c r="AM179" s="164">
        <f t="shared" si="285"/>
        <v>144</v>
      </c>
      <c r="AN179" s="164">
        <f t="shared" si="285"/>
        <v>146</v>
      </c>
      <c r="AO179" s="164">
        <f t="shared" si="285"/>
        <v>152</v>
      </c>
      <c r="AP179" s="164">
        <f t="shared" si="285"/>
        <v>154</v>
      </c>
      <c r="AQ179" s="164">
        <f t="shared" si="285"/>
        <v>156</v>
      </c>
      <c r="AR179" s="164">
        <f t="shared" si="285"/>
        <v>163</v>
      </c>
      <c r="AS179" s="164">
        <f t="shared" si="285"/>
        <v>170</v>
      </c>
      <c r="AT179" s="164">
        <f t="shared" si="285"/>
        <v>176</v>
      </c>
      <c r="AU179" s="164">
        <f t="shared" si="285"/>
        <v>179</v>
      </c>
      <c r="AV179" s="164">
        <f t="shared" si="285"/>
        <v>181</v>
      </c>
      <c r="AW179" s="165">
        <f t="shared" si="285"/>
        <v>182</v>
      </c>
      <c r="AX179" t="s">
        <v>1</v>
      </c>
      <c r="AY179" s="106" t="str">
        <f t="shared" si="230"/>
        <v>Ž21A</v>
      </c>
      <c r="AZ179" s="138">
        <f t="shared" si="222"/>
        <v>102</v>
      </c>
      <c r="BA179" s="74" t="str">
        <f t="shared" si="231"/>
        <v>Nevija</v>
      </c>
      <c r="BB179" s="74" t="str">
        <f t="shared" si="232"/>
        <v>Frajzman</v>
      </c>
      <c r="BC179" s="138" t="str">
        <f t="shared" si="233"/>
        <v>78:31</v>
      </c>
      <c r="BD179" s="138">
        <f t="shared" si="234"/>
        <v>4711</v>
      </c>
      <c r="BE179" s="138" t="str">
        <f t="shared" si="235"/>
        <v>0</v>
      </c>
      <c r="BF179" s="138" t="str">
        <f t="shared" si="256"/>
        <v>0</v>
      </c>
      <c r="BG179" s="138">
        <f>IF(CD179="","",IF(N(BD179)&gt;max_minuta*60,2,INDEX(statusRezultat_id,MATCH(VALUE(BE179),statusRezultat_oevent,0))))</f>
        <v>1</v>
      </c>
      <c r="BH179" s="74" t="str">
        <f>IF(B179="","",SUBSTITUTE(MID($B179,R179+1,S179-R179-1),"""",""))</f>
        <v>OK Jelen</v>
      </c>
      <c r="BI179" s="74" t="str">
        <f>IF(B179="","",SUBSTITUTE(MID($B179,S179+1,T179-S179-1),"""",""))</f>
        <v>OK Jelen</v>
      </c>
      <c r="BJ179" s="138" t="str">
        <f t="shared" si="236"/>
        <v/>
      </c>
      <c r="BK179" s="74" t="str" cm="1">
        <f t="array" ref="BK179">IF(BJ179="",""&amp;BI179,IF(BJ179="NEMA",BI179,INDEX(klubAlias_klub,BJ179)))</f>
        <v>OK Jelen</v>
      </c>
      <c r="BL179" s="74" t="str" cm="1">
        <f t="array" ref="BL179">IFERROR(INDEX(registarNatjecatelji,CE179,4),"")</f>
        <v>OK Jelen</v>
      </c>
      <c r="BM179" s="183" t="str">
        <f t="shared" si="280"/>
        <v/>
      </c>
      <c r="BN179" s="74" t="str">
        <f t="shared" si="237"/>
        <v>OK Jelen</v>
      </c>
      <c r="BO179" s="74" t="str">
        <f>IF(B179="","",SUBSTITUTE(MID($B179,T179+1,U179-T179-1),"""",""))</f>
        <v>CRO</v>
      </c>
      <c r="BP179" s="138">
        <f>IF(BO179="","",IFERROR(INDEX(drzava_id,MATCH(BO179,drzava_oznaka,0)),"NEMA"))</f>
        <v>1</v>
      </c>
      <c r="BQ179" s="74" t="str">
        <f>IF(B179="","",SUBSTITUTE(MID($B179,AQ179+1,AR179-AQ179-1),"""",""))</f>
        <v>Ž21A</v>
      </c>
      <c r="BR179" s="74" t="str">
        <f t="shared" si="223"/>
        <v>M20-Ž21A</v>
      </c>
      <c r="BS179" s="138">
        <f t="shared" si="224"/>
        <v>1004</v>
      </c>
      <c r="BT179" s="75" t="str">
        <f>IF(B179="","",SUBSTITUTE(MID($B179,AR179+1,AS179-AR179-1),"""",""))</f>
        <v>4.18</v>
      </c>
      <c r="BU179" s="75" t="str">
        <f>IF(B179="","",SUBSTITUTE(MID($B179,AS179+1,AT179-AS179-1),"""",""))</f>
        <v>175</v>
      </c>
      <c r="BV179" s="76" t="str">
        <f>IF(B179="","",SUBSTITUTE(MID($B179,AT179+1,AU179-AT179-1),"""",""))</f>
        <v>15</v>
      </c>
      <c r="BW179" t="s">
        <v>1</v>
      </c>
      <c r="BX179" s="106" t="str">
        <f>IF(BA179="Vacant","",IF(BA179="","",BA179) &amp; IF(BB179="",""," – " &amp; BB179) &amp; IF(BN179="",""," – " &amp; BN179) &amp; IF(AY179="",""," – " &amp; AY179))</f>
        <v>Nevija – Frajzman – OK Jelen – Ž21A</v>
      </c>
      <c r="BY179" s="107">
        <f t="shared" si="225"/>
        <v>158</v>
      </c>
      <c r="BZ179" t="s">
        <v>1</v>
      </c>
      <c r="CA179" s="106" t="str">
        <f>IF(BA179="Vacant","",IF(BA179="","",BA179) &amp; IF(BB179="",""," – " &amp; BB179) &amp; IF(BN179="",""," – " &amp; BN179))</f>
        <v>Nevija – Frajzman – OK Jelen</v>
      </c>
      <c r="CB179" s="107">
        <f t="shared" si="226"/>
        <v>158</v>
      </c>
      <c r="CC179" t="s">
        <v>1</v>
      </c>
      <c r="CD179" s="106" t="str">
        <f>IF(BA179="Vacant","",IF(BA179="","",BA179)&amp;IF(BB179="",""," – "&amp;BB179))</f>
        <v>Nevija – Frajzman</v>
      </c>
      <c r="CE179" s="107">
        <f t="shared" si="238"/>
        <v>158</v>
      </c>
      <c r="CF179" t="s">
        <v>1</v>
      </c>
      <c r="CG179" s="112">
        <f t="shared" si="239"/>
        <v>158</v>
      </c>
      <c r="CH179" s="107" cm="1">
        <f t="array" ref="CH179">IF(CG179="","",INDEX(imePrezime_id,CG179,0))</f>
        <v>1181</v>
      </c>
      <c r="CI179" t="s">
        <v>1</v>
      </c>
      <c r="CJ179" s="30" t="str">
        <f>IF(CE179&lt;&gt;"NEMA","","SELECT '"&amp;CD179&amp;"', ime, prezime FROM imeprezime WHERE ime LIKE '%"&amp;MID(BA179,2,LEN(BA179)-2)&amp;"%' Or prezime LIKE '%"&amp;MID(BB179,2,LEN(BB179)-2)&amp;"%' Or ime LIKE '%"&amp;MID(BB179,2,LEN(BB179)-2)&amp;"%' Or prezime LIKE '%"&amp;MID(BA179,2,LEN(BA179)-2)&amp;"%' ORDER BY ime, prezime;")</f>
        <v/>
      </c>
      <c r="CK179" t="s">
        <v>1</v>
      </c>
      <c r="CL179" s="91"/>
      <c r="CM179" t="s">
        <v>1</v>
      </c>
      <c r="CO179" t="s">
        <v>1</v>
      </c>
      <c r="CW179" s="116" t="str">
        <f>IF(CE179="NEMA",MAX(CW$10:CW178)+1,"")</f>
        <v/>
      </c>
      <c r="CX179" t="s">
        <v>1</v>
      </c>
      <c r="CY179" s="124" t="str">
        <f>LEFT(BQ179,1)</f>
        <v>Ž</v>
      </c>
      <c r="CZ179" t="s">
        <v>1</v>
      </c>
      <c r="DA179" s="106" t="str">
        <f>IF(CW179="","",IF(BO179&lt;&gt;"CRO","","INSERT INTO osoba (id,reg_broj,oib,spol_id,dat_rodjenja) VALUES ("&amp;CW179&amp;",(SELECT max(reg_broj)+1 FROM osoba),Null,'"&amp;CY179&amp;"',Null); INSERT INTO osoba_log (id,reg_broj,oib,spol_id,dat_rodjenja,dnevnik_id) SELECT id,reg_broj,oib,spol_id,dat_rodjenja,"&amp;CW$2&amp;" FROM osoba WHERE id = "&amp;CW179&amp;";"))</f>
        <v/>
      </c>
      <c r="DB179" s="129" t="str">
        <f>IF(CW179="","","INSERT INTO imeprezime (id,osoba_id,rbr,ime,prezime,klub_id,identitet_id,sintaksa_id,info,aktivno,dnevnik_id) VALUES ("&amp;CW179&amp;","&amp;IF(DA179="","Null",CW179)&amp;",1,'"&amp;BA179&amp;"','"&amp;BB179&amp;"',(SELECT id FROM klub WHERE naziv = '"&amp;BI179&amp;"'),Null,1,'',1,"&amp;CW$2&amp;");")</f>
        <v/>
      </c>
      <c r="DC179" t="s">
        <v>1</v>
      </c>
      <c r="DD179" s="30" t="str">
        <f t="shared" si="240"/>
        <v/>
      </c>
      <c r="DE179" t="s">
        <v>1</v>
      </c>
      <c r="DF179" s="106" t="str">
        <f>IF(OR(BP179="",BP179&lt;&gt;"NEMA"),"",BO179)</f>
        <v/>
      </c>
      <c r="DG179" s="129" t="str">
        <f>IF(DF179="","",MAX(DG$10:DG178)+1)</f>
        <v/>
      </c>
      <c r="DH179" t="s">
        <v>1</v>
      </c>
      <c r="DI179" s="91"/>
      <c r="DJ179" t="s">
        <v>1</v>
      </c>
      <c r="DK179" s="30" t="str">
        <f>IF(DF179="","","INSERT INTO drzava(id,naziv,oznaka) VALUES ("&amp;DG179&amp;",'"&amp;DI179&amp;"','"&amp;UPPER(LEFT(DF179,1))&amp;LOWER(RIGHT(DF179,2))&amp;"');")</f>
        <v/>
      </c>
      <c r="DL179" t="s">
        <v>1</v>
      </c>
      <c r="DM179" s="170" t="str">
        <f>IF(BJ179&lt;&gt;"NEMA","",IF(IFERROR(MATCH(BI179,BI$10:BI178,0),0)&lt;&gt;0,"",BI179))</f>
        <v/>
      </c>
      <c r="DN179" t="s">
        <v>1</v>
      </c>
      <c r="DO179" s="91"/>
      <c r="DP179" t="s">
        <v>1</v>
      </c>
      <c r="DQ179" s="106" t="str">
        <f t="shared" si="241"/>
        <v/>
      </c>
      <c r="DR179" s="74" t="str">
        <f>IF(DQ179="","",MAX(DR$10:DR178)+1)</f>
        <v/>
      </c>
      <c r="DS179" s="74" t="str">
        <f>IF(DQ179="","",IF(BP179="","",IF(BP179="NEMA",DG179,BP179)))</f>
        <v/>
      </c>
      <c r="DT179" s="74" t="str">
        <f t="shared" si="242"/>
        <v/>
      </c>
      <c r="DU179" s="74" t="str">
        <f>IF(DO179="","",MAX(DU$10:DU178)+1)</f>
        <v/>
      </c>
      <c r="DV179" s="181" t="str">
        <f>IF(DO179="","",INDEX(klub_id,MATCH(DO179,klub_naziv,0)))</f>
        <v/>
      </c>
      <c r="DW179" s="129" t="str">
        <f t="shared" si="243"/>
        <v/>
      </c>
      <c r="DX179" t="s">
        <v>1</v>
      </c>
      <c r="DY179" s="30" t="str">
        <f t="shared" si="244"/>
        <v/>
      </c>
      <c r="DZ179" t="s">
        <v>1</v>
      </c>
      <c r="EA179" s="170" t="str">
        <f>IF(BX179="","",IF(BY179&lt;&gt;"NEMA","ime-pre-klu"&amp;IF(BJ179="","","(ali)")&amp;"-kat",IF(CB179&lt;&gt;"NEMA","ime-pre-klu"&amp;IF(BJ179="","","(ali)"),IF(CE179&lt;&gt;"NEMA","ime-pre",IF(CW179&lt;&gt;"","novo",""))))&amp;IF(AND(BE179="0",BD179&gt;max_minuta*60),"-ot",""))</f>
        <v>ime-pre-klu-kat</v>
      </c>
      <c r="EB179" t="s">
        <v>1</v>
      </c>
      <c r="EC179" s="112"/>
      <c r="ED179" s="138"/>
      <c r="EE179" s="138"/>
      <c r="EF179" s="138"/>
      <c r="EG179" s="138"/>
      <c r="EH179" s="138"/>
      <c r="EI179" s="138"/>
      <c r="EJ179" s="138"/>
      <c r="EK179" s="138"/>
      <c r="EL179" s="138"/>
      <c r="EM179" s="107">
        <f t="shared" si="227"/>
        <v>1</v>
      </c>
      <c r="EN179" t="s">
        <v>1</v>
      </c>
    </row>
    <row r="180" spans="2:144" x14ac:dyDescent="0.25">
      <c r="B180" s="152" t="s">
        <v>1247</v>
      </c>
      <c r="C180" t="s">
        <v>1</v>
      </c>
      <c r="D180" s="163">
        <f t="shared" si="228"/>
        <v>0</v>
      </c>
      <c r="E180" s="164">
        <f t="shared" ref="E180:AW180" si="286">IF($B180="","",FIND(";",$B180,D180+1))</f>
        <v>1</v>
      </c>
      <c r="F180" s="164">
        <f t="shared" si="286"/>
        <v>2</v>
      </c>
      <c r="G180" s="164">
        <f t="shared" si="286"/>
        <v>8</v>
      </c>
      <c r="H180" s="164">
        <f t="shared" si="286"/>
        <v>11</v>
      </c>
      <c r="I180" s="164">
        <f t="shared" si="286"/>
        <v>20</v>
      </c>
      <c r="J180" s="164">
        <f t="shared" si="286"/>
        <v>21</v>
      </c>
      <c r="K180" s="164">
        <f t="shared" si="286"/>
        <v>23</v>
      </c>
      <c r="L180" s="164">
        <f t="shared" si="286"/>
        <v>24</v>
      </c>
      <c r="M180" s="164">
        <f t="shared" si="286"/>
        <v>26</v>
      </c>
      <c r="N180" s="164">
        <f t="shared" si="286"/>
        <v>32</v>
      </c>
      <c r="O180" s="164">
        <f t="shared" si="286"/>
        <v>33</v>
      </c>
      <c r="P180" s="164">
        <f t="shared" si="286"/>
        <v>34</v>
      </c>
      <c r="Q180" s="164">
        <f t="shared" si="286"/>
        <v>36</v>
      </c>
      <c r="R180" s="164">
        <f t="shared" si="286"/>
        <v>37</v>
      </c>
      <c r="S180" s="164">
        <f t="shared" si="286"/>
        <v>40</v>
      </c>
      <c r="T180" s="164">
        <f t="shared" si="286"/>
        <v>43</v>
      </c>
      <c r="U180" s="164">
        <f t="shared" si="286"/>
        <v>46</v>
      </c>
      <c r="V180" s="164">
        <f t="shared" si="286"/>
        <v>48</v>
      </c>
      <c r="W180" s="164">
        <f t="shared" si="286"/>
        <v>55</v>
      </c>
      <c r="X180" s="164">
        <f t="shared" si="286"/>
        <v>62</v>
      </c>
      <c r="Y180" s="164">
        <f t="shared" si="286"/>
        <v>63</v>
      </c>
      <c r="Z180" s="164">
        <f t="shared" si="286"/>
        <v>64</v>
      </c>
      <c r="AA180" s="164">
        <f t="shared" si="286"/>
        <v>65</v>
      </c>
      <c r="AB180" s="164">
        <f t="shared" si="286"/>
        <v>68</v>
      </c>
      <c r="AC180" s="164">
        <f t="shared" si="286"/>
        <v>71</v>
      </c>
      <c r="AD180" s="164">
        <f t="shared" si="286"/>
        <v>74</v>
      </c>
      <c r="AE180" s="164">
        <f t="shared" si="286"/>
        <v>77</v>
      </c>
      <c r="AF180" s="164">
        <f t="shared" si="286"/>
        <v>80</v>
      </c>
      <c r="AG180" s="164">
        <f t="shared" si="286"/>
        <v>83</v>
      </c>
      <c r="AH180" s="164">
        <f t="shared" si="286"/>
        <v>86</v>
      </c>
      <c r="AI180" s="164">
        <f t="shared" si="286"/>
        <v>89</v>
      </c>
      <c r="AJ180" s="164">
        <f t="shared" si="286"/>
        <v>92</v>
      </c>
      <c r="AK180" s="164">
        <f t="shared" si="286"/>
        <v>95</v>
      </c>
      <c r="AL180" s="164">
        <f t="shared" si="286"/>
        <v>98</v>
      </c>
      <c r="AM180" s="164">
        <f t="shared" si="286"/>
        <v>99</v>
      </c>
      <c r="AN180" s="164">
        <f t="shared" si="286"/>
        <v>101</v>
      </c>
      <c r="AO180" s="164">
        <f t="shared" si="286"/>
        <v>107</v>
      </c>
      <c r="AP180" s="164">
        <f t="shared" si="286"/>
        <v>109</v>
      </c>
      <c r="AQ180" s="164">
        <f t="shared" si="286"/>
        <v>111</v>
      </c>
      <c r="AR180" s="164">
        <f t="shared" si="286"/>
        <v>118</v>
      </c>
      <c r="AS180" s="164">
        <f t="shared" si="286"/>
        <v>125</v>
      </c>
      <c r="AT180" s="164">
        <f t="shared" si="286"/>
        <v>131</v>
      </c>
      <c r="AU180" s="164">
        <f t="shared" si="286"/>
        <v>134</v>
      </c>
      <c r="AV180" s="164">
        <f t="shared" si="286"/>
        <v>135</v>
      </c>
      <c r="AW180" s="165">
        <f t="shared" si="286"/>
        <v>136</v>
      </c>
      <c r="AX180" t="s">
        <v>1</v>
      </c>
      <c r="AY180" s="106" t="str">
        <f t="shared" si="230"/>
        <v>Ž21A</v>
      </c>
      <c r="AZ180" s="138">
        <f t="shared" si="222"/>
        <v>102</v>
      </c>
      <c r="BA180" s="74" t="str">
        <f t="shared" si="231"/>
        <v>Vacant</v>
      </c>
      <c r="BB180" s="74" t="str">
        <f t="shared" si="232"/>
        <v/>
      </c>
      <c r="BC180" s="138" t="str">
        <f t="shared" si="233"/>
        <v/>
      </c>
      <c r="BD180" s="138" t="str">
        <f t="shared" si="234"/>
        <v/>
      </c>
      <c r="BE180" s="138" t="str">
        <f t="shared" si="235"/>
        <v>0</v>
      </c>
      <c r="BF180" s="138" t="str">
        <f t="shared" si="256"/>
        <v/>
      </c>
      <c r="BG180" s="138" t="str">
        <f>IF(CD180="","",IF(N(BD180)&gt;max_minuta*60,2,INDEX(statusRezultat_id,MATCH(VALUE(BE180),statusRezultat_oevent,0))))</f>
        <v/>
      </c>
      <c r="BH180" s="74" t="str">
        <f>IF(B180="","",SUBSTITUTE(MID($B180,R180+1,S180-R180-1),"""",""))</f>
        <v/>
      </c>
      <c r="BI180" s="74" t="str">
        <f>IF(B180="","",SUBSTITUTE(MID($B180,S180+1,T180-S180-1),"""",""))</f>
        <v/>
      </c>
      <c r="BJ180" s="138" t="str">
        <f t="shared" si="236"/>
        <v/>
      </c>
      <c r="BK180" s="74" t="str" cm="1">
        <f t="array" ref="BK180">IF(BJ180="",""&amp;BI180,IF(BJ180="NEMA",BI180,INDEX(klubAlias_klub,BJ180)))</f>
        <v/>
      </c>
      <c r="BL180" s="74" t="str" cm="1">
        <f t="array" ref="BL180">IFERROR(INDEX(registarNatjecatelji,CE180,4),"")</f>
        <v/>
      </c>
      <c r="BM180" s="183" t="str">
        <f t="shared" si="280"/>
        <v/>
      </c>
      <c r="BN180" s="74" t="str">
        <f t="shared" si="237"/>
        <v/>
      </c>
      <c r="BO180" s="74" t="str">
        <f>IF(B180="","",SUBSTITUTE(MID($B180,T180+1,U180-T180-1),"""",""))</f>
        <v/>
      </c>
      <c r="BP180" s="138" t="str">
        <f>IF(BO180="","",IFERROR(INDEX(drzava_id,MATCH(BO180,drzava_oznaka,0)),"NEMA"))</f>
        <v/>
      </c>
      <c r="BQ180" s="74" t="str">
        <f>IF(B180="","",SUBSTITUTE(MID($B180,AQ180+1,AR180-AQ180-1),"""",""))</f>
        <v>Ž21A</v>
      </c>
      <c r="BR180" s="74" t="str">
        <f t="shared" si="223"/>
        <v>M20-Ž21A</v>
      </c>
      <c r="BS180" s="138">
        <f t="shared" si="224"/>
        <v>1004</v>
      </c>
      <c r="BT180" s="75" t="str">
        <f>IF(B180="","",SUBSTITUTE(MID($B180,AR180+1,AS180-AR180-1),"""",""))</f>
        <v>4.18</v>
      </c>
      <c r="BU180" s="75" t="str">
        <f>IF(B180="","",SUBSTITUTE(MID($B180,AS180+1,AT180-AS180-1),"""",""))</f>
        <v>175</v>
      </c>
      <c r="BV180" s="76" t="str">
        <f>IF(B180="","",SUBSTITUTE(MID($B180,AT180+1,AU180-AT180-1),"""",""))</f>
        <v>15</v>
      </c>
      <c r="BW180" t="s">
        <v>1</v>
      </c>
      <c r="BX180" s="106" t="str">
        <f>IF(BA180="Vacant","",IF(BA180="","",BA180) &amp; IF(BB180="",""," – " &amp; BB180) &amp; IF(BN180="",""," – " &amp; BN180) &amp; IF(AY180="",""," – " &amp; AY180))</f>
        <v/>
      </c>
      <c r="BY180" s="107" t="str">
        <f t="shared" si="225"/>
        <v/>
      </c>
      <c r="BZ180" t="s">
        <v>1</v>
      </c>
      <c r="CA180" s="106" t="str">
        <f>IF(BA180="Vacant","",IF(BA180="","",BA180) &amp; IF(BB180="",""," – " &amp; BB180) &amp; IF(BN180="",""," – " &amp; BN180))</f>
        <v/>
      </c>
      <c r="CB180" s="107" t="str">
        <f t="shared" si="226"/>
        <v/>
      </c>
      <c r="CC180" t="s">
        <v>1</v>
      </c>
      <c r="CD180" s="106" t="str">
        <f>IF(BA180="Vacant","",IF(BA180="","",BA180)&amp;IF(BB180="",""," – "&amp;BB180))</f>
        <v/>
      </c>
      <c r="CE180" s="107" t="str">
        <f t="shared" si="238"/>
        <v/>
      </c>
      <c r="CF180" t="s">
        <v>1</v>
      </c>
      <c r="CG180" s="112" t="str">
        <f t="shared" si="239"/>
        <v/>
      </c>
      <c r="CH180" s="107" t="str" cm="1">
        <f t="array" ref="CH180">IF(CG180="","",INDEX(imePrezime_id,CG180,0))</f>
        <v/>
      </c>
      <c r="CI180" t="s">
        <v>1</v>
      </c>
      <c r="CJ180" s="30" t="str">
        <f>IF(CE180&lt;&gt;"NEMA","","SELECT '"&amp;CD180&amp;"', ime, prezime FROM imeprezime WHERE ime LIKE '%"&amp;MID(BA180,2,LEN(BA180)-2)&amp;"%' Or prezime LIKE '%"&amp;MID(BB180,2,LEN(BB180)-2)&amp;"%' Or ime LIKE '%"&amp;MID(BB180,2,LEN(BB180)-2)&amp;"%' Or prezime LIKE '%"&amp;MID(BA180,2,LEN(BA180)-2)&amp;"%' ORDER BY ime, prezime;")</f>
        <v/>
      </c>
      <c r="CK180" t="s">
        <v>1</v>
      </c>
      <c r="CL180" s="91"/>
      <c r="CM180" t="s">
        <v>1</v>
      </c>
      <c r="CO180" t="s">
        <v>1</v>
      </c>
      <c r="CW180" s="116" t="str">
        <f>IF(CE180="NEMA",MAX(CW$10:CW179)+1,"")</f>
        <v/>
      </c>
      <c r="CX180" t="s">
        <v>1</v>
      </c>
      <c r="CY180" s="124" t="str">
        <f>LEFT(BQ180,1)</f>
        <v>Ž</v>
      </c>
      <c r="CZ180" t="s">
        <v>1</v>
      </c>
      <c r="DA180" s="106" t="str">
        <f>IF(CW180="","",IF(BO180&lt;&gt;"CRO","","INSERT INTO osoba (id,reg_broj,oib,spol_id,dat_rodjenja) VALUES ("&amp;CW180&amp;",(SELECT max(reg_broj)+1 FROM osoba),Null,'"&amp;CY180&amp;"',Null); INSERT INTO osoba_log (id,reg_broj,oib,spol_id,dat_rodjenja,dnevnik_id) SELECT id,reg_broj,oib,spol_id,dat_rodjenja,"&amp;CW$2&amp;" FROM osoba WHERE id = "&amp;CW180&amp;";"))</f>
        <v/>
      </c>
      <c r="DB180" s="129" t="str">
        <f>IF(CW180="","","INSERT INTO imeprezime (id,osoba_id,rbr,ime,prezime,klub_id,identitet_id,sintaksa_id,info,aktivno,dnevnik_id) VALUES ("&amp;CW180&amp;","&amp;IF(DA180="","Null",CW180)&amp;",1,'"&amp;BA180&amp;"','"&amp;BB180&amp;"',(SELECT id FROM klub WHERE naziv = '"&amp;BI180&amp;"'),Null,1,'',1,"&amp;CW$2&amp;");")</f>
        <v/>
      </c>
      <c r="DC180" t="s">
        <v>1</v>
      </c>
      <c r="DD180" s="30" t="str">
        <f t="shared" si="240"/>
        <v/>
      </c>
      <c r="DE180" t="s">
        <v>1</v>
      </c>
      <c r="DF180" s="106" t="str">
        <f>IF(OR(BP180="",BP180&lt;&gt;"NEMA"),"",BO180)</f>
        <v/>
      </c>
      <c r="DG180" s="129" t="str">
        <f>IF(DF180="","",MAX(DG$10:DG179)+1)</f>
        <v/>
      </c>
      <c r="DH180" t="s">
        <v>1</v>
      </c>
      <c r="DI180" s="91"/>
      <c r="DJ180" t="s">
        <v>1</v>
      </c>
      <c r="DK180" s="30" t="str">
        <f>IF(DF180="","","INSERT INTO drzava(id,naziv,oznaka) VALUES ("&amp;DG180&amp;",'"&amp;DI180&amp;"','"&amp;UPPER(LEFT(DF180,1))&amp;LOWER(RIGHT(DF180,2))&amp;"');")</f>
        <v/>
      </c>
      <c r="DL180" t="s">
        <v>1</v>
      </c>
      <c r="DM180" s="170" t="str">
        <f>IF(BJ180&lt;&gt;"NEMA","",IF(IFERROR(MATCH(BI180,BI$10:BI179,0),0)&lt;&gt;0,"",BI180))</f>
        <v/>
      </c>
      <c r="DN180" t="s">
        <v>1</v>
      </c>
      <c r="DO180" s="91"/>
      <c r="DP180" t="s">
        <v>1</v>
      </c>
      <c r="DQ180" s="106" t="str">
        <f t="shared" si="241"/>
        <v/>
      </c>
      <c r="DR180" s="74" t="str">
        <f>IF(DQ180="","",MAX(DR$10:DR179)+1)</f>
        <v/>
      </c>
      <c r="DS180" s="74" t="str">
        <f>IF(DQ180="","",IF(BP180="","",IF(BP180="NEMA",DG180,BP180)))</f>
        <v/>
      </c>
      <c r="DT180" s="74" t="str">
        <f t="shared" si="242"/>
        <v/>
      </c>
      <c r="DU180" s="74" t="str">
        <f>IF(DO180="","",MAX(DU$10:DU179)+1)</f>
        <v/>
      </c>
      <c r="DV180" s="181" t="str">
        <f>IF(DO180="","",INDEX(klub_id,MATCH(DO180,klub_naziv,0)))</f>
        <v/>
      </c>
      <c r="DW180" s="129" t="str">
        <f t="shared" si="243"/>
        <v/>
      </c>
      <c r="DX180" t="s">
        <v>1</v>
      </c>
      <c r="DY180" s="30" t="str">
        <f t="shared" si="244"/>
        <v/>
      </c>
      <c r="DZ180" t="s">
        <v>1</v>
      </c>
      <c r="EA180" s="170" t="str">
        <f>IF(BX180="","",IF(BY180&lt;&gt;"NEMA","ime-pre-klu"&amp;IF(BJ180="","","(ali)")&amp;"-kat",IF(CB180&lt;&gt;"NEMA","ime-pre-klu"&amp;IF(BJ180="","","(ali)"),IF(CE180&lt;&gt;"NEMA","ime-pre",IF(CW180&lt;&gt;"","novo",""))))&amp;IF(AND(BE180="0",BD180&gt;max_minuta*60),"-ot",""))</f>
        <v/>
      </c>
      <c r="EB180" t="s">
        <v>1</v>
      </c>
      <c r="EC180" s="112"/>
      <c r="ED180" s="138"/>
      <c r="EE180" s="138"/>
      <c r="EF180" s="138"/>
      <c r="EG180" s="138"/>
      <c r="EH180" s="138"/>
      <c r="EI180" s="138"/>
      <c r="EJ180" s="138"/>
      <c r="EK180" s="138"/>
      <c r="EL180" s="138"/>
      <c r="EM180" s="107" t="str">
        <f t="shared" si="227"/>
        <v/>
      </c>
      <c r="EN180" t="s">
        <v>1</v>
      </c>
    </row>
    <row r="181" spans="2:144" x14ac:dyDescent="0.25">
      <c r="B181" s="152" t="s">
        <v>1248</v>
      </c>
      <c r="C181" t="s">
        <v>1</v>
      </c>
      <c r="D181" s="163">
        <f t="shared" si="228"/>
        <v>0</v>
      </c>
      <c r="E181" s="164">
        <f t="shared" ref="E181:AW181" si="287">IF($B181="","",FIND(";",$B181,D181+1))</f>
        <v>1</v>
      </c>
      <c r="F181" s="164">
        <f t="shared" si="287"/>
        <v>2</v>
      </c>
      <c r="G181" s="164">
        <f t="shared" si="287"/>
        <v>8</v>
      </c>
      <c r="H181" s="164">
        <f t="shared" si="287"/>
        <v>11</v>
      </c>
      <c r="I181" s="164">
        <f t="shared" si="287"/>
        <v>20</v>
      </c>
      <c r="J181" s="164">
        <f t="shared" si="287"/>
        <v>21</v>
      </c>
      <c r="K181" s="164">
        <f t="shared" si="287"/>
        <v>23</v>
      </c>
      <c r="L181" s="164">
        <f t="shared" si="287"/>
        <v>24</v>
      </c>
      <c r="M181" s="164">
        <f t="shared" si="287"/>
        <v>26</v>
      </c>
      <c r="N181" s="164">
        <f t="shared" si="287"/>
        <v>32</v>
      </c>
      <c r="O181" s="164">
        <f t="shared" si="287"/>
        <v>33</v>
      </c>
      <c r="P181" s="164">
        <f t="shared" si="287"/>
        <v>34</v>
      </c>
      <c r="Q181" s="164">
        <f t="shared" si="287"/>
        <v>36</v>
      </c>
      <c r="R181" s="164">
        <f t="shared" si="287"/>
        <v>37</v>
      </c>
      <c r="S181" s="164">
        <f t="shared" si="287"/>
        <v>40</v>
      </c>
      <c r="T181" s="164">
        <f t="shared" si="287"/>
        <v>43</v>
      </c>
      <c r="U181" s="164">
        <f t="shared" si="287"/>
        <v>46</v>
      </c>
      <c r="V181" s="164">
        <f t="shared" si="287"/>
        <v>48</v>
      </c>
      <c r="W181" s="164">
        <f t="shared" si="287"/>
        <v>55</v>
      </c>
      <c r="X181" s="164">
        <f t="shared" si="287"/>
        <v>62</v>
      </c>
      <c r="Y181" s="164">
        <f t="shared" si="287"/>
        <v>63</v>
      </c>
      <c r="Z181" s="164">
        <f t="shared" si="287"/>
        <v>64</v>
      </c>
      <c r="AA181" s="164">
        <f t="shared" si="287"/>
        <v>65</v>
      </c>
      <c r="AB181" s="164">
        <f t="shared" si="287"/>
        <v>68</v>
      </c>
      <c r="AC181" s="164">
        <f t="shared" si="287"/>
        <v>71</v>
      </c>
      <c r="AD181" s="164">
        <f t="shared" si="287"/>
        <v>74</v>
      </c>
      <c r="AE181" s="164">
        <f t="shared" si="287"/>
        <v>77</v>
      </c>
      <c r="AF181" s="164">
        <f t="shared" si="287"/>
        <v>80</v>
      </c>
      <c r="AG181" s="164">
        <f t="shared" si="287"/>
        <v>83</v>
      </c>
      <c r="AH181" s="164">
        <f t="shared" si="287"/>
        <v>86</v>
      </c>
      <c r="AI181" s="164">
        <f t="shared" si="287"/>
        <v>89</v>
      </c>
      <c r="AJ181" s="164">
        <f t="shared" si="287"/>
        <v>92</v>
      </c>
      <c r="AK181" s="164">
        <f t="shared" si="287"/>
        <v>95</v>
      </c>
      <c r="AL181" s="164">
        <f t="shared" si="287"/>
        <v>98</v>
      </c>
      <c r="AM181" s="164">
        <f t="shared" si="287"/>
        <v>99</v>
      </c>
      <c r="AN181" s="164">
        <f t="shared" si="287"/>
        <v>101</v>
      </c>
      <c r="AO181" s="164">
        <f t="shared" si="287"/>
        <v>107</v>
      </c>
      <c r="AP181" s="164">
        <f t="shared" si="287"/>
        <v>109</v>
      </c>
      <c r="AQ181" s="164">
        <f t="shared" si="287"/>
        <v>111</v>
      </c>
      <c r="AR181" s="164">
        <f t="shared" si="287"/>
        <v>118</v>
      </c>
      <c r="AS181" s="164">
        <f t="shared" si="287"/>
        <v>125</v>
      </c>
      <c r="AT181" s="164">
        <f t="shared" si="287"/>
        <v>131</v>
      </c>
      <c r="AU181" s="164">
        <f t="shared" si="287"/>
        <v>134</v>
      </c>
      <c r="AV181" s="164">
        <f t="shared" si="287"/>
        <v>135</v>
      </c>
      <c r="AW181" s="165">
        <f t="shared" si="287"/>
        <v>136</v>
      </c>
      <c r="AX181" t="s">
        <v>1</v>
      </c>
      <c r="AY181" s="106" t="str">
        <f t="shared" si="230"/>
        <v>Ž21A</v>
      </c>
      <c r="AZ181" s="138">
        <f t="shared" si="222"/>
        <v>102</v>
      </c>
      <c r="BA181" s="74" t="str">
        <f t="shared" si="231"/>
        <v>Vacant</v>
      </c>
      <c r="BB181" s="74" t="str">
        <f t="shared" si="232"/>
        <v/>
      </c>
      <c r="BC181" s="138" t="str">
        <f t="shared" si="233"/>
        <v/>
      </c>
      <c r="BD181" s="138" t="str">
        <f t="shared" si="234"/>
        <v/>
      </c>
      <c r="BE181" s="138" t="str">
        <f t="shared" si="235"/>
        <v>0</v>
      </c>
      <c r="BF181" s="138" t="str">
        <f t="shared" si="256"/>
        <v/>
      </c>
      <c r="BG181" s="138" t="str">
        <f>IF(CD181="","",IF(N(BD181)&gt;max_minuta*60,2,INDEX(statusRezultat_id,MATCH(VALUE(BE181),statusRezultat_oevent,0))))</f>
        <v/>
      </c>
      <c r="BH181" s="74" t="str">
        <f>IF(B181="","",SUBSTITUTE(MID($B181,R181+1,S181-R181-1),"""",""))</f>
        <v/>
      </c>
      <c r="BI181" s="74" t="str">
        <f>IF(B181="","",SUBSTITUTE(MID($B181,S181+1,T181-S181-1),"""",""))</f>
        <v/>
      </c>
      <c r="BJ181" s="138" t="str">
        <f t="shared" si="236"/>
        <v/>
      </c>
      <c r="BK181" s="74" t="str" cm="1">
        <f t="array" ref="BK181">IF(BJ181="",""&amp;BI181,IF(BJ181="NEMA",BI181,INDEX(klubAlias_klub,BJ181)))</f>
        <v/>
      </c>
      <c r="BL181" s="74" t="str" cm="1">
        <f t="array" ref="BL181">IFERROR(INDEX(registarNatjecatelji,CE181,4),"")</f>
        <v/>
      </c>
      <c r="BM181" s="183" t="str">
        <f t="shared" si="280"/>
        <v/>
      </c>
      <c r="BN181" s="74" t="str">
        <f t="shared" si="237"/>
        <v/>
      </c>
      <c r="BO181" s="74" t="str">
        <f>IF(B181="","",SUBSTITUTE(MID($B181,T181+1,U181-T181-1),"""",""))</f>
        <v/>
      </c>
      <c r="BP181" s="138" t="str">
        <f>IF(BO181="","",IFERROR(INDEX(drzava_id,MATCH(BO181,drzava_oznaka,0)),"NEMA"))</f>
        <v/>
      </c>
      <c r="BQ181" s="74" t="str">
        <f>IF(B181="","",SUBSTITUTE(MID($B181,AQ181+1,AR181-AQ181-1),"""",""))</f>
        <v>Ž21A</v>
      </c>
      <c r="BR181" s="74" t="str">
        <f t="shared" si="223"/>
        <v>M20-Ž21A</v>
      </c>
      <c r="BS181" s="138">
        <f t="shared" si="224"/>
        <v>1004</v>
      </c>
      <c r="BT181" s="75" t="str">
        <f>IF(B181="","",SUBSTITUTE(MID($B181,AR181+1,AS181-AR181-1),"""",""))</f>
        <v>4.18</v>
      </c>
      <c r="BU181" s="75" t="str">
        <f>IF(B181="","",SUBSTITUTE(MID($B181,AS181+1,AT181-AS181-1),"""",""))</f>
        <v>175</v>
      </c>
      <c r="BV181" s="76" t="str">
        <f>IF(B181="","",SUBSTITUTE(MID($B181,AT181+1,AU181-AT181-1),"""",""))</f>
        <v>15</v>
      </c>
      <c r="BW181" t="s">
        <v>1</v>
      </c>
      <c r="BX181" s="106" t="str">
        <f>IF(BA181="Vacant","",IF(BA181="","",BA181) &amp; IF(BB181="",""," – " &amp; BB181) &amp; IF(BN181="",""," – " &amp; BN181) &amp; IF(AY181="",""," – " &amp; AY181))</f>
        <v/>
      </c>
      <c r="BY181" s="107" t="str">
        <f t="shared" si="225"/>
        <v/>
      </c>
      <c r="BZ181" t="s">
        <v>1</v>
      </c>
      <c r="CA181" s="106" t="str">
        <f>IF(BA181="Vacant","",IF(BA181="","",BA181) &amp; IF(BB181="",""," – " &amp; BB181) &amp; IF(BN181="",""," – " &amp; BN181))</f>
        <v/>
      </c>
      <c r="CB181" s="107" t="str">
        <f t="shared" si="226"/>
        <v/>
      </c>
      <c r="CC181" t="s">
        <v>1</v>
      </c>
      <c r="CD181" s="106" t="str">
        <f>IF(BA181="Vacant","",IF(BA181="","",BA181)&amp;IF(BB181="",""," – "&amp;BB181))</f>
        <v/>
      </c>
      <c r="CE181" s="107" t="str">
        <f t="shared" si="238"/>
        <v/>
      </c>
      <c r="CF181" t="s">
        <v>1</v>
      </c>
      <c r="CG181" s="112" t="str">
        <f t="shared" si="239"/>
        <v/>
      </c>
      <c r="CH181" s="107" t="str" cm="1">
        <f t="array" ref="CH181">IF(CG181="","",INDEX(imePrezime_id,CG181,0))</f>
        <v/>
      </c>
      <c r="CI181" t="s">
        <v>1</v>
      </c>
      <c r="CJ181" s="30" t="str">
        <f>IF(CE181&lt;&gt;"NEMA","","SELECT '"&amp;CD181&amp;"', ime, prezime FROM imeprezime WHERE ime LIKE '%"&amp;MID(BA181,2,LEN(BA181)-2)&amp;"%' Or prezime LIKE '%"&amp;MID(BB181,2,LEN(BB181)-2)&amp;"%' Or ime LIKE '%"&amp;MID(BB181,2,LEN(BB181)-2)&amp;"%' Or prezime LIKE '%"&amp;MID(BA181,2,LEN(BA181)-2)&amp;"%' ORDER BY ime, prezime;")</f>
        <v/>
      </c>
      <c r="CK181" t="s">
        <v>1</v>
      </c>
      <c r="CL181" s="91"/>
      <c r="CM181" t="s">
        <v>1</v>
      </c>
      <c r="CO181" t="s">
        <v>1</v>
      </c>
      <c r="CW181" s="116" t="str">
        <f>IF(CE181="NEMA",MAX(CW$10:CW180)+1,"")</f>
        <v/>
      </c>
      <c r="CX181" t="s">
        <v>1</v>
      </c>
      <c r="CY181" s="124" t="str">
        <f>LEFT(BQ181,1)</f>
        <v>Ž</v>
      </c>
      <c r="CZ181" t="s">
        <v>1</v>
      </c>
      <c r="DA181" s="106" t="str">
        <f>IF(CW181="","",IF(BO181&lt;&gt;"CRO","","INSERT INTO osoba (id,reg_broj,oib,spol_id,dat_rodjenja) VALUES ("&amp;CW181&amp;",(SELECT max(reg_broj)+1 FROM osoba),Null,'"&amp;CY181&amp;"',Null); INSERT INTO osoba_log (id,reg_broj,oib,spol_id,dat_rodjenja,dnevnik_id) SELECT id,reg_broj,oib,spol_id,dat_rodjenja,"&amp;CW$2&amp;" FROM osoba WHERE id = "&amp;CW181&amp;";"))</f>
        <v/>
      </c>
      <c r="DB181" s="129" t="str">
        <f>IF(CW181="","","INSERT INTO imeprezime (id,osoba_id,rbr,ime,prezime,klub_id,identitet_id,sintaksa_id,info,aktivno,dnevnik_id) VALUES ("&amp;CW181&amp;","&amp;IF(DA181="","Null",CW181)&amp;",1,'"&amp;BA181&amp;"','"&amp;BB181&amp;"',(SELECT id FROM klub WHERE naziv = '"&amp;BI181&amp;"'),Null,1,'',1,"&amp;CW$2&amp;");")</f>
        <v/>
      </c>
      <c r="DC181" t="s">
        <v>1</v>
      </c>
      <c r="DD181" s="30" t="str">
        <f t="shared" si="240"/>
        <v/>
      </c>
      <c r="DE181" t="s">
        <v>1</v>
      </c>
      <c r="DF181" s="106" t="str">
        <f>IF(OR(BP181="",BP181&lt;&gt;"NEMA"),"",BO181)</f>
        <v/>
      </c>
      <c r="DG181" s="129" t="str">
        <f>IF(DF181="","",MAX(DG$10:DG180)+1)</f>
        <v/>
      </c>
      <c r="DH181" t="s">
        <v>1</v>
      </c>
      <c r="DI181" s="91"/>
      <c r="DJ181" t="s">
        <v>1</v>
      </c>
      <c r="DK181" s="30" t="str">
        <f>IF(DF181="","","INSERT INTO drzava(id,naziv,oznaka) VALUES ("&amp;DG181&amp;",'"&amp;DI181&amp;"','"&amp;UPPER(LEFT(DF181,1))&amp;LOWER(RIGHT(DF181,2))&amp;"');")</f>
        <v/>
      </c>
      <c r="DL181" t="s">
        <v>1</v>
      </c>
      <c r="DM181" s="170" t="str">
        <f>IF(BJ181&lt;&gt;"NEMA","",IF(IFERROR(MATCH(BI181,BI$10:BI180,0),0)&lt;&gt;0,"",BI181))</f>
        <v/>
      </c>
      <c r="DN181" t="s">
        <v>1</v>
      </c>
      <c r="DO181" s="91"/>
      <c r="DP181" t="s">
        <v>1</v>
      </c>
      <c r="DQ181" s="106" t="str">
        <f t="shared" si="241"/>
        <v/>
      </c>
      <c r="DR181" s="74" t="str">
        <f>IF(DQ181="","",MAX(DR$10:DR180)+1)</f>
        <v/>
      </c>
      <c r="DS181" s="74" t="str">
        <f>IF(DQ181="","",IF(BP181="","",IF(BP181="NEMA",DG181,BP181)))</f>
        <v/>
      </c>
      <c r="DT181" s="74" t="str">
        <f t="shared" si="242"/>
        <v/>
      </c>
      <c r="DU181" s="74" t="str">
        <f>IF(DO181="","",MAX(DU$10:DU180)+1)</f>
        <v/>
      </c>
      <c r="DV181" s="181" t="str">
        <f>IF(DO181="","",INDEX(klub_id,MATCH(DO181,klub_naziv,0)))</f>
        <v/>
      </c>
      <c r="DW181" s="129" t="str">
        <f t="shared" si="243"/>
        <v/>
      </c>
      <c r="DX181" t="s">
        <v>1</v>
      </c>
      <c r="DY181" s="30" t="str">
        <f t="shared" si="244"/>
        <v/>
      </c>
      <c r="DZ181" t="s">
        <v>1</v>
      </c>
      <c r="EA181" s="170" t="str">
        <f>IF(BX181="","",IF(BY181&lt;&gt;"NEMA","ime-pre-klu"&amp;IF(BJ181="","","(ali)")&amp;"-kat",IF(CB181&lt;&gt;"NEMA","ime-pre-klu"&amp;IF(BJ181="","","(ali)"),IF(CE181&lt;&gt;"NEMA","ime-pre",IF(CW181&lt;&gt;"","novo",""))))&amp;IF(AND(BE181="0",BD181&gt;max_minuta*60),"-ot",""))</f>
        <v/>
      </c>
      <c r="EB181" t="s">
        <v>1</v>
      </c>
      <c r="EC181" s="112"/>
      <c r="ED181" s="138"/>
      <c r="EE181" s="138"/>
      <c r="EF181" s="138"/>
      <c r="EG181" s="138"/>
      <c r="EH181" s="138"/>
      <c r="EI181" s="138"/>
      <c r="EJ181" s="138"/>
      <c r="EK181" s="138"/>
      <c r="EL181" s="138"/>
      <c r="EM181" s="107" t="str">
        <f t="shared" si="227"/>
        <v/>
      </c>
      <c r="EN181" t="s">
        <v>1</v>
      </c>
    </row>
    <row r="182" spans="2:144" x14ac:dyDescent="0.25">
      <c r="B182" s="152" t="s">
        <v>1249</v>
      </c>
      <c r="C182" t="s">
        <v>1</v>
      </c>
      <c r="D182" s="163">
        <f t="shared" si="228"/>
        <v>0</v>
      </c>
      <c r="E182" s="164">
        <f t="shared" ref="E182:AW182" si="288">IF($B182="","",FIND(";",$B182,D182+1))</f>
        <v>1</v>
      </c>
      <c r="F182" s="164">
        <f t="shared" si="288"/>
        <v>9</v>
      </c>
      <c r="G182" s="164">
        <f t="shared" si="288"/>
        <v>15</v>
      </c>
      <c r="H182" s="164">
        <f t="shared" si="288"/>
        <v>24</v>
      </c>
      <c r="I182" s="164">
        <f t="shared" si="288"/>
        <v>31</v>
      </c>
      <c r="J182" s="164">
        <f t="shared" si="288"/>
        <v>32</v>
      </c>
      <c r="K182" s="164">
        <f t="shared" si="288"/>
        <v>34</v>
      </c>
      <c r="L182" s="164">
        <f t="shared" si="288"/>
        <v>35</v>
      </c>
      <c r="M182" s="164">
        <f t="shared" si="288"/>
        <v>37</v>
      </c>
      <c r="N182" s="164">
        <f t="shared" si="288"/>
        <v>43</v>
      </c>
      <c r="O182" s="164">
        <f t="shared" si="288"/>
        <v>49</v>
      </c>
      <c r="P182" s="164">
        <f t="shared" si="288"/>
        <v>55</v>
      </c>
      <c r="Q182" s="164">
        <f t="shared" si="288"/>
        <v>57</v>
      </c>
      <c r="R182" s="164">
        <f t="shared" si="288"/>
        <v>59</v>
      </c>
      <c r="S182" s="164">
        <f t="shared" si="288"/>
        <v>65</v>
      </c>
      <c r="T182" s="164">
        <f t="shared" si="288"/>
        <v>77</v>
      </c>
      <c r="U182" s="164">
        <f t="shared" si="288"/>
        <v>83</v>
      </c>
      <c r="V182" s="164">
        <f t="shared" si="288"/>
        <v>86</v>
      </c>
      <c r="W182" s="164">
        <f t="shared" si="288"/>
        <v>93</v>
      </c>
      <c r="X182" s="164">
        <f t="shared" si="288"/>
        <v>100</v>
      </c>
      <c r="Y182" s="164">
        <f t="shared" si="288"/>
        <v>101</v>
      </c>
      <c r="Z182" s="164">
        <f t="shared" si="288"/>
        <v>102</v>
      </c>
      <c r="AA182" s="164">
        <f t="shared" si="288"/>
        <v>103</v>
      </c>
      <c r="AB182" s="164">
        <f t="shared" si="288"/>
        <v>106</v>
      </c>
      <c r="AC182" s="164">
        <f t="shared" si="288"/>
        <v>109</v>
      </c>
      <c r="AD182" s="164">
        <f t="shared" si="288"/>
        <v>112</v>
      </c>
      <c r="AE182" s="164">
        <f t="shared" si="288"/>
        <v>115</v>
      </c>
      <c r="AF182" s="164">
        <f t="shared" si="288"/>
        <v>118</v>
      </c>
      <c r="AG182" s="164">
        <f t="shared" si="288"/>
        <v>121</v>
      </c>
      <c r="AH182" s="164">
        <f t="shared" si="288"/>
        <v>124</v>
      </c>
      <c r="AI182" s="164">
        <f t="shared" si="288"/>
        <v>127</v>
      </c>
      <c r="AJ182" s="164">
        <f t="shared" si="288"/>
        <v>130</v>
      </c>
      <c r="AK182" s="164">
        <f t="shared" si="288"/>
        <v>133</v>
      </c>
      <c r="AL182" s="164">
        <f t="shared" si="288"/>
        <v>136</v>
      </c>
      <c r="AM182" s="164">
        <f t="shared" si="288"/>
        <v>137</v>
      </c>
      <c r="AN182" s="164">
        <f t="shared" si="288"/>
        <v>139</v>
      </c>
      <c r="AO182" s="164">
        <f t="shared" si="288"/>
        <v>145</v>
      </c>
      <c r="AP182" s="164">
        <f t="shared" si="288"/>
        <v>147</v>
      </c>
      <c r="AQ182" s="164">
        <f t="shared" si="288"/>
        <v>150</v>
      </c>
      <c r="AR182" s="164">
        <f t="shared" si="288"/>
        <v>157</v>
      </c>
      <c r="AS182" s="164">
        <f t="shared" si="288"/>
        <v>164</v>
      </c>
      <c r="AT182" s="164">
        <f t="shared" si="288"/>
        <v>170</v>
      </c>
      <c r="AU182" s="164">
        <f t="shared" si="288"/>
        <v>173</v>
      </c>
      <c r="AV182" s="164">
        <f t="shared" si="288"/>
        <v>175</v>
      </c>
      <c r="AW182" s="165">
        <f t="shared" si="288"/>
        <v>176</v>
      </c>
      <c r="AX182" t="s">
        <v>1</v>
      </c>
      <c r="AY182" s="106" t="str">
        <f t="shared" si="230"/>
        <v>Ž21B</v>
      </c>
      <c r="AZ182" s="138">
        <f t="shared" si="222"/>
        <v>118</v>
      </c>
      <c r="BA182" s="74" t="str">
        <f t="shared" si="231"/>
        <v>Olga</v>
      </c>
      <c r="BB182" s="74" t="str">
        <f t="shared" si="232"/>
        <v>Pajnić</v>
      </c>
      <c r="BC182" s="138" t="str">
        <f t="shared" si="233"/>
        <v>37:48</v>
      </c>
      <c r="BD182" s="138">
        <f t="shared" si="234"/>
        <v>2268</v>
      </c>
      <c r="BE182" s="138" t="str">
        <f t="shared" si="235"/>
        <v>0</v>
      </c>
      <c r="BF182" s="179" t="str">
        <f t="shared" si="256"/>
        <v>0</v>
      </c>
      <c r="BG182" s="179">
        <f>IF(CD182="","",IF(N(BD182)&gt;max_minuta*60,2,INDEX(statusRezultat_id,MATCH(VALUE(BE182),statusRezultat_oevent,0))))</f>
        <v>1</v>
      </c>
      <c r="BH182" s="181" t="str">
        <f>IF(B182="","",SUBSTITUTE(MID($B182,R182+1,S182-R182-1),"""",""))</f>
        <v>KAP</v>
      </c>
      <c r="BI182" s="74" t="str">
        <f>IF(B182="","",SUBSTITUTE(MID($B182,S182+1,T182-S182-1),"""",""))</f>
        <v>OK Kapela</v>
      </c>
      <c r="BJ182" s="182" t="str">
        <f t="shared" si="236"/>
        <v/>
      </c>
      <c r="BK182" s="74" t="str" cm="1">
        <f t="array" ref="BK182">IF(BJ182="",""&amp;BI182,IF(BJ182="NEMA",BI182,INDEX(klubAlias_klub,BJ182)))</f>
        <v>OK Kapela</v>
      </c>
      <c r="BL182" s="74" t="str" cm="1">
        <f t="array" ref="BL182">IFERROR(INDEX(registarNatjecatelji,CE182,4),"")</f>
        <v>OK Kapela</v>
      </c>
      <c r="BM182" s="183" t="str">
        <f t="shared" si="280"/>
        <v/>
      </c>
      <c r="BN182" s="74" t="str">
        <f t="shared" si="237"/>
        <v>OK Kapela</v>
      </c>
      <c r="BO182" s="74" t="str">
        <f>IF(B182="","",SUBSTITUTE(MID($B182,T182+1,U182-T182-1),"""",""))</f>
        <v>CRO</v>
      </c>
      <c r="BP182" s="182">
        <f>IF(BO182="","",IFERROR(INDEX(drzava_id,MATCH(BO182,drzava_oznaka,0)),"NEMA"))</f>
        <v>1</v>
      </c>
      <c r="BQ182" s="74" t="str">
        <f>IF(B182="","",SUBSTITUTE(MID($B182,AQ182+1,AR182-AQ182-1),"""",""))</f>
        <v>Ž21B</v>
      </c>
      <c r="BR182" s="74" t="str">
        <f t="shared" si="223"/>
        <v>Ž16-Ž21B</v>
      </c>
      <c r="BS182" s="138">
        <f t="shared" si="224"/>
        <v>1011</v>
      </c>
      <c r="BT182" s="75" t="str">
        <f>IF(B182="","",SUBSTITUTE(MID($B182,AR182+1,AS182-AR182-1),"""",""))</f>
        <v>2.66</v>
      </c>
      <c r="BU182" s="75" t="str">
        <f>IF(B182="","",SUBSTITUTE(MID($B182,AS182+1,AT182-AS182-1),"""",""))</f>
        <v>100</v>
      </c>
      <c r="BV182" s="76" t="str">
        <f>IF(B182="","",SUBSTITUTE(MID($B182,AT182+1,AU182-AT182-1),"""",""))</f>
        <v>10</v>
      </c>
      <c r="BW182" t="s">
        <v>1</v>
      </c>
      <c r="BX182" s="106" t="str">
        <f>IF(BA182="Vacant","",IF(BA182="","",BA182) &amp; IF(BB182="",""," – " &amp; BB182) &amp; IF(BN182="",""," – " &amp; BN182) &amp; IF(AY182="",""," – " &amp; AY182))</f>
        <v>Olga – Pajnić – OK Kapela – Ž21B</v>
      </c>
      <c r="BY182" s="107">
        <f t="shared" si="225"/>
        <v>283</v>
      </c>
      <c r="BZ182" t="s">
        <v>1</v>
      </c>
      <c r="CA182" s="106" t="str">
        <f>IF(BA182="Vacant","",IF(BA182="","",BA182) &amp; IF(BB182="",""," – " &amp; BB182) &amp; IF(BN182="",""," – " &amp; BN182))</f>
        <v>Olga – Pajnić – OK Kapela</v>
      </c>
      <c r="CB182" s="107">
        <f t="shared" si="226"/>
        <v>283</v>
      </c>
      <c r="CC182" t="s">
        <v>1</v>
      </c>
      <c r="CD182" s="106" t="str">
        <f>IF(BA182="Vacant","",IF(BA182="","",BA182)&amp;IF(BB182="",""," – "&amp;BB182))</f>
        <v>Olga – Pajnić</v>
      </c>
      <c r="CE182" s="107">
        <f t="shared" si="238"/>
        <v>283</v>
      </c>
      <c r="CF182" t="s">
        <v>1</v>
      </c>
      <c r="CG182" s="112">
        <f t="shared" si="239"/>
        <v>283</v>
      </c>
      <c r="CH182" s="107" cm="1">
        <f t="array" ref="CH182">IF(CG182="","",INDEX(imePrezime_id,CG182,0))</f>
        <v>1212</v>
      </c>
      <c r="CI182" t="s">
        <v>1</v>
      </c>
      <c r="CJ182" s="30" t="str">
        <f>IF(CE182&lt;&gt;"NEMA","","SELECT '"&amp;CD182&amp;"', ime, prezime FROM imeprezime WHERE ime LIKE '%"&amp;MID(BA182,2,LEN(BA182)-2)&amp;"%' Or prezime LIKE '%"&amp;MID(BB182,2,LEN(BB182)-2)&amp;"%' Or ime LIKE '%"&amp;MID(BB182,2,LEN(BB182)-2)&amp;"%' Or prezime LIKE '%"&amp;MID(BA182,2,LEN(BA182)-2)&amp;"%' ORDER BY ime, prezime;")</f>
        <v/>
      </c>
      <c r="CK182" t="s">
        <v>1</v>
      </c>
      <c r="CL182" s="91"/>
      <c r="CM182" t="s">
        <v>1</v>
      </c>
      <c r="CO182" t="s">
        <v>1</v>
      </c>
      <c r="CW182" s="116" t="str">
        <f>IF(CE182="NEMA",MAX(CW$10:CW181)+1,"")</f>
        <v/>
      </c>
      <c r="CX182" t="s">
        <v>1</v>
      </c>
      <c r="CY182" s="124" t="str">
        <f>LEFT(BQ182,1)</f>
        <v>Ž</v>
      </c>
      <c r="CZ182" t="s">
        <v>1</v>
      </c>
      <c r="DA182" s="106" t="str">
        <f>IF(CW182="","",IF(BO182&lt;&gt;"CRO","","INSERT INTO osoba (id,reg_broj,oib,spol_id,dat_rodjenja) VALUES ("&amp;CW182&amp;",(SELECT max(reg_broj)+1 FROM osoba),Null,'"&amp;CY182&amp;"',Null); INSERT INTO osoba_log (id,reg_broj,oib,spol_id,dat_rodjenja,dnevnik_id) SELECT id,reg_broj,oib,spol_id,dat_rodjenja,"&amp;CW$2&amp;" FROM osoba WHERE id = "&amp;CW182&amp;";"))</f>
        <v/>
      </c>
      <c r="DB182" s="129" t="str">
        <f>IF(CW182="","","INSERT INTO imeprezime (id,osoba_id,rbr,ime,prezime,klub_id,identitet_id,sintaksa_id,info,aktivno,dnevnik_id) VALUES ("&amp;CW182&amp;","&amp;IF(DA182="","Null",CW182)&amp;",1,'"&amp;BA182&amp;"','"&amp;BB182&amp;"',(SELECT id FROM klub WHERE naziv = '"&amp;BI182&amp;"'),Null,1,'',1,"&amp;CW$2&amp;");")</f>
        <v/>
      </c>
      <c r="DC182" t="s">
        <v>1</v>
      </c>
      <c r="DD182" s="30" t="str">
        <f t="shared" si="240"/>
        <v/>
      </c>
      <c r="DE182" t="s">
        <v>1</v>
      </c>
      <c r="DF182" s="106" t="str">
        <f>IF(OR(BP182="",BP182&lt;&gt;"NEMA"),"",BO182)</f>
        <v/>
      </c>
      <c r="DG182" s="129" t="str">
        <f>IF(DF182="","",MAX(DG$10:DG181)+1)</f>
        <v/>
      </c>
      <c r="DH182" t="s">
        <v>1</v>
      </c>
      <c r="DI182" s="91"/>
      <c r="DJ182" t="s">
        <v>1</v>
      </c>
      <c r="DK182" s="30" t="str">
        <f>IF(DF182="","","INSERT INTO drzava(id,naziv,oznaka) VALUES ("&amp;DG182&amp;",'"&amp;DI182&amp;"','"&amp;UPPER(LEFT(DF182,1))&amp;LOWER(RIGHT(DF182,2))&amp;"');")</f>
        <v/>
      </c>
      <c r="DL182" t="s">
        <v>1</v>
      </c>
      <c r="DM182" s="170" t="str">
        <f>IF(BJ182&lt;&gt;"NEMA","",IF(IFERROR(MATCH(BI182,BI$10:BI181,0),0)&lt;&gt;0,"",BI182))</f>
        <v/>
      </c>
      <c r="DN182" t="s">
        <v>1</v>
      </c>
      <c r="DO182" s="91"/>
      <c r="DP182" t="s">
        <v>1</v>
      </c>
      <c r="DQ182" s="106" t="str">
        <f t="shared" si="241"/>
        <v/>
      </c>
      <c r="DR182" s="74" t="str">
        <f>IF(DQ182="","",MAX(DR$10:DR181)+1)</f>
        <v/>
      </c>
      <c r="DS182" s="74" t="str">
        <f>IF(DQ182="","",IF(BP182="","",IF(BP182="NEMA",DG182,BP182)))</f>
        <v/>
      </c>
      <c r="DT182" s="74" t="str">
        <f t="shared" si="242"/>
        <v/>
      </c>
      <c r="DU182" s="74" t="str">
        <f>IF(DO182="","",MAX(DU$10:DU181)+1)</f>
        <v/>
      </c>
      <c r="DV182" s="181" t="str">
        <f>IF(DO182="","",INDEX(klub_id,MATCH(DO182,klub_naziv,0)))</f>
        <v/>
      </c>
      <c r="DW182" s="129" t="str">
        <f t="shared" si="243"/>
        <v/>
      </c>
      <c r="DX182" t="s">
        <v>1</v>
      </c>
      <c r="DY182" s="30" t="str">
        <f t="shared" si="244"/>
        <v/>
      </c>
      <c r="DZ182" t="s">
        <v>1</v>
      </c>
      <c r="EA182" s="170" t="str">
        <f>IF(BX182="","",IF(BY182&lt;&gt;"NEMA","ime-pre-klu"&amp;IF(BJ182="","","(ali)")&amp;"-kat",IF(CB182&lt;&gt;"NEMA","ime-pre-klu"&amp;IF(BJ182="","","(ali)"),IF(CE182&lt;&gt;"NEMA","ime-pre",IF(CW182&lt;&gt;"","novo",""))))&amp;IF(AND(BE182="0",BD182&gt;max_minuta*60),"-ot",""))</f>
        <v>ime-pre-klu-kat</v>
      </c>
      <c r="EB182" t="s">
        <v>1</v>
      </c>
      <c r="EC182" s="112"/>
      <c r="ED182" s="138"/>
      <c r="EE182" s="138"/>
      <c r="EF182" s="138"/>
      <c r="EG182" s="138"/>
      <c r="EH182" s="138"/>
      <c r="EI182" s="138"/>
      <c r="EJ182" s="138"/>
      <c r="EK182" s="138"/>
      <c r="EL182" s="138"/>
      <c r="EM182" s="107">
        <f t="shared" si="227"/>
        <v>1</v>
      </c>
      <c r="EN182" t="s">
        <v>1</v>
      </c>
    </row>
    <row r="183" spans="2:144" x14ac:dyDescent="0.25">
      <c r="B183" s="152" t="s">
        <v>1250</v>
      </c>
      <c r="C183" t="s">
        <v>1</v>
      </c>
      <c r="D183" s="163">
        <f t="shared" si="228"/>
        <v>0</v>
      </c>
      <c r="E183" s="164">
        <f t="shared" ref="E183:AW183" si="289">IF($B183="","",FIND(";",$B183,D183+1))</f>
        <v>1</v>
      </c>
      <c r="F183" s="164">
        <f t="shared" si="289"/>
        <v>9</v>
      </c>
      <c r="G183" s="164">
        <f t="shared" si="289"/>
        <v>15</v>
      </c>
      <c r="H183" s="164">
        <f t="shared" si="289"/>
        <v>25</v>
      </c>
      <c r="I183" s="164">
        <f t="shared" si="289"/>
        <v>35</v>
      </c>
      <c r="J183" s="164">
        <f t="shared" si="289"/>
        <v>36</v>
      </c>
      <c r="K183" s="164">
        <f t="shared" si="289"/>
        <v>38</v>
      </c>
      <c r="L183" s="164">
        <f t="shared" si="289"/>
        <v>39</v>
      </c>
      <c r="M183" s="164">
        <f t="shared" si="289"/>
        <v>41</v>
      </c>
      <c r="N183" s="164">
        <f t="shared" si="289"/>
        <v>47</v>
      </c>
      <c r="O183" s="164">
        <f t="shared" si="289"/>
        <v>53</v>
      </c>
      <c r="P183" s="164">
        <f t="shared" si="289"/>
        <v>59</v>
      </c>
      <c r="Q183" s="164">
        <f t="shared" si="289"/>
        <v>61</v>
      </c>
      <c r="R183" s="164">
        <f t="shared" si="289"/>
        <v>63</v>
      </c>
      <c r="S183" s="164">
        <f t="shared" si="289"/>
        <v>69</v>
      </c>
      <c r="T183" s="164">
        <f t="shared" si="289"/>
        <v>81</v>
      </c>
      <c r="U183" s="164">
        <f t="shared" si="289"/>
        <v>87</v>
      </c>
      <c r="V183" s="164">
        <f t="shared" si="289"/>
        <v>90</v>
      </c>
      <c r="W183" s="164">
        <f t="shared" si="289"/>
        <v>97</v>
      </c>
      <c r="X183" s="164">
        <f t="shared" si="289"/>
        <v>104</v>
      </c>
      <c r="Y183" s="164">
        <f t="shared" si="289"/>
        <v>105</v>
      </c>
      <c r="Z183" s="164">
        <f t="shared" si="289"/>
        <v>106</v>
      </c>
      <c r="AA183" s="164">
        <f t="shared" si="289"/>
        <v>107</v>
      </c>
      <c r="AB183" s="164">
        <f t="shared" si="289"/>
        <v>110</v>
      </c>
      <c r="AC183" s="164">
        <f t="shared" si="289"/>
        <v>113</v>
      </c>
      <c r="AD183" s="164">
        <f t="shared" si="289"/>
        <v>116</v>
      </c>
      <c r="AE183" s="164">
        <f t="shared" si="289"/>
        <v>119</v>
      </c>
      <c r="AF183" s="164">
        <f t="shared" si="289"/>
        <v>122</v>
      </c>
      <c r="AG183" s="164">
        <f t="shared" si="289"/>
        <v>125</v>
      </c>
      <c r="AH183" s="164">
        <f t="shared" si="289"/>
        <v>128</v>
      </c>
      <c r="AI183" s="164">
        <f t="shared" si="289"/>
        <v>131</v>
      </c>
      <c r="AJ183" s="164">
        <f t="shared" si="289"/>
        <v>134</v>
      </c>
      <c r="AK183" s="164">
        <f t="shared" si="289"/>
        <v>137</v>
      </c>
      <c r="AL183" s="164">
        <f t="shared" si="289"/>
        <v>140</v>
      </c>
      <c r="AM183" s="164">
        <f t="shared" si="289"/>
        <v>141</v>
      </c>
      <c r="AN183" s="164">
        <f t="shared" si="289"/>
        <v>143</v>
      </c>
      <c r="AO183" s="164">
        <f t="shared" si="289"/>
        <v>149</v>
      </c>
      <c r="AP183" s="164">
        <f t="shared" si="289"/>
        <v>151</v>
      </c>
      <c r="AQ183" s="164">
        <f t="shared" si="289"/>
        <v>154</v>
      </c>
      <c r="AR183" s="164">
        <f t="shared" si="289"/>
        <v>161</v>
      </c>
      <c r="AS183" s="164">
        <f t="shared" si="289"/>
        <v>168</v>
      </c>
      <c r="AT183" s="164">
        <f t="shared" si="289"/>
        <v>174</v>
      </c>
      <c r="AU183" s="164">
        <f t="shared" si="289"/>
        <v>177</v>
      </c>
      <c r="AV183" s="164">
        <f t="shared" si="289"/>
        <v>179</v>
      </c>
      <c r="AW183" s="165">
        <f t="shared" si="289"/>
        <v>180</v>
      </c>
      <c r="AX183" t="s">
        <v>1</v>
      </c>
      <c r="AY183" s="106" t="str">
        <f t="shared" si="230"/>
        <v>Ž21B</v>
      </c>
      <c r="AZ183" s="138">
        <f t="shared" si="222"/>
        <v>118</v>
      </c>
      <c r="BA183" s="74" t="str">
        <f t="shared" si="231"/>
        <v>Barbara</v>
      </c>
      <c r="BB183" s="74" t="str">
        <f t="shared" si="232"/>
        <v>Arbanas</v>
      </c>
      <c r="BC183" s="138" t="str">
        <f t="shared" si="233"/>
        <v>39:14</v>
      </c>
      <c r="BD183" s="138">
        <f t="shared" si="234"/>
        <v>2354</v>
      </c>
      <c r="BE183" s="138" t="str">
        <f t="shared" si="235"/>
        <v>0</v>
      </c>
      <c r="BF183" s="138" t="str">
        <f t="shared" si="256"/>
        <v>0</v>
      </c>
      <c r="BG183" s="138">
        <f>IF(CD183="","",IF(N(BD183)&gt;max_minuta*60,2,INDEX(statusRezultat_id,MATCH(VALUE(BE183),statusRezultat_oevent,0))))</f>
        <v>1</v>
      </c>
      <c r="BH183" s="74" t="str">
        <f>IF(B183="","",SUBSTITUTE(MID($B183,R183+1,S183-R183-1),"""",""))</f>
        <v>KAP</v>
      </c>
      <c r="BI183" s="74" t="str">
        <f>IF(B183="","",SUBSTITUTE(MID($B183,S183+1,T183-S183-1),"""",""))</f>
        <v>OK Kapela</v>
      </c>
      <c r="BJ183" s="179" t="str">
        <f t="shared" si="236"/>
        <v/>
      </c>
      <c r="BK183" s="74" t="str" cm="1">
        <f t="array" ref="BK183">IF(BJ183="",""&amp;BI183,IF(BJ183="NEMA",BI183,INDEX(klubAlias_klub,BJ183)))</f>
        <v>OK Kapela</v>
      </c>
      <c r="BL183" s="74" t="str" cm="1">
        <f t="array" ref="BL183">IFERROR(INDEX(registarNatjecatelji,CE183,4),"")</f>
        <v>OK Vihor</v>
      </c>
      <c r="BM183" s="183">
        <f t="shared" si="280"/>
        <v>1</v>
      </c>
      <c r="BN183" s="74" t="str">
        <f t="shared" si="237"/>
        <v>OK Vihor</v>
      </c>
      <c r="BO183" s="180" t="str">
        <f>IF(B183="","",SUBSTITUTE(MID($B183,T183+1,U183-T183-1),"""",""))</f>
        <v>CRO</v>
      </c>
      <c r="BP183" s="179">
        <f>IF(BO183="","",IFERROR(INDEX(drzava_id,MATCH(BO183,drzava_oznaka,0)),"NEMA"))</f>
        <v>1</v>
      </c>
      <c r="BQ183" s="74" t="str">
        <f>IF(B183="","",SUBSTITUTE(MID($B183,AQ183+1,AR183-AQ183-1),"""",""))</f>
        <v>Ž21B</v>
      </c>
      <c r="BR183" s="74" t="str">
        <f t="shared" si="223"/>
        <v>Ž16-Ž21B</v>
      </c>
      <c r="BS183" s="138">
        <f t="shared" si="224"/>
        <v>1011</v>
      </c>
      <c r="BT183" s="75" t="str">
        <f>IF(B183="","",SUBSTITUTE(MID($B183,AR183+1,AS183-AR183-1),"""",""))</f>
        <v>2.66</v>
      </c>
      <c r="BU183" s="75" t="str">
        <f>IF(B183="","",SUBSTITUTE(MID($B183,AS183+1,AT183-AS183-1),"""",""))</f>
        <v>100</v>
      </c>
      <c r="BV183" s="76" t="str">
        <f>IF(B183="","",SUBSTITUTE(MID($B183,AT183+1,AU183-AT183-1),"""",""))</f>
        <v>10</v>
      </c>
      <c r="BW183" t="s">
        <v>1</v>
      </c>
      <c r="BX183" s="106" t="str">
        <f>IF(BA183="Vacant","",IF(BA183="","",BA183) &amp; IF(BB183="",""," – " &amp; BB183) &amp; IF(BN183="",""," – " &amp; BN183) &amp; IF(AY183="",""," – " &amp; AY183))</f>
        <v>Barbara – Arbanas – OK Vihor – Ž21B</v>
      </c>
      <c r="BY183" s="107">
        <f t="shared" si="225"/>
        <v>598</v>
      </c>
      <c r="BZ183" t="s">
        <v>1</v>
      </c>
      <c r="CA183" s="106" t="str">
        <f>IF(BA183="Vacant","",IF(BA183="","",BA183) &amp; IF(BB183="",""," – " &amp; BB183) &amp; IF(BN183="",""," – " &amp; BN183))</f>
        <v>Barbara – Arbanas – OK Vihor</v>
      </c>
      <c r="CB183" s="107">
        <f t="shared" si="226"/>
        <v>598</v>
      </c>
      <c r="CC183" t="s">
        <v>1</v>
      </c>
      <c r="CD183" s="106" t="str">
        <f>IF(BA183="Vacant","",IF(BA183="","",BA183)&amp;IF(BB183="",""," – "&amp;BB183))</f>
        <v>Barbara – Arbanas</v>
      </c>
      <c r="CE183" s="107">
        <f t="shared" si="238"/>
        <v>598</v>
      </c>
      <c r="CF183" t="s">
        <v>1</v>
      </c>
      <c r="CG183" s="112">
        <f t="shared" si="239"/>
        <v>598</v>
      </c>
      <c r="CH183" s="107" cm="1">
        <f t="array" ref="CH183">IF(CG183="","",INDEX(imePrezime_id,CG183,0))</f>
        <v>1113</v>
      </c>
      <c r="CI183" t="s">
        <v>1</v>
      </c>
      <c r="CJ183" s="30" t="str">
        <f>IF(CE183&lt;&gt;"NEMA","","SELECT '"&amp;CD183&amp;"', ime, prezime FROM imeprezime WHERE ime LIKE '%"&amp;MID(BA183,2,LEN(BA183)-2)&amp;"%' Or prezime LIKE '%"&amp;MID(BB183,2,LEN(BB183)-2)&amp;"%' Or ime LIKE '%"&amp;MID(BB183,2,LEN(BB183)-2)&amp;"%' Or prezime LIKE '%"&amp;MID(BA183,2,LEN(BA183)-2)&amp;"%' ORDER BY ime, prezime;")</f>
        <v/>
      </c>
      <c r="CK183" t="s">
        <v>1</v>
      </c>
      <c r="CL183" s="91"/>
      <c r="CM183" t="s">
        <v>1</v>
      </c>
      <c r="CO183" t="s">
        <v>1</v>
      </c>
      <c r="CW183" s="116" t="str">
        <f>IF(CE183="NEMA",MAX(CW$10:CW182)+1,"")</f>
        <v/>
      </c>
      <c r="CX183" t="s">
        <v>1</v>
      </c>
      <c r="CY183" s="124" t="str">
        <f>LEFT(BQ183,1)</f>
        <v>Ž</v>
      </c>
      <c r="CZ183" t="s">
        <v>1</v>
      </c>
      <c r="DA183" s="106" t="str">
        <f>IF(CW183="","",IF(BO183&lt;&gt;"CRO","","INSERT INTO osoba (id,reg_broj,oib,spol_id,dat_rodjenja) VALUES ("&amp;CW183&amp;",(SELECT max(reg_broj)+1 FROM osoba),Null,'"&amp;CY183&amp;"',Null); INSERT INTO osoba_log (id,reg_broj,oib,spol_id,dat_rodjenja,dnevnik_id) SELECT id,reg_broj,oib,spol_id,dat_rodjenja,"&amp;CW$2&amp;" FROM osoba WHERE id = "&amp;CW183&amp;";"))</f>
        <v/>
      </c>
      <c r="DB183" s="129" t="str">
        <f>IF(CW183="","","INSERT INTO imeprezime (id,osoba_id,rbr,ime,prezime,klub_id,identitet_id,sintaksa_id,info,aktivno,dnevnik_id) VALUES ("&amp;CW183&amp;","&amp;IF(DA183="","Null",CW183)&amp;",1,'"&amp;BA183&amp;"','"&amp;BB183&amp;"',(SELECT id FROM klub WHERE naziv = '"&amp;BI183&amp;"'),Null,1,'',1,"&amp;CW$2&amp;");")</f>
        <v/>
      </c>
      <c r="DC183" t="s">
        <v>1</v>
      </c>
      <c r="DD183" s="30" t="str">
        <f t="shared" si="240"/>
        <v/>
      </c>
      <c r="DE183" t="s">
        <v>1</v>
      </c>
      <c r="DF183" s="106" t="str">
        <f>IF(OR(BP183="",BP183&lt;&gt;"NEMA"),"",BO183)</f>
        <v/>
      </c>
      <c r="DG183" s="129" t="str">
        <f>IF(DF183="","",MAX(DG$10:DG182)+1)</f>
        <v/>
      </c>
      <c r="DH183" t="s">
        <v>1</v>
      </c>
      <c r="DI183" s="91"/>
      <c r="DJ183" t="s">
        <v>1</v>
      </c>
      <c r="DK183" s="30" t="str">
        <f>IF(DF183="","","INSERT INTO drzava(id,naziv,oznaka) VALUES ("&amp;DG183&amp;",'"&amp;DI183&amp;"','"&amp;UPPER(LEFT(DF183,1))&amp;LOWER(RIGHT(DF183,2))&amp;"');")</f>
        <v/>
      </c>
      <c r="DL183" t="s">
        <v>1</v>
      </c>
      <c r="DM183" s="170" t="str">
        <f>IF(BJ183&lt;&gt;"NEMA","",IF(IFERROR(MATCH(BI183,BI$10:BI182,0),0)&lt;&gt;0,"",BI183))</f>
        <v/>
      </c>
      <c r="DN183" t="s">
        <v>1</v>
      </c>
      <c r="DO183" s="91"/>
      <c r="DP183" t="s">
        <v>1</v>
      </c>
      <c r="DQ183" s="106" t="str">
        <f t="shared" si="241"/>
        <v/>
      </c>
      <c r="DR183" s="74" t="str">
        <f>IF(DQ183="","",MAX(DR$10:DR182)+1)</f>
        <v/>
      </c>
      <c r="DS183" s="74" t="str">
        <f>IF(DQ183="","",IF(BP183="","",IF(BP183="NEMA",DG183,BP183)))</f>
        <v/>
      </c>
      <c r="DT183" s="74" t="str">
        <f t="shared" si="242"/>
        <v/>
      </c>
      <c r="DU183" s="74" t="str">
        <f>IF(DO183="","",MAX(DU$10:DU182)+1)</f>
        <v/>
      </c>
      <c r="DV183" s="181" t="str">
        <f>IF(DO183="","",INDEX(klub_id,MATCH(DO183,klub_naziv,0)))</f>
        <v/>
      </c>
      <c r="DW183" s="129" t="str">
        <f t="shared" si="243"/>
        <v/>
      </c>
      <c r="DX183" t="s">
        <v>1</v>
      </c>
      <c r="DY183" s="30" t="str">
        <f t="shared" si="244"/>
        <v/>
      </c>
      <c r="DZ183" t="s">
        <v>1</v>
      </c>
      <c r="EA183" s="170" t="str">
        <f>IF(BX183="","",IF(BY183&lt;&gt;"NEMA","ime-pre-klu"&amp;IF(BJ183="","","(ali)")&amp;"-kat",IF(CB183&lt;&gt;"NEMA","ime-pre-klu"&amp;IF(BJ183="","","(ali)"),IF(CE183&lt;&gt;"NEMA","ime-pre",IF(CW183&lt;&gt;"","novo",""))))&amp;IF(AND(BE183="0",BD183&gt;max_minuta*60),"-ot",""))</f>
        <v>ime-pre-klu-kat</v>
      </c>
      <c r="EB183" t="s">
        <v>1</v>
      </c>
      <c r="EC183" s="112"/>
      <c r="ED183" s="138"/>
      <c r="EE183" s="138"/>
      <c r="EF183" s="138"/>
      <c r="EG183" s="138"/>
      <c r="EH183" s="138"/>
      <c r="EI183" s="138"/>
      <c r="EJ183" s="138"/>
      <c r="EK183" s="138"/>
      <c r="EL183" s="138"/>
      <c r="EM183" s="107">
        <f t="shared" si="227"/>
        <v>1</v>
      </c>
      <c r="EN183" t="s">
        <v>1</v>
      </c>
    </row>
    <row r="184" spans="2:144" x14ac:dyDescent="0.25">
      <c r="B184" s="152" t="s">
        <v>1251</v>
      </c>
      <c r="C184" t="s">
        <v>1</v>
      </c>
      <c r="D184" s="163">
        <f t="shared" si="228"/>
        <v>0</v>
      </c>
      <c r="E184" s="164">
        <f t="shared" ref="E184:AW184" si="290">IF($B184="","",FIND(";",$B184,D184+1))</f>
        <v>1</v>
      </c>
      <c r="F184" s="164">
        <f t="shared" si="290"/>
        <v>9</v>
      </c>
      <c r="G184" s="164">
        <f t="shared" si="290"/>
        <v>15</v>
      </c>
      <c r="H184" s="164">
        <f t="shared" si="290"/>
        <v>23</v>
      </c>
      <c r="I184" s="164">
        <f t="shared" si="290"/>
        <v>36</v>
      </c>
      <c r="J184" s="164">
        <f t="shared" si="290"/>
        <v>37</v>
      </c>
      <c r="K184" s="164">
        <f t="shared" si="290"/>
        <v>39</v>
      </c>
      <c r="L184" s="164">
        <f t="shared" si="290"/>
        <v>40</v>
      </c>
      <c r="M184" s="164">
        <f t="shared" si="290"/>
        <v>42</v>
      </c>
      <c r="N184" s="164">
        <f t="shared" si="290"/>
        <v>48</v>
      </c>
      <c r="O184" s="164">
        <f t="shared" si="290"/>
        <v>54</v>
      </c>
      <c r="P184" s="164">
        <f t="shared" si="290"/>
        <v>60</v>
      </c>
      <c r="Q184" s="164">
        <f t="shared" si="290"/>
        <v>62</v>
      </c>
      <c r="R184" s="164">
        <f t="shared" si="290"/>
        <v>64</v>
      </c>
      <c r="S184" s="164">
        <f t="shared" si="290"/>
        <v>72</v>
      </c>
      <c r="T184" s="164">
        <f t="shared" si="290"/>
        <v>83</v>
      </c>
      <c r="U184" s="164">
        <f t="shared" si="290"/>
        <v>89</v>
      </c>
      <c r="V184" s="164">
        <f t="shared" si="290"/>
        <v>92</v>
      </c>
      <c r="W184" s="164">
        <f t="shared" si="290"/>
        <v>99</v>
      </c>
      <c r="X184" s="164">
        <f t="shared" si="290"/>
        <v>106</v>
      </c>
      <c r="Y184" s="164">
        <f t="shared" si="290"/>
        <v>107</v>
      </c>
      <c r="Z184" s="164">
        <f t="shared" si="290"/>
        <v>108</v>
      </c>
      <c r="AA184" s="164">
        <f t="shared" si="290"/>
        <v>109</v>
      </c>
      <c r="AB184" s="164">
        <f t="shared" si="290"/>
        <v>112</v>
      </c>
      <c r="AC184" s="164">
        <f t="shared" si="290"/>
        <v>115</v>
      </c>
      <c r="AD184" s="164">
        <f t="shared" si="290"/>
        <v>118</v>
      </c>
      <c r="AE184" s="164">
        <f t="shared" si="290"/>
        <v>121</v>
      </c>
      <c r="AF184" s="164">
        <f t="shared" si="290"/>
        <v>124</v>
      </c>
      <c r="AG184" s="164">
        <f t="shared" si="290"/>
        <v>127</v>
      </c>
      <c r="AH184" s="164">
        <f t="shared" si="290"/>
        <v>130</v>
      </c>
      <c r="AI184" s="164">
        <f t="shared" si="290"/>
        <v>133</v>
      </c>
      <c r="AJ184" s="164">
        <f t="shared" si="290"/>
        <v>136</v>
      </c>
      <c r="AK184" s="164">
        <f t="shared" si="290"/>
        <v>139</v>
      </c>
      <c r="AL184" s="164">
        <f t="shared" si="290"/>
        <v>142</v>
      </c>
      <c r="AM184" s="164">
        <f t="shared" si="290"/>
        <v>143</v>
      </c>
      <c r="AN184" s="164">
        <f t="shared" si="290"/>
        <v>145</v>
      </c>
      <c r="AO184" s="164">
        <f t="shared" si="290"/>
        <v>151</v>
      </c>
      <c r="AP184" s="164">
        <f t="shared" si="290"/>
        <v>153</v>
      </c>
      <c r="AQ184" s="164">
        <f t="shared" si="290"/>
        <v>156</v>
      </c>
      <c r="AR184" s="164">
        <f t="shared" si="290"/>
        <v>163</v>
      </c>
      <c r="AS184" s="164">
        <f t="shared" si="290"/>
        <v>170</v>
      </c>
      <c r="AT184" s="164">
        <f t="shared" si="290"/>
        <v>176</v>
      </c>
      <c r="AU184" s="164">
        <f t="shared" si="290"/>
        <v>179</v>
      </c>
      <c r="AV184" s="164">
        <f t="shared" si="290"/>
        <v>181</v>
      </c>
      <c r="AW184" s="165">
        <f t="shared" si="290"/>
        <v>182</v>
      </c>
      <c r="AX184" t="s">
        <v>1</v>
      </c>
      <c r="AY184" s="106" t="str">
        <f t="shared" si="230"/>
        <v>Ž21B</v>
      </c>
      <c r="AZ184" s="138">
        <f t="shared" si="222"/>
        <v>118</v>
      </c>
      <c r="BA184" s="181" t="str">
        <f t="shared" si="231"/>
        <v>Ana-Marija</v>
      </c>
      <c r="BB184" s="74" t="str">
        <f t="shared" si="232"/>
        <v>Pavić</v>
      </c>
      <c r="BC184" s="182" t="str">
        <f t="shared" si="233"/>
        <v>46:01</v>
      </c>
      <c r="BD184" s="138">
        <f t="shared" si="234"/>
        <v>2761</v>
      </c>
      <c r="BE184" s="138" t="str">
        <f t="shared" si="235"/>
        <v>0</v>
      </c>
      <c r="BF184" s="179" t="str">
        <f t="shared" si="256"/>
        <v>0</v>
      </c>
      <c r="BG184" s="179">
        <f>IF(CD184="","",IF(N(BD184)&gt;max_minuta*60,2,INDEX(statusRezultat_id,MATCH(VALUE(BE184),statusRezultat_oevent,0))))</f>
        <v>1</v>
      </c>
      <c r="BH184" s="181" t="str">
        <f>IF(B184="","",SUBSTITUTE(MID($B184,R184+1,S184-R184-1),"""",""))</f>
        <v>Vihor</v>
      </c>
      <c r="BI184" s="74" t="str">
        <f>IF(B184="","",SUBSTITUTE(MID($B184,S184+1,T184-S184-1),"""",""))</f>
        <v>OK Vihor</v>
      </c>
      <c r="BJ184" s="182" t="str">
        <f t="shared" si="236"/>
        <v/>
      </c>
      <c r="BK184" s="74" t="str" cm="1">
        <f t="array" ref="BK184">IF(BJ184="",""&amp;BI184,IF(BJ184="NEMA",BI184,INDEX(klubAlias_klub,BJ184)))</f>
        <v>OK Vihor</v>
      </c>
      <c r="BL184" s="74" t="str" cm="1">
        <f t="array" ref="BL184">IFERROR(INDEX(registarNatjecatelji,CE184,4),"")</f>
        <v>OK Vihor</v>
      </c>
      <c r="BM184" s="183" t="str">
        <f t="shared" si="280"/>
        <v/>
      </c>
      <c r="BN184" s="74" t="str">
        <f t="shared" si="237"/>
        <v>OK Vihor</v>
      </c>
      <c r="BO184" s="74" t="str">
        <f>IF(B184="","",SUBSTITUTE(MID($B184,T184+1,U184-T184-1),"""",""))</f>
        <v>CRO</v>
      </c>
      <c r="BP184" s="182">
        <f>IF(BO184="","",IFERROR(INDEX(drzava_id,MATCH(BO184,drzava_oznaka,0)),"NEMA"))</f>
        <v>1</v>
      </c>
      <c r="BQ184" s="74" t="str">
        <f>IF(B184="","",SUBSTITUTE(MID($B184,AQ184+1,AR184-AQ184-1),"""",""))</f>
        <v>Ž21B</v>
      </c>
      <c r="BR184" s="74" t="str">
        <f t="shared" si="223"/>
        <v>Ž16-Ž21B</v>
      </c>
      <c r="BS184" s="138">
        <f t="shared" si="224"/>
        <v>1011</v>
      </c>
      <c r="BT184" s="75" t="str">
        <f>IF(B184="","",SUBSTITUTE(MID($B184,AR184+1,AS184-AR184-1),"""",""))</f>
        <v>2.66</v>
      </c>
      <c r="BU184" s="75" t="str">
        <f>IF(B184="","",SUBSTITUTE(MID($B184,AS184+1,AT184-AS184-1),"""",""))</f>
        <v>100</v>
      </c>
      <c r="BV184" s="76" t="str">
        <f>IF(B184="","",SUBSTITUTE(MID($B184,AT184+1,AU184-AT184-1),"""",""))</f>
        <v>10</v>
      </c>
      <c r="BW184" t="s">
        <v>1</v>
      </c>
      <c r="BX184" s="106" t="str">
        <f>IF(BA184="Vacant","",IF(BA184="","",BA184) &amp; IF(BB184="",""," – " &amp; BB184) &amp; IF(BN184="",""," – " &amp; BN184) &amp; IF(AY184="",""," – " &amp; AY184))</f>
        <v>Ana-Marija – Pavić – OK Vihor – Ž21B</v>
      </c>
      <c r="BY184" s="107">
        <f t="shared" si="225"/>
        <v>825</v>
      </c>
      <c r="BZ184" t="s">
        <v>1</v>
      </c>
      <c r="CA184" s="106" t="str">
        <f>IF(BA184="Vacant","",IF(BA184="","",BA184) &amp; IF(BB184="",""," – " &amp; BB184) &amp; IF(BN184="",""," – " &amp; BN184))</f>
        <v>Ana-Marija – Pavić – OK Vihor</v>
      </c>
      <c r="CB184" s="107">
        <f t="shared" si="226"/>
        <v>825</v>
      </c>
      <c r="CC184" t="s">
        <v>1</v>
      </c>
      <c r="CD184" s="106" t="str">
        <f>IF(BA184="Vacant","",IF(BA184="","",BA184)&amp;IF(BB184="",""," – "&amp;BB184))</f>
        <v>Ana-Marija – Pavić</v>
      </c>
      <c r="CE184" s="107">
        <f t="shared" si="238"/>
        <v>825</v>
      </c>
      <c r="CF184" t="s">
        <v>1</v>
      </c>
      <c r="CG184" s="112">
        <f t="shared" si="239"/>
        <v>825</v>
      </c>
      <c r="CH184" s="107" cm="1">
        <f t="array" ref="CH184">IF(CG184="","",INDEX(imePrezime_id,CG184,0))</f>
        <v>1189</v>
      </c>
      <c r="CI184" t="s">
        <v>1</v>
      </c>
      <c r="CJ184" s="30" t="str">
        <f>IF(CE184&lt;&gt;"NEMA","","SELECT '"&amp;CD184&amp;"', ime, prezime FROM imeprezime WHERE ime LIKE '%"&amp;MID(BA184,2,LEN(BA184)-2)&amp;"%' Or prezime LIKE '%"&amp;MID(BB184,2,LEN(BB184)-2)&amp;"%' Or ime LIKE '%"&amp;MID(BB184,2,LEN(BB184)-2)&amp;"%' Or prezime LIKE '%"&amp;MID(BA184,2,LEN(BA184)-2)&amp;"%' ORDER BY ime, prezime;")</f>
        <v/>
      </c>
      <c r="CK184" t="s">
        <v>1</v>
      </c>
      <c r="CL184" s="91"/>
      <c r="CM184" t="s">
        <v>1</v>
      </c>
      <c r="CO184" t="s">
        <v>1</v>
      </c>
      <c r="CW184" s="116" t="str">
        <f>IF(CE184="NEMA",MAX(CW$10:CW183)+1,"")</f>
        <v/>
      </c>
      <c r="CX184" t="s">
        <v>1</v>
      </c>
      <c r="CY184" s="124" t="str">
        <f>LEFT(BQ184,1)</f>
        <v>Ž</v>
      </c>
      <c r="CZ184" t="s">
        <v>1</v>
      </c>
      <c r="DA184" s="106" t="str">
        <f>IF(CW184="","",IF(BO184&lt;&gt;"CRO","","INSERT INTO osoba (id,reg_broj,oib,spol_id,dat_rodjenja) VALUES ("&amp;CW184&amp;",(SELECT max(reg_broj)+1 FROM osoba),Null,'"&amp;CY184&amp;"',Null); INSERT INTO osoba_log (id,reg_broj,oib,spol_id,dat_rodjenja,dnevnik_id) SELECT id,reg_broj,oib,spol_id,dat_rodjenja,"&amp;CW$2&amp;" FROM osoba WHERE id = "&amp;CW184&amp;";"))</f>
        <v/>
      </c>
      <c r="DB184" s="129" t="str">
        <f>IF(CW184="","","INSERT INTO imeprezime (id,osoba_id,rbr,ime,prezime,klub_id,identitet_id,sintaksa_id,info,aktivno,dnevnik_id) VALUES ("&amp;CW184&amp;","&amp;IF(DA184="","Null",CW184)&amp;",1,'"&amp;BA184&amp;"','"&amp;BB184&amp;"',(SELECT id FROM klub WHERE naziv = '"&amp;BI184&amp;"'),Null,1,'',1,"&amp;CW$2&amp;");")</f>
        <v/>
      </c>
      <c r="DC184" t="s">
        <v>1</v>
      </c>
      <c r="DD184" s="30" t="str">
        <f t="shared" si="240"/>
        <v/>
      </c>
      <c r="DE184" t="s">
        <v>1</v>
      </c>
      <c r="DF184" s="106" t="str">
        <f>IF(OR(BP184="",BP184&lt;&gt;"NEMA"),"",BO184)</f>
        <v/>
      </c>
      <c r="DG184" s="129" t="str">
        <f>IF(DF184="","",MAX(DG$10:DG183)+1)</f>
        <v/>
      </c>
      <c r="DH184" t="s">
        <v>1</v>
      </c>
      <c r="DI184" s="91"/>
      <c r="DJ184" t="s">
        <v>1</v>
      </c>
      <c r="DK184" s="30" t="str">
        <f>IF(DF184="","","INSERT INTO drzava(id,naziv,oznaka) VALUES ("&amp;DG184&amp;",'"&amp;DI184&amp;"','"&amp;UPPER(LEFT(DF184,1))&amp;LOWER(RIGHT(DF184,2))&amp;"');")</f>
        <v/>
      </c>
      <c r="DL184" t="s">
        <v>1</v>
      </c>
      <c r="DM184" s="170" t="str">
        <f>IF(BJ184&lt;&gt;"NEMA","",IF(IFERROR(MATCH(BI184,BI$10:BI183,0),0)&lt;&gt;0,"",BI184))</f>
        <v/>
      </c>
      <c r="DN184" t="s">
        <v>1</v>
      </c>
      <c r="DO184" s="91"/>
      <c r="DP184" t="s">
        <v>1</v>
      </c>
      <c r="DQ184" s="106" t="str">
        <f t="shared" si="241"/>
        <v/>
      </c>
      <c r="DR184" s="74" t="str">
        <f>IF(DQ184="","",MAX(DR$10:DR183)+1)</f>
        <v/>
      </c>
      <c r="DS184" s="74" t="str">
        <f>IF(DQ184="","",IF(BP184="","",IF(BP184="NEMA",DG184,BP184)))</f>
        <v/>
      </c>
      <c r="DT184" s="74" t="str">
        <f t="shared" si="242"/>
        <v/>
      </c>
      <c r="DU184" s="74" t="str">
        <f>IF(DO184="","",MAX(DU$10:DU183)+1)</f>
        <v/>
      </c>
      <c r="DV184" s="181" t="str">
        <f>IF(DO184="","",INDEX(klub_id,MATCH(DO184,klub_naziv,0)))</f>
        <v/>
      </c>
      <c r="DW184" s="129" t="str">
        <f t="shared" si="243"/>
        <v/>
      </c>
      <c r="DX184" t="s">
        <v>1</v>
      </c>
      <c r="DY184" s="30" t="str">
        <f t="shared" si="244"/>
        <v/>
      </c>
      <c r="DZ184" t="s">
        <v>1</v>
      </c>
      <c r="EA184" s="170" t="str">
        <f>IF(BX184="","",IF(BY184&lt;&gt;"NEMA","ime-pre-klu"&amp;IF(BJ184="","","(ali)")&amp;"-kat",IF(CB184&lt;&gt;"NEMA","ime-pre-klu"&amp;IF(BJ184="","","(ali)"),IF(CE184&lt;&gt;"NEMA","ime-pre",IF(CW184&lt;&gt;"","novo",""))))&amp;IF(AND(BE184="0",BD184&gt;max_minuta*60),"-ot",""))</f>
        <v>ime-pre-klu-kat</v>
      </c>
      <c r="EB184" t="s">
        <v>1</v>
      </c>
      <c r="EC184" s="112"/>
      <c r="ED184" s="138"/>
      <c r="EE184" s="138"/>
      <c r="EF184" s="138"/>
      <c r="EG184" s="138"/>
      <c r="EH184" s="138"/>
      <c r="EI184" s="138"/>
      <c r="EJ184" s="138"/>
      <c r="EK184" s="138"/>
      <c r="EL184" s="138"/>
      <c r="EM184" s="107">
        <f t="shared" si="227"/>
        <v>1</v>
      </c>
      <c r="EN184" t="s">
        <v>1</v>
      </c>
    </row>
    <row r="185" spans="2:144" x14ac:dyDescent="0.25">
      <c r="B185" s="152" t="s">
        <v>1252</v>
      </c>
      <c r="C185" t="s">
        <v>1</v>
      </c>
      <c r="D185" s="163">
        <f t="shared" si="228"/>
        <v>0</v>
      </c>
      <c r="E185" s="164">
        <f t="shared" ref="E185:AW185" si="291">IF($B185="","",FIND(";",$B185,D185+1))</f>
        <v>1</v>
      </c>
      <c r="F185" s="164">
        <f t="shared" si="291"/>
        <v>9</v>
      </c>
      <c r="G185" s="164">
        <f t="shared" si="291"/>
        <v>15</v>
      </c>
      <c r="H185" s="164">
        <f t="shared" si="291"/>
        <v>23</v>
      </c>
      <c r="I185" s="164">
        <f t="shared" si="291"/>
        <v>32</v>
      </c>
      <c r="J185" s="164">
        <f t="shared" si="291"/>
        <v>33</v>
      </c>
      <c r="K185" s="164">
        <f t="shared" si="291"/>
        <v>35</v>
      </c>
      <c r="L185" s="164">
        <f t="shared" si="291"/>
        <v>36</v>
      </c>
      <c r="M185" s="164">
        <f t="shared" si="291"/>
        <v>38</v>
      </c>
      <c r="N185" s="164">
        <f t="shared" si="291"/>
        <v>44</v>
      </c>
      <c r="O185" s="164">
        <f t="shared" si="291"/>
        <v>51</v>
      </c>
      <c r="P185" s="164">
        <f t="shared" si="291"/>
        <v>57</v>
      </c>
      <c r="Q185" s="164">
        <f t="shared" si="291"/>
        <v>59</v>
      </c>
      <c r="R185" s="164">
        <f t="shared" si="291"/>
        <v>61</v>
      </c>
      <c r="S185" s="164">
        <f t="shared" si="291"/>
        <v>67</v>
      </c>
      <c r="T185" s="164">
        <f t="shared" si="291"/>
        <v>79</v>
      </c>
      <c r="U185" s="164">
        <f t="shared" si="291"/>
        <v>85</v>
      </c>
      <c r="V185" s="164">
        <f t="shared" si="291"/>
        <v>88</v>
      </c>
      <c r="W185" s="164">
        <f t="shared" si="291"/>
        <v>95</v>
      </c>
      <c r="X185" s="164">
        <f t="shared" si="291"/>
        <v>102</v>
      </c>
      <c r="Y185" s="164">
        <f t="shared" si="291"/>
        <v>103</v>
      </c>
      <c r="Z185" s="164">
        <f t="shared" si="291"/>
        <v>104</v>
      </c>
      <c r="AA185" s="164">
        <f t="shared" si="291"/>
        <v>105</v>
      </c>
      <c r="AB185" s="164">
        <f t="shared" si="291"/>
        <v>108</v>
      </c>
      <c r="AC185" s="164">
        <f t="shared" si="291"/>
        <v>111</v>
      </c>
      <c r="AD185" s="164">
        <f t="shared" si="291"/>
        <v>114</v>
      </c>
      <c r="AE185" s="164">
        <f t="shared" si="291"/>
        <v>117</v>
      </c>
      <c r="AF185" s="164">
        <f t="shared" si="291"/>
        <v>120</v>
      </c>
      <c r="AG185" s="164">
        <f t="shared" si="291"/>
        <v>123</v>
      </c>
      <c r="AH185" s="164">
        <f t="shared" si="291"/>
        <v>126</v>
      </c>
      <c r="AI185" s="164">
        <f t="shared" si="291"/>
        <v>129</v>
      </c>
      <c r="AJ185" s="164">
        <f t="shared" si="291"/>
        <v>132</v>
      </c>
      <c r="AK185" s="164">
        <f t="shared" si="291"/>
        <v>135</v>
      </c>
      <c r="AL185" s="164">
        <f t="shared" si="291"/>
        <v>138</v>
      </c>
      <c r="AM185" s="164">
        <f t="shared" si="291"/>
        <v>139</v>
      </c>
      <c r="AN185" s="164">
        <f t="shared" si="291"/>
        <v>141</v>
      </c>
      <c r="AO185" s="164">
        <f t="shared" si="291"/>
        <v>147</v>
      </c>
      <c r="AP185" s="164">
        <f t="shared" si="291"/>
        <v>149</v>
      </c>
      <c r="AQ185" s="164">
        <f t="shared" si="291"/>
        <v>152</v>
      </c>
      <c r="AR185" s="164">
        <f t="shared" si="291"/>
        <v>159</v>
      </c>
      <c r="AS185" s="164">
        <f t="shared" si="291"/>
        <v>166</v>
      </c>
      <c r="AT185" s="164">
        <f t="shared" si="291"/>
        <v>172</v>
      </c>
      <c r="AU185" s="164">
        <f t="shared" si="291"/>
        <v>175</v>
      </c>
      <c r="AV185" s="164">
        <f t="shared" si="291"/>
        <v>177</v>
      </c>
      <c r="AW185" s="165">
        <f t="shared" si="291"/>
        <v>178</v>
      </c>
      <c r="AX185" t="s">
        <v>1</v>
      </c>
      <c r="AY185" s="106" t="str">
        <f t="shared" si="230"/>
        <v>Ž21B</v>
      </c>
      <c r="AZ185" s="138">
        <f t="shared" si="222"/>
        <v>118</v>
      </c>
      <c r="BA185" s="74" t="str">
        <f t="shared" si="231"/>
        <v>Višnja</v>
      </c>
      <c r="BB185" s="74" t="str">
        <f t="shared" si="232"/>
        <v>Dukić</v>
      </c>
      <c r="BC185" s="138" t="str">
        <f t="shared" si="233"/>
        <v>54:18</v>
      </c>
      <c r="BD185" s="138">
        <f t="shared" si="234"/>
        <v>3258</v>
      </c>
      <c r="BE185" s="138" t="str">
        <f t="shared" si="235"/>
        <v>0</v>
      </c>
      <c r="BF185" s="138" t="str">
        <f t="shared" si="256"/>
        <v>0</v>
      </c>
      <c r="BG185" s="138">
        <f>IF(CD185="","",IF(N(BD185)&gt;max_minuta*60,2,INDEX(statusRezultat_id,MATCH(VALUE(BE185),statusRezultat_oevent,0))))</f>
        <v>1</v>
      </c>
      <c r="BH185" s="74" t="str">
        <f>IF(B185="","",SUBSTITUTE(MID($B185,R185+1,S185-R185-1),"""",""))</f>
        <v>KAP</v>
      </c>
      <c r="BI185" s="74" t="str">
        <f>IF(B185="","",SUBSTITUTE(MID($B185,S185+1,T185-S185-1),"""",""))</f>
        <v>OK Kapela</v>
      </c>
      <c r="BJ185" s="138" t="str">
        <f t="shared" si="236"/>
        <v/>
      </c>
      <c r="BK185" s="74" t="str" cm="1">
        <f t="array" ref="BK185">IF(BJ185="",""&amp;BI185,IF(BJ185="NEMA",BI185,INDEX(klubAlias_klub,BJ185)))</f>
        <v>OK Kapela</v>
      </c>
      <c r="BL185" s="74" t="str" cm="1">
        <f t="array" ref="BL185">IFERROR(INDEX(registarNatjecatelji,CE185,4),"")</f>
        <v>OK Kapela</v>
      </c>
      <c r="BM185" s="183" t="str">
        <f t="shared" si="280"/>
        <v/>
      </c>
      <c r="BN185" s="74" t="str">
        <f t="shared" si="237"/>
        <v>OK Kapela</v>
      </c>
      <c r="BO185" s="74" t="str">
        <f>IF(B185="","",SUBSTITUTE(MID($B185,T185+1,U185-T185-1),"""",""))</f>
        <v>CRO</v>
      </c>
      <c r="BP185" s="138">
        <f>IF(BO185="","",IFERROR(INDEX(drzava_id,MATCH(BO185,drzava_oznaka,0)),"NEMA"))</f>
        <v>1</v>
      </c>
      <c r="BQ185" s="74" t="str">
        <f>IF(B185="","",SUBSTITUTE(MID($B185,AQ185+1,AR185-AQ185-1),"""",""))</f>
        <v>Ž21B</v>
      </c>
      <c r="BR185" s="74" t="str">
        <f t="shared" si="223"/>
        <v>Ž16-Ž21B</v>
      </c>
      <c r="BS185" s="138">
        <f t="shared" si="224"/>
        <v>1011</v>
      </c>
      <c r="BT185" s="75" t="str">
        <f>IF(B185="","",SUBSTITUTE(MID($B185,AR185+1,AS185-AR185-1),"""",""))</f>
        <v>2.66</v>
      </c>
      <c r="BU185" s="75" t="str">
        <f>IF(B185="","",SUBSTITUTE(MID($B185,AS185+1,AT185-AS185-1),"""",""))</f>
        <v>100</v>
      </c>
      <c r="BV185" s="76" t="str">
        <f>IF(B185="","",SUBSTITUTE(MID($B185,AT185+1,AU185-AT185-1),"""",""))</f>
        <v>10</v>
      </c>
      <c r="BW185" t="s">
        <v>1</v>
      </c>
      <c r="BX185" s="106" t="str">
        <f>IF(BA185="Vacant","",IF(BA185="","",BA185) &amp; IF(BB185="",""," – " &amp; BB185) &amp; IF(BN185="",""," – " &amp; BN185) &amp; IF(AY185="",""," – " &amp; AY185))</f>
        <v>Višnja – Dukić – OK Kapela – Ž21B</v>
      </c>
      <c r="BY185" s="107">
        <f t="shared" si="225"/>
        <v>228</v>
      </c>
      <c r="BZ185" t="s">
        <v>1</v>
      </c>
      <c r="CA185" s="106" t="str">
        <f>IF(BA185="Vacant","",IF(BA185="","",BA185) &amp; IF(BB185="",""," – " &amp; BB185) &amp; IF(BN185="",""," – " &amp; BN185))</f>
        <v>Višnja – Dukić – OK Kapela</v>
      </c>
      <c r="CB185" s="107">
        <f t="shared" si="226"/>
        <v>228</v>
      </c>
      <c r="CC185" t="s">
        <v>1</v>
      </c>
      <c r="CD185" s="106" t="str">
        <f>IF(BA185="Vacant","",IF(BA185="","",BA185)&amp;IF(BB185="",""," – "&amp;BB185))</f>
        <v>Višnja – Dukić</v>
      </c>
      <c r="CE185" s="107">
        <f t="shared" si="238"/>
        <v>228</v>
      </c>
      <c r="CF185" t="s">
        <v>1</v>
      </c>
      <c r="CG185" s="112">
        <f t="shared" si="239"/>
        <v>228</v>
      </c>
      <c r="CH185" s="107" cm="1">
        <f t="array" ref="CH185">IF(CG185="","",INDEX(imePrezime_id,CG185,0))</f>
        <v>1059</v>
      </c>
      <c r="CI185" t="s">
        <v>1</v>
      </c>
      <c r="CJ185" s="30" t="str">
        <f>IF(CE185&lt;&gt;"NEMA","","SELECT '"&amp;CD185&amp;"', ime, prezime FROM imeprezime WHERE ime LIKE '%"&amp;MID(BA185,2,LEN(BA185)-2)&amp;"%' Or prezime LIKE '%"&amp;MID(BB185,2,LEN(BB185)-2)&amp;"%' Or ime LIKE '%"&amp;MID(BB185,2,LEN(BB185)-2)&amp;"%' Or prezime LIKE '%"&amp;MID(BA185,2,LEN(BA185)-2)&amp;"%' ORDER BY ime, prezime;")</f>
        <v/>
      </c>
      <c r="CK185" t="s">
        <v>1</v>
      </c>
      <c r="CL185" s="91"/>
      <c r="CM185" t="s">
        <v>1</v>
      </c>
      <c r="CO185" t="s">
        <v>1</v>
      </c>
      <c r="CW185" s="116" t="str">
        <f>IF(CE185="NEMA",MAX(CW$10:CW184)+1,"")</f>
        <v/>
      </c>
      <c r="CX185" t="s">
        <v>1</v>
      </c>
      <c r="CY185" s="124" t="str">
        <f>LEFT(BQ185,1)</f>
        <v>Ž</v>
      </c>
      <c r="CZ185" t="s">
        <v>1</v>
      </c>
      <c r="DA185" s="106" t="str">
        <f>IF(CW185="","",IF(BO185&lt;&gt;"CRO","","INSERT INTO osoba (id,reg_broj,oib,spol_id,dat_rodjenja) VALUES ("&amp;CW185&amp;",(SELECT max(reg_broj)+1 FROM osoba),Null,'"&amp;CY185&amp;"',Null); INSERT INTO osoba_log (id,reg_broj,oib,spol_id,dat_rodjenja,dnevnik_id) SELECT id,reg_broj,oib,spol_id,dat_rodjenja,"&amp;CW$2&amp;" FROM osoba WHERE id = "&amp;CW185&amp;";"))</f>
        <v/>
      </c>
      <c r="DB185" s="129" t="str">
        <f>IF(CW185="","","INSERT INTO imeprezime (id,osoba_id,rbr,ime,prezime,klub_id,identitet_id,sintaksa_id,info,aktivno,dnevnik_id) VALUES ("&amp;CW185&amp;","&amp;IF(DA185="","Null",CW185)&amp;",1,'"&amp;BA185&amp;"','"&amp;BB185&amp;"',(SELECT id FROM klub WHERE naziv = '"&amp;BI185&amp;"'),Null,1,'',1,"&amp;CW$2&amp;");")</f>
        <v/>
      </c>
      <c r="DC185" t="s">
        <v>1</v>
      </c>
      <c r="DD185" s="30" t="str">
        <f t="shared" si="240"/>
        <v/>
      </c>
      <c r="DE185" t="s">
        <v>1</v>
      </c>
      <c r="DF185" s="106" t="str">
        <f>IF(OR(BP185="",BP185&lt;&gt;"NEMA"),"",BO185)</f>
        <v/>
      </c>
      <c r="DG185" s="129" t="str">
        <f>IF(DF185="","",MAX(DG$10:DG184)+1)</f>
        <v/>
      </c>
      <c r="DH185" t="s">
        <v>1</v>
      </c>
      <c r="DI185" s="91"/>
      <c r="DJ185" t="s">
        <v>1</v>
      </c>
      <c r="DK185" s="30" t="str">
        <f>IF(DF185="","","INSERT INTO drzava(id,naziv,oznaka) VALUES ("&amp;DG185&amp;",'"&amp;DI185&amp;"','"&amp;UPPER(LEFT(DF185,1))&amp;LOWER(RIGHT(DF185,2))&amp;"');")</f>
        <v/>
      </c>
      <c r="DL185" t="s">
        <v>1</v>
      </c>
      <c r="DM185" s="170" t="str">
        <f>IF(BJ185&lt;&gt;"NEMA","",IF(IFERROR(MATCH(BI185,BI$10:BI184,0),0)&lt;&gt;0,"",BI185))</f>
        <v/>
      </c>
      <c r="DN185" t="s">
        <v>1</v>
      </c>
      <c r="DO185" s="91"/>
      <c r="DP185" t="s">
        <v>1</v>
      </c>
      <c r="DQ185" s="106" t="str">
        <f t="shared" si="241"/>
        <v/>
      </c>
      <c r="DR185" s="74" t="str">
        <f>IF(DQ185="","",MAX(DR$10:DR184)+1)</f>
        <v/>
      </c>
      <c r="DS185" s="74" t="str">
        <f>IF(DQ185="","",IF(BP185="","",IF(BP185="NEMA",DG185,BP185)))</f>
        <v/>
      </c>
      <c r="DT185" s="74" t="str">
        <f t="shared" si="242"/>
        <v/>
      </c>
      <c r="DU185" s="74" t="str">
        <f>IF(DO185="","",MAX(DU$10:DU184)+1)</f>
        <v/>
      </c>
      <c r="DV185" s="181" t="str">
        <f>IF(DO185="","",INDEX(klub_id,MATCH(DO185,klub_naziv,0)))</f>
        <v/>
      </c>
      <c r="DW185" s="129" t="str">
        <f t="shared" si="243"/>
        <v/>
      </c>
      <c r="DX185" t="s">
        <v>1</v>
      </c>
      <c r="DY185" s="30" t="str">
        <f t="shared" si="244"/>
        <v/>
      </c>
      <c r="DZ185" t="s">
        <v>1</v>
      </c>
      <c r="EA185" s="170" t="str">
        <f>IF(BX185="","",IF(BY185&lt;&gt;"NEMA","ime-pre-klu"&amp;IF(BJ185="","","(ali)")&amp;"-kat",IF(CB185&lt;&gt;"NEMA","ime-pre-klu"&amp;IF(BJ185="","","(ali)"),IF(CE185&lt;&gt;"NEMA","ime-pre",IF(CW185&lt;&gt;"","novo",""))))&amp;IF(AND(BE185="0",BD185&gt;max_minuta*60),"-ot",""))</f>
        <v>ime-pre-klu-kat</v>
      </c>
      <c r="EB185" t="s">
        <v>1</v>
      </c>
      <c r="EC185" s="112"/>
      <c r="ED185" s="138"/>
      <c r="EE185" s="138"/>
      <c r="EF185" s="138"/>
      <c r="EG185" s="138"/>
      <c r="EH185" s="138"/>
      <c r="EI185" s="138"/>
      <c r="EJ185" s="138"/>
      <c r="EK185" s="138"/>
      <c r="EL185" s="138"/>
      <c r="EM185" s="107">
        <f t="shared" si="227"/>
        <v>1</v>
      </c>
      <c r="EN185" t="s">
        <v>1</v>
      </c>
    </row>
    <row r="186" spans="2:144" x14ac:dyDescent="0.25">
      <c r="B186" s="152" t="s">
        <v>1253</v>
      </c>
      <c r="C186" t="s">
        <v>1</v>
      </c>
      <c r="D186" s="163">
        <f t="shared" si="228"/>
        <v>0</v>
      </c>
      <c r="E186" s="164">
        <f t="shared" ref="E186:AW186" si="292">IF($B186="","",FIND(";",$B186,D186+1))</f>
        <v>1</v>
      </c>
      <c r="F186" s="164">
        <f t="shared" si="292"/>
        <v>8</v>
      </c>
      <c r="G186" s="164">
        <f t="shared" si="292"/>
        <v>13</v>
      </c>
      <c r="H186" s="164">
        <f t="shared" si="292"/>
        <v>19</v>
      </c>
      <c r="I186" s="164">
        <f t="shared" si="292"/>
        <v>27</v>
      </c>
      <c r="J186" s="164">
        <f t="shared" si="292"/>
        <v>28</v>
      </c>
      <c r="K186" s="164">
        <f t="shared" si="292"/>
        <v>30</v>
      </c>
      <c r="L186" s="164">
        <f t="shared" si="292"/>
        <v>31</v>
      </c>
      <c r="M186" s="164">
        <f t="shared" si="292"/>
        <v>33</v>
      </c>
      <c r="N186" s="164">
        <f t="shared" si="292"/>
        <v>39</v>
      </c>
      <c r="O186" s="164">
        <f t="shared" si="292"/>
        <v>46</v>
      </c>
      <c r="P186" s="164">
        <f t="shared" si="292"/>
        <v>52</v>
      </c>
      <c r="Q186" s="164">
        <f t="shared" si="292"/>
        <v>54</v>
      </c>
      <c r="R186" s="164">
        <f t="shared" si="292"/>
        <v>56</v>
      </c>
      <c r="S186" s="164">
        <f t="shared" si="292"/>
        <v>64</v>
      </c>
      <c r="T186" s="164">
        <f t="shared" si="292"/>
        <v>75</v>
      </c>
      <c r="U186" s="164">
        <f t="shared" si="292"/>
        <v>81</v>
      </c>
      <c r="V186" s="164">
        <f t="shared" si="292"/>
        <v>84</v>
      </c>
      <c r="W186" s="164">
        <f t="shared" si="292"/>
        <v>91</v>
      </c>
      <c r="X186" s="164">
        <f t="shared" si="292"/>
        <v>98</v>
      </c>
      <c r="Y186" s="164">
        <f t="shared" si="292"/>
        <v>99</v>
      </c>
      <c r="Z186" s="164">
        <f t="shared" si="292"/>
        <v>100</v>
      </c>
      <c r="AA186" s="164">
        <f t="shared" si="292"/>
        <v>101</v>
      </c>
      <c r="AB186" s="164">
        <f t="shared" si="292"/>
        <v>104</v>
      </c>
      <c r="AC186" s="164">
        <f t="shared" si="292"/>
        <v>107</v>
      </c>
      <c r="AD186" s="164">
        <f t="shared" si="292"/>
        <v>110</v>
      </c>
      <c r="AE186" s="164">
        <f t="shared" si="292"/>
        <v>113</v>
      </c>
      <c r="AF186" s="164">
        <f t="shared" si="292"/>
        <v>116</v>
      </c>
      <c r="AG186" s="164">
        <f t="shared" si="292"/>
        <v>119</v>
      </c>
      <c r="AH186" s="164">
        <f t="shared" si="292"/>
        <v>122</v>
      </c>
      <c r="AI186" s="164">
        <f t="shared" si="292"/>
        <v>125</v>
      </c>
      <c r="AJ186" s="164">
        <f t="shared" si="292"/>
        <v>128</v>
      </c>
      <c r="AK186" s="164">
        <f t="shared" si="292"/>
        <v>131</v>
      </c>
      <c r="AL186" s="164">
        <f t="shared" si="292"/>
        <v>134</v>
      </c>
      <c r="AM186" s="164">
        <f t="shared" si="292"/>
        <v>135</v>
      </c>
      <c r="AN186" s="164">
        <f t="shared" si="292"/>
        <v>137</v>
      </c>
      <c r="AO186" s="164">
        <f t="shared" si="292"/>
        <v>143</v>
      </c>
      <c r="AP186" s="164">
        <f t="shared" si="292"/>
        <v>145</v>
      </c>
      <c r="AQ186" s="164">
        <f t="shared" si="292"/>
        <v>148</v>
      </c>
      <c r="AR186" s="164">
        <f t="shared" si="292"/>
        <v>155</v>
      </c>
      <c r="AS186" s="164">
        <f t="shared" si="292"/>
        <v>162</v>
      </c>
      <c r="AT186" s="164">
        <f t="shared" si="292"/>
        <v>168</v>
      </c>
      <c r="AU186" s="164">
        <f t="shared" si="292"/>
        <v>171</v>
      </c>
      <c r="AV186" s="164">
        <f t="shared" si="292"/>
        <v>173</v>
      </c>
      <c r="AW186" s="165">
        <f t="shared" si="292"/>
        <v>174</v>
      </c>
      <c r="AX186" t="s">
        <v>1</v>
      </c>
      <c r="AY186" s="106" t="str">
        <f t="shared" si="230"/>
        <v>Ž21B</v>
      </c>
      <c r="AZ186" s="138">
        <f t="shared" si="222"/>
        <v>118</v>
      </c>
      <c r="BA186" s="74" t="str">
        <f t="shared" si="231"/>
        <v>Petra</v>
      </c>
      <c r="BB186" s="74" t="str">
        <f t="shared" si="232"/>
        <v>Kos</v>
      </c>
      <c r="BC186" s="138" t="str">
        <f t="shared" si="233"/>
        <v>59:04</v>
      </c>
      <c r="BD186" s="138">
        <f t="shared" si="234"/>
        <v>3544</v>
      </c>
      <c r="BE186" s="138" t="str">
        <f t="shared" si="235"/>
        <v>0</v>
      </c>
      <c r="BF186" s="138" t="str">
        <f t="shared" si="256"/>
        <v>0</v>
      </c>
      <c r="BG186" s="138">
        <f>IF(CD186="","",IF(N(BD186)&gt;max_minuta*60,2,INDEX(statusRezultat_id,MATCH(VALUE(BE186),statusRezultat_oevent,0))))</f>
        <v>1</v>
      </c>
      <c r="BH186" s="74" t="str">
        <f>IF(B186="","",SUBSTITUTE(MID($B186,R186+1,S186-R186-1),"""",""))</f>
        <v>Vihor</v>
      </c>
      <c r="BI186" s="74" t="str">
        <f>IF(B186="","",SUBSTITUTE(MID($B186,S186+1,T186-S186-1),"""",""))</f>
        <v>OK Vihor</v>
      </c>
      <c r="BJ186" s="138" t="str">
        <f t="shared" si="236"/>
        <v/>
      </c>
      <c r="BK186" s="74" t="str" cm="1">
        <f t="array" ref="BK186">IF(BJ186="",""&amp;BI186,IF(BJ186="NEMA",BI186,INDEX(klubAlias_klub,BJ186)))</f>
        <v>OK Vihor</v>
      </c>
      <c r="BL186" s="74" t="str" cm="1">
        <f t="array" ref="BL186">IFERROR(INDEX(registarNatjecatelji,CE186,4),"")</f>
        <v>OK Vihor</v>
      </c>
      <c r="BM186" s="183" t="str">
        <f t="shared" si="280"/>
        <v/>
      </c>
      <c r="BN186" s="74" t="str">
        <f t="shared" si="237"/>
        <v>OK Vihor</v>
      </c>
      <c r="BO186" s="74" t="str">
        <f>IF(B186="","",SUBSTITUTE(MID($B186,T186+1,U186-T186-1),"""",""))</f>
        <v>CRO</v>
      </c>
      <c r="BP186" s="138">
        <f>IF(BO186="","",IFERROR(INDEX(drzava_id,MATCH(BO186,drzava_oznaka,0)),"NEMA"))</f>
        <v>1</v>
      </c>
      <c r="BQ186" s="74" t="str">
        <f>IF(B186="","",SUBSTITUTE(MID($B186,AQ186+1,AR186-AQ186-1),"""",""))</f>
        <v>Ž21B</v>
      </c>
      <c r="BR186" s="74" t="str">
        <f t="shared" si="223"/>
        <v>Ž16-Ž21B</v>
      </c>
      <c r="BS186" s="138">
        <f t="shared" si="224"/>
        <v>1011</v>
      </c>
      <c r="BT186" s="75" t="str">
        <f>IF(B186="","",SUBSTITUTE(MID($B186,AR186+1,AS186-AR186-1),"""",""))</f>
        <v>2.66</v>
      </c>
      <c r="BU186" s="75" t="str">
        <f>IF(B186="","",SUBSTITUTE(MID($B186,AS186+1,AT186-AS186-1),"""",""))</f>
        <v>100</v>
      </c>
      <c r="BV186" s="76" t="str">
        <f>IF(B186="","",SUBSTITUTE(MID($B186,AT186+1,AU186-AT186-1),"""",""))</f>
        <v>10</v>
      </c>
      <c r="BW186" t="s">
        <v>1</v>
      </c>
      <c r="BX186" s="106" t="str">
        <f>IF(BA186="Vacant","",IF(BA186="","",BA186) &amp; IF(BB186="",""," – " &amp; BB186) &amp; IF(BN186="",""," – " &amp; BN186) &amp; IF(AY186="",""," – " &amp; AY186))</f>
        <v>Petra – Kos – OK Vihor – Ž21B</v>
      </c>
      <c r="BY186" s="107">
        <f t="shared" si="225"/>
        <v>736</v>
      </c>
      <c r="BZ186" t="s">
        <v>1</v>
      </c>
      <c r="CA186" s="106" t="str">
        <f>IF(BA186="Vacant","",IF(BA186="","",BA186) &amp; IF(BB186="",""," – " &amp; BB186) &amp; IF(BN186="",""," – " &amp; BN186))</f>
        <v>Petra – Kos – OK Vihor</v>
      </c>
      <c r="CB186" s="107">
        <f t="shared" si="226"/>
        <v>736</v>
      </c>
      <c r="CC186" t="s">
        <v>1</v>
      </c>
      <c r="CD186" s="106" t="str">
        <f>IF(BA186="Vacant","",IF(BA186="","",BA186)&amp;IF(BB186="",""," – "&amp;BB186))</f>
        <v>Petra – Kos</v>
      </c>
      <c r="CE186" s="107">
        <f t="shared" si="238"/>
        <v>736</v>
      </c>
      <c r="CF186" t="s">
        <v>1</v>
      </c>
      <c r="CG186" s="112">
        <f t="shared" si="239"/>
        <v>736</v>
      </c>
      <c r="CH186" s="107" cm="1">
        <f t="array" ref="CH186">IF(CG186="","",INDEX(imePrezime_id,CG186,0))</f>
        <v>1895</v>
      </c>
      <c r="CI186" t="s">
        <v>1</v>
      </c>
      <c r="CJ186" s="30" t="str">
        <f>IF(CE186&lt;&gt;"NEMA","","SELECT '"&amp;CD186&amp;"', ime, prezime FROM imeprezime WHERE ime LIKE '%"&amp;MID(BA186,2,LEN(BA186)-2)&amp;"%' Or prezime LIKE '%"&amp;MID(BB186,2,LEN(BB186)-2)&amp;"%' Or ime LIKE '%"&amp;MID(BB186,2,LEN(BB186)-2)&amp;"%' Or prezime LIKE '%"&amp;MID(BA186,2,LEN(BA186)-2)&amp;"%' ORDER BY ime, prezime;")</f>
        <v/>
      </c>
      <c r="CK186" t="s">
        <v>1</v>
      </c>
      <c r="CL186" s="91"/>
      <c r="CM186" t="s">
        <v>1</v>
      </c>
      <c r="CO186" t="s">
        <v>1</v>
      </c>
      <c r="CW186" s="116" t="str">
        <f>IF(CE186="NEMA",MAX(CW$10:CW185)+1,"")</f>
        <v/>
      </c>
      <c r="CX186" t="s">
        <v>1</v>
      </c>
      <c r="CY186" s="124" t="str">
        <f>LEFT(BQ186,1)</f>
        <v>Ž</v>
      </c>
      <c r="CZ186" t="s">
        <v>1</v>
      </c>
      <c r="DA186" s="106" t="str">
        <f>IF(CW186="","",IF(BO186&lt;&gt;"CRO","","INSERT INTO osoba (id,reg_broj,oib,spol_id,dat_rodjenja) VALUES ("&amp;CW186&amp;",(SELECT max(reg_broj)+1 FROM osoba),Null,'"&amp;CY186&amp;"',Null); INSERT INTO osoba_log (id,reg_broj,oib,spol_id,dat_rodjenja,dnevnik_id) SELECT id,reg_broj,oib,spol_id,dat_rodjenja,"&amp;CW$2&amp;" FROM osoba WHERE id = "&amp;CW186&amp;";"))</f>
        <v/>
      </c>
      <c r="DB186" s="129" t="str">
        <f>IF(CW186="","","INSERT INTO imeprezime (id,osoba_id,rbr,ime,prezime,klub_id,identitet_id,sintaksa_id,info,aktivno,dnevnik_id) VALUES ("&amp;CW186&amp;","&amp;IF(DA186="","Null",CW186)&amp;",1,'"&amp;BA186&amp;"','"&amp;BB186&amp;"',(SELECT id FROM klub WHERE naziv = '"&amp;BI186&amp;"'),Null,1,'',1,"&amp;CW$2&amp;");")</f>
        <v/>
      </c>
      <c r="DC186" t="s">
        <v>1</v>
      </c>
      <c r="DD186" s="30" t="str">
        <f t="shared" si="240"/>
        <v/>
      </c>
      <c r="DE186" t="s">
        <v>1</v>
      </c>
      <c r="DF186" s="106" t="str">
        <f>IF(OR(BP186="",BP186&lt;&gt;"NEMA"),"",BO186)</f>
        <v/>
      </c>
      <c r="DG186" s="129" t="str">
        <f>IF(DF186="","",MAX(DG$10:DG185)+1)</f>
        <v/>
      </c>
      <c r="DH186" t="s">
        <v>1</v>
      </c>
      <c r="DI186" s="91"/>
      <c r="DJ186" t="s">
        <v>1</v>
      </c>
      <c r="DK186" s="30" t="str">
        <f>IF(DF186="","","INSERT INTO drzava(id,naziv,oznaka) VALUES ("&amp;DG186&amp;",'"&amp;DI186&amp;"','"&amp;UPPER(LEFT(DF186,1))&amp;LOWER(RIGHT(DF186,2))&amp;"');")</f>
        <v/>
      </c>
      <c r="DL186" t="s">
        <v>1</v>
      </c>
      <c r="DM186" s="170" t="str">
        <f>IF(BJ186&lt;&gt;"NEMA","",IF(IFERROR(MATCH(BI186,BI$10:BI185,0),0)&lt;&gt;0,"",BI186))</f>
        <v/>
      </c>
      <c r="DN186" t="s">
        <v>1</v>
      </c>
      <c r="DO186" s="91"/>
      <c r="DP186" t="s">
        <v>1</v>
      </c>
      <c r="DQ186" s="106" t="str">
        <f t="shared" si="241"/>
        <v/>
      </c>
      <c r="DR186" s="74" t="str">
        <f>IF(DQ186="","",MAX(DR$10:DR185)+1)</f>
        <v/>
      </c>
      <c r="DS186" s="74" t="str">
        <f>IF(DQ186="","",IF(BP186="","",IF(BP186="NEMA",DG186,BP186)))</f>
        <v/>
      </c>
      <c r="DT186" s="74" t="str">
        <f t="shared" si="242"/>
        <v/>
      </c>
      <c r="DU186" s="74" t="str">
        <f>IF(DO186="","",MAX(DU$10:DU185)+1)</f>
        <v/>
      </c>
      <c r="DV186" s="181" t="str">
        <f>IF(DO186="","",INDEX(klub_id,MATCH(DO186,klub_naziv,0)))</f>
        <v/>
      </c>
      <c r="DW186" s="129" t="str">
        <f t="shared" si="243"/>
        <v/>
      </c>
      <c r="DX186" t="s">
        <v>1</v>
      </c>
      <c r="DY186" s="30" t="str">
        <f t="shared" si="244"/>
        <v/>
      </c>
      <c r="DZ186" t="s">
        <v>1</v>
      </c>
      <c r="EA186" s="170" t="str">
        <f>IF(BX186="","",IF(BY186&lt;&gt;"NEMA","ime-pre-klu"&amp;IF(BJ186="","","(ali)")&amp;"-kat",IF(CB186&lt;&gt;"NEMA","ime-pre-klu"&amp;IF(BJ186="","","(ali)"),IF(CE186&lt;&gt;"NEMA","ime-pre",IF(CW186&lt;&gt;"","novo",""))))&amp;IF(AND(BE186="0",BD186&gt;max_minuta*60),"-ot",""))</f>
        <v>ime-pre-klu-kat</v>
      </c>
      <c r="EB186" t="s">
        <v>1</v>
      </c>
      <c r="EC186" s="112"/>
      <c r="ED186" s="138"/>
      <c r="EE186" s="138"/>
      <c r="EF186" s="138"/>
      <c r="EG186" s="138"/>
      <c r="EH186" s="138"/>
      <c r="EI186" s="138"/>
      <c r="EJ186" s="138"/>
      <c r="EK186" s="138"/>
      <c r="EL186" s="138"/>
      <c r="EM186" s="107">
        <f t="shared" si="227"/>
        <v>1</v>
      </c>
      <c r="EN186" t="s">
        <v>1</v>
      </c>
    </row>
    <row r="187" spans="2:144" x14ac:dyDescent="0.25">
      <c r="B187" s="152" t="s">
        <v>1254</v>
      </c>
      <c r="C187" t="s">
        <v>1</v>
      </c>
      <c r="D187" s="163">
        <f t="shared" si="228"/>
        <v>0</v>
      </c>
      <c r="E187" s="164">
        <f t="shared" ref="E187:AW187" si="293">IF($B187="","",FIND(";",$B187,D187+1))</f>
        <v>1</v>
      </c>
      <c r="F187" s="164">
        <f t="shared" si="293"/>
        <v>9</v>
      </c>
      <c r="G187" s="164">
        <f t="shared" si="293"/>
        <v>14</v>
      </c>
      <c r="H187" s="164">
        <f t="shared" si="293"/>
        <v>23</v>
      </c>
      <c r="I187" s="164">
        <f t="shared" si="293"/>
        <v>32</v>
      </c>
      <c r="J187" s="164">
        <f t="shared" si="293"/>
        <v>33</v>
      </c>
      <c r="K187" s="164">
        <f t="shared" si="293"/>
        <v>35</v>
      </c>
      <c r="L187" s="164">
        <f t="shared" si="293"/>
        <v>36</v>
      </c>
      <c r="M187" s="164">
        <f t="shared" si="293"/>
        <v>38</v>
      </c>
      <c r="N187" s="164">
        <f t="shared" si="293"/>
        <v>44</v>
      </c>
      <c r="O187" s="164">
        <f t="shared" si="293"/>
        <v>51</v>
      </c>
      <c r="P187" s="164">
        <f t="shared" si="293"/>
        <v>57</v>
      </c>
      <c r="Q187" s="164">
        <f t="shared" si="293"/>
        <v>59</v>
      </c>
      <c r="R187" s="164">
        <f t="shared" si="293"/>
        <v>61</v>
      </c>
      <c r="S187" s="164">
        <f t="shared" si="293"/>
        <v>69</v>
      </c>
      <c r="T187" s="164">
        <f t="shared" si="293"/>
        <v>80</v>
      </c>
      <c r="U187" s="164">
        <f t="shared" si="293"/>
        <v>86</v>
      </c>
      <c r="V187" s="164">
        <f t="shared" si="293"/>
        <v>89</v>
      </c>
      <c r="W187" s="164">
        <f t="shared" si="293"/>
        <v>96</v>
      </c>
      <c r="X187" s="164">
        <f t="shared" si="293"/>
        <v>103</v>
      </c>
      <c r="Y187" s="164">
        <f t="shared" si="293"/>
        <v>104</v>
      </c>
      <c r="Z187" s="164">
        <f t="shared" si="293"/>
        <v>105</v>
      </c>
      <c r="AA187" s="164">
        <f t="shared" si="293"/>
        <v>106</v>
      </c>
      <c r="AB187" s="164">
        <f t="shared" si="293"/>
        <v>109</v>
      </c>
      <c r="AC187" s="164">
        <f t="shared" si="293"/>
        <v>112</v>
      </c>
      <c r="AD187" s="164">
        <f t="shared" si="293"/>
        <v>115</v>
      </c>
      <c r="AE187" s="164">
        <f t="shared" si="293"/>
        <v>118</v>
      </c>
      <c r="AF187" s="164">
        <f t="shared" si="293"/>
        <v>121</v>
      </c>
      <c r="AG187" s="164">
        <f t="shared" si="293"/>
        <v>124</v>
      </c>
      <c r="AH187" s="164">
        <f t="shared" si="293"/>
        <v>127</v>
      </c>
      <c r="AI187" s="164">
        <f t="shared" si="293"/>
        <v>130</v>
      </c>
      <c r="AJ187" s="164">
        <f t="shared" si="293"/>
        <v>133</v>
      </c>
      <c r="AK187" s="164">
        <f t="shared" si="293"/>
        <v>136</v>
      </c>
      <c r="AL187" s="164">
        <f t="shared" si="293"/>
        <v>139</v>
      </c>
      <c r="AM187" s="164">
        <f t="shared" si="293"/>
        <v>140</v>
      </c>
      <c r="AN187" s="164">
        <f t="shared" si="293"/>
        <v>142</v>
      </c>
      <c r="AO187" s="164">
        <f t="shared" si="293"/>
        <v>148</v>
      </c>
      <c r="AP187" s="164">
        <f t="shared" si="293"/>
        <v>150</v>
      </c>
      <c r="AQ187" s="164">
        <f t="shared" si="293"/>
        <v>153</v>
      </c>
      <c r="AR187" s="164">
        <f t="shared" si="293"/>
        <v>160</v>
      </c>
      <c r="AS187" s="164">
        <f t="shared" si="293"/>
        <v>167</v>
      </c>
      <c r="AT187" s="164">
        <f t="shared" si="293"/>
        <v>173</v>
      </c>
      <c r="AU187" s="164">
        <f t="shared" si="293"/>
        <v>176</v>
      </c>
      <c r="AV187" s="164">
        <f t="shared" si="293"/>
        <v>178</v>
      </c>
      <c r="AW187" s="165">
        <f t="shared" si="293"/>
        <v>179</v>
      </c>
      <c r="AX187" t="s">
        <v>1</v>
      </c>
      <c r="AY187" s="106" t="str">
        <f t="shared" si="230"/>
        <v>Ž21B</v>
      </c>
      <c r="AZ187" s="138">
        <f t="shared" si="222"/>
        <v>118</v>
      </c>
      <c r="BA187" s="74" t="str">
        <f t="shared" si="231"/>
        <v>Andrea</v>
      </c>
      <c r="BB187" s="74" t="str">
        <f t="shared" si="232"/>
        <v>Hribar</v>
      </c>
      <c r="BC187" s="138" t="str">
        <f t="shared" si="233"/>
        <v>62:40</v>
      </c>
      <c r="BD187" s="138">
        <f t="shared" si="234"/>
        <v>3760</v>
      </c>
      <c r="BE187" s="138" t="str">
        <f t="shared" si="235"/>
        <v>0</v>
      </c>
      <c r="BF187" s="138" t="str">
        <f t="shared" si="256"/>
        <v>0</v>
      </c>
      <c r="BG187" s="138">
        <f>IF(CD187="","",IF(N(BD187)&gt;max_minuta*60,2,INDEX(statusRezultat_id,MATCH(VALUE(BE187),statusRezultat_oevent,0))))</f>
        <v>1</v>
      </c>
      <c r="BH187" s="74" t="str">
        <f>IF(B187="","",SUBSTITUTE(MID($B187,R187+1,S187-R187-1),"""",""))</f>
        <v>Vihor</v>
      </c>
      <c r="BI187" s="74" t="str">
        <f>IF(B187="","",SUBSTITUTE(MID($B187,S187+1,T187-S187-1),"""",""))</f>
        <v>OK Vihor</v>
      </c>
      <c r="BJ187" s="138" t="str">
        <f t="shared" si="236"/>
        <v/>
      </c>
      <c r="BK187" s="74" t="str" cm="1">
        <f t="array" ref="BK187">IF(BJ187="",""&amp;BI187,IF(BJ187="NEMA",BI187,INDEX(klubAlias_klub,BJ187)))</f>
        <v>OK Vihor</v>
      </c>
      <c r="BL187" s="74" t="str" cm="1">
        <f t="array" ref="BL187">IFERROR(INDEX(registarNatjecatelji,CE187,4),"")</f>
        <v>OK Vihor</v>
      </c>
      <c r="BM187" s="183" t="str">
        <f t="shared" si="280"/>
        <v/>
      </c>
      <c r="BN187" s="74" t="str">
        <f t="shared" si="237"/>
        <v>OK Vihor</v>
      </c>
      <c r="BO187" s="74" t="str">
        <f>IF(B187="","",SUBSTITUTE(MID($B187,T187+1,U187-T187-1),"""",""))</f>
        <v>CRO</v>
      </c>
      <c r="BP187" s="138">
        <f>IF(BO187="","",IFERROR(INDEX(drzava_id,MATCH(BO187,drzava_oznaka,0)),"NEMA"))</f>
        <v>1</v>
      </c>
      <c r="BQ187" s="74" t="str">
        <f>IF(B187="","",SUBSTITUTE(MID($B187,AQ187+1,AR187-AQ187-1),"""",""))</f>
        <v>Ž21B</v>
      </c>
      <c r="BR187" s="74" t="str">
        <f t="shared" si="223"/>
        <v>Ž16-Ž21B</v>
      </c>
      <c r="BS187" s="138">
        <f t="shared" si="224"/>
        <v>1011</v>
      </c>
      <c r="BT187" s="75" t="str">
        <f>IF(B187="","",SUBSTITUTE(MID($B187,AR187+1,AS187-AR187-1),"""",""))</f>
        <v>2.66</v>
      </c>
      <c r="BU187" s="75" t="str">
        <f>IF(B187="","",SUBSTITUTE(MID($B187,AS187+1,AT187-AS187-1),"""",""))</f>
        <v>100</v>
      </c>
      <c r="BV187" s="76" t="str">
        <f>IF(B187="","",SUBSTITUTE(MID($B187,AT187+1,AU187-AT187-1),"""",""))</f>
        <v>10</v>
      </c>
      <c r="BW187" t="s">
        <v>1</v>
      </c>
      <c r="BX187" s="106" t="str">
        <f>IF(BA187="Vacant","",IF(BA187="","",BA187) &amp; IF(BB187="",""," – " &amp; BB187) &amp; IF(BN187="",""," – " &amp; BN187) &amp; IF(AY187="",""," – " &amp; AY187))</f>
        <v>Andrea – Hribar – OK Vihor – Ž21B</v>
      </c>
      <c r="BY187" s="107">
        <f t="shared" si="225"/>
        <v>689</v>
      </c>
      <c r="BZ187" t="s">
        <v>1</v>
      </c>
      <c r="CA187" s="106" t="str">
        <f>IF(BA187="Vacant","",IF(BA187="","",BA187) &amp; IF(BB187="",""," – " &amp; BB187) &amp; IF(BN187="",""," – " &amp; BN187))</f>
        <v>Andrea – Hribar – OK Vihor</v>
      </c>
      <c r="CB187" s="107">
        <f t="shared" si="226"/>
        <v>689</v>
      </c>
      <c r="CC187" t="s">
        <v>1</v>
      </c>
      <c r="CD187" s="106" t="str">
        <f>IF(BA187="Vacant","",IF(BA187="","",BA187)&amp;IF(BB187="",""," – "&amp;BB187))</f>
        <v>Andrea – Hribar</v>
      </c>
      <c r="CE187" s="107">
        <f t="shared" si="238"/>
        <v>689</v>
      </c>
      <c r="CF187" t="s">
        <v>1</v>
      </c>
      <c r="CG187" s="112">
        <f t="shared" si="239"/>
        <v>689</v>
      </c>
      <c r="CH187" s="107" cm="1">
        <f t="array" ref="CH187">IF(CG187="","",INDEX(imePrezime_id,CG187,0))</f>
        <v>1943</v>
      </c>
      <c r="CI187" t="s">
        <v>1</v>
      </c>
      <c r="CJ187" s="30" t="str">
        <f>IF(CE187&lt;&gt;"NEMA","","SELECT '"&amp;CD187&amp;"', ime, prezime FROM imeprezime WHERE ime LIKE '%"&amp;MID(BA187,2,LEN(BA187)-2)&amp;"%' Or prezime LIKE '%"&amp;MID(BB187,2,LEN(BB187)-2)&amp;"%' Or ime LIKE '%"&amp;MID(BB187,2,LEN(BB187)-2)&amp;"%' Or prezime LIKE '%"&amp;MID(BA187,2,LEN(BA187)-2)&amp;"%' ORDER BY ime, prezime;")</f>
        <v/>
      </c>
      <c r="CK187" t="s">
        <v>1</v>
      </c>
      <c r="CL187" s="91"/>
      <c r="CM187" t="s">
        <v>1</v>
      </c>
      <c r="CO187" t="s">
        <v>1</v>
      </c>
      <c r="CW187" s="116" t="str">
        <f>IF(CE187="NEMA",MAX(CW$10:CW186)+1,"")</f>
        <v/>
      </c>
      <c r="CX187" t="s">
        <v>1</v>
      </c>
      <c r="CY187" s="124" t="str">
        <f>LEFT(BQ187,1)</f>
        <v>Ž</v>
      </c>
      <c r="CZ187" t="s">
        <v>1</v>
      </c>
      <c r="DA187" s="106" t="str">
        <f>IF(CW187="","",IF(BO187&lt;&gt;"CRO","","INSERT INTO osoba (id,reg_broj,oib,spol_id,dat_rodjenja) VALUES ("&amp;CW187&amp;",(SELECT max(reg_broj)+1 FROM osoba),Null,'"&amp;CY187&amp;"',Null); INSERT INTO osoba_log (id,reg_broj,oib,spol_id,dat_rodjenja,dnevnik_id) SELECT id,reg_broj,oib,spol_id,dat_rodjenja,"&amp;CW$2&amp;" FROM osoba WHERE id = "&amp;CW187&amp;";"))</f>
        <v/>
      </c>
      <c r="DB187" s="129" t="str">
        <f>IF(CW187="","","INSERT INTO imeprezime (id,osoba_id,rbr,ime,prezime,klub_id,identitet_id,sintaksa_id,info,aktivno,dnevnik_id) VALUES ("&amp;CW187&amp;","&amp;IF(DA187="","Null",CW187)&amp;",1,'"&amp;BA187&amp;"','"&amp;BB187&amp;"',(SELECT id FROM klub WHERE naziv = '"&amp;BI187&amp;"'),Null,1,'',1,"&amp;CW$2&amp;");")</f>
        <v/>
      </c>
      <c r="DC187" t="s">
        <v>1</v>
      </c>
      <c r="DD187" s="30" t="str">
        <f t="shared" si="240"/>
        <v/>
      </c>
      <c r="DE187" t="s">
        <v>1</v>
      </c>
      <c r="DF187" s="106" t="str">
        <f>IF(OR(BP187="",BP187&lt;&gt;"NEMA"),"",BO187)</f>
        <v/>
      </c>
      <c r="DG187" s="129" t="str">
        <f>IF(DF187="","",MAX(DG$10:DG186)+1)</f>
        <v/>
      </c>
      <c r="DH187" t="s">
        <v>1</v>
      </c>
      <c r="DI187" s="91"/>
      <c r="DJ187" t="s">
        <v>1</v>
      </c>
      <c r="DK187" s="30" t="str">
        <f>IF(DF187="","","INSERT INTO drzava(id,naziv,oznaka) VALUES ("&amp;DG187&amp;",'"&amp;DI187&amp;"','"&amp;UPPER(LEFT(DF187,1))&amp;LOWER(RIGHT(DF187,2))&amp;"');")</f>
        <v/>
      </c>
      <c r="DL187" t="s">
        <v>1</v>
      </c>
      <c r="DM187" s="170" t="str">
        <f>IF(BJ187&lt;&gt;"NEMA","",IF(IFERROR(MATCH(BI187,BI$10:BI186,0),0)&lt;&gt;0,"",BI187))</f>
        <v/>
      </c>
      <c r="DN187" t="s">
        <v>1</v>
      </c>
      <c r="DO187" s="91"/>
      <c r="DP187" t="s">
        <v>1</v>
      </c>
      <c r="DQ187" s="106" t="str">
        <f t="shared" si="241"/>
        <v/>
      </c>
      <c r="DR187" s="74" t="str">
        <f>IF(DQ187="","",MAX(DR$10:DR186)+1)</f>
        <v/>
      </c>
      <c r="DS187" s="74" t="str">
        <f>IF(DQ187="","",IF(BP187="","",IF(BP187="NEMA",DG187,BP187)))</f>
        <v/>
      </c>
      <c r="DT187" s="74" t="str">
        <f t="shared" si="242"/>
        <v/>
      </c>
      <c r="DU187" s="74" t="str">
        <f>IF(DO187="","",MAX(DU$10:DU186)+1)</f>
        <v/>
      </c>
      <c r="DV187" s="181" t="str">
        <f>IF(DO187="","",INDEX(klub_id,MATCH(DO187,klub_naziv,0)))</f>
        <v/>
      </c>
      <c r="DW187" s="129" t="str">
        <f t="shared" si="243"/>
        <v/>
      </c>
      <c r="DX187" t="s">
        <v>1</v>
      </c>
      <c r="DY187" s="30" t="str">
        <f t="shared" si="244"/>
        <v/>
      </c>
      <c r="DZ187" t="s">
        <v>1</v>
      </c>
      <c r="EA187" s="170" t="str">
        <f>IF(BX187="","",IF(BY187&lt;&gt;"NEMA","ime-pre-klu"&amp;IF(BJ187="","","(ali)")&amp;"-kat",IF(CB187&lt;&gt;"NEMA","ime-pre-klu"&amp;IF(BJ187="","","(ali)"),IF(CE187&lt;&gt;"NEMA","ime-pre",IF(CW187&lt;&gt;"","novo",""))))&amp;IF(AND(BE187="0",BD187&gt;max_minuta*60),"-ot",""))</f>
        <v>ime-pre-klu-kat</v>
      </c>
      <c r="EB187" t="s">
        <v>1</v>
      </c>
      <c r="EC187" s="112"/>
      <c r="ED187" s="138"/>
      <c r="EE187" s="138"/>
      <c r="EF187" s="138"/>
      <c r="EG187" s="138"/>
      <c r="EH187" s="138"/>
      <c r="EI187" s="138"/>
      <c r="EJ187" s="138"/>
      <c r="EK187" s="138"/>
      <c r="EL187" s="138"/>
      <c r="EM187" s="107">
        <f t="shared" si="227"/>
        <v>1</v>
      </c>
      <c r="EN187" t="s">
        <v>1</v>
      </c>
    </row>
    <row r="188" spans="2:144" x14ac:dyDescent="0.25">
      <c r="B188" s="152" t="s">
        <v>1255</v>
      </c>
      <c r="C188" t="s">
        <v>1</v>
      </c>
      <c r="D188" s="163">
        <f t="shared" si="228"/>
        <v>0</v>
      </c>
      <c r="E188" s="164">
        <f t="shared" ref="E188:AW188" si="294">IF($B188="","",FIND(";",$B188,D188+1))</f>
        <v>1</v>
      </c>
      <c r="F188" s="164">
        <f t="shared" si="294"/>
        <v>9</v>
      </c>
      <c r="G188" s="164">
        <f t="shared" si="294"/>
        <v>15</v>
      </c>
      <c r="H188" s="164">
        <f t="shared" si="294"/>
        <v>25</v>
      </c>
      <c r="I188" s="164">
        <f t="shared" si="294"/>
        <v>32</v>
      </c>
      <c r="J188" s="164">
        <f t="shared" si="294"/>
        <v>33</v>
      </c>
      <c r="K188" s="164">
        <f t="shared" si="294"/>
        <v>35</v>
      </c>
      <c r="L188" s="164">
        <f t="shared" si="294"/>
        <v>36</v>
      </c>
      <c r="M188" s="164">
        <f t="shared" si="294"/>
        <v>38</v>
      </c>
      <c r="N188" s="164">
        <f t="shared" si="294"/>
        <v>44</v>
      </c>
      <c r="O188" s="164">
        <f t="shared" si="294"/>
        <v>51</v>
      </c>
      <c r="P188" s="164">
        <f t="shared" si="294"/>
        <v>57</v>
      </c>
      <c r="Q188" s="164">
        <f t="shared" si="294"/>
        <v>59</v>
      </c>
      <c r="R188" s="164">
        <f t="shared" si="294"/>
        <v>61</v>
      </c>
      <c r="S188" s="164">
        <f t="shared" si="294"/>
        <v>67</v>
      </c>
      <c r="T188" s="164">
        <f t="shared" si="294"/>
        <v>79</v>
      </c>
      <c r="U188" s="164">
        <f t="shared" si="294"/>
        <v>85</v>
      </c>
      <c r="V188" s="164">
        <f t="shared" si="294"/>
        <v>88</v>
      </c>
      <c r="W188" s="164">
        <f t="shared" si="294"/>
        <v>95</v>
      </c>
      <c r="X188" s="164">
        <f t="shared" si="294"/>
        <v>102</v>
      </c>
      <c r="Y188" s="164">
        <f t="shared" si="294"/>
        <v>103</v>
      </c>
      <c r="Z188" s="164">
        <f t="shared" si="294"/>
        <v>104</v>
      </c>
      <c r="AA188" s="164">
        <f t="shared" si="294"/>
        <v>105</v>
      </c>
      <c r="AB188" s="164">
        <f t="shared" si="294"/>
        <v>108</v>
      </c>
      <c r="AC188" s="164">
        <f t="shared" si="294"/>
        <v>111</v>
      </c>
      <c r="AD188" s="164">
        <f t="shared" si="294"/>
        <v>114</v>
      </c>
      <c r="AE188" s="164">
        <f t="shared" si="294"/>
        <v>117</v>
      </c>
      <c r="AF188" s="164">
        <f t="shared" si="294"/>
        <v>120</v>
      </c>
      <c r="AG188" s="164">
        <f t="shared" si="294"/>
        <v>123</v>
      </c>
      <c r="AH188" s="164">
        <f t="shared" si="294"/>
        <v>126</v>
      </c>
      <c r="AI188" s="164">
        <f t="shared" si="294"/>
        <v>129</v>
      </c>
      <c r="AJ188" s="164">
        <f t="shared" si="294"/>
        <v>132</v>
      </c>
      <c r="AK188" s="164">
        <f t="shared" si="294"/>
        <v>135</v>
      </c>
      <c r="AL188" s="164">
        <f t="shared" si="294"/>
        <v>138</v>
      </c>
      <c r="AM188" s="164">
        <f t="shared" si="294"/>
        <v>139</v>
      </c>
      <c r="AN188" s="164">
        <f t="shared" si="294"/>
        <v>141</v>
      </c>
      <c r="AO188" s="164">
        <f t="shared" si="294"/>
        <v>147</v>
      </c>
      <c r="AP188" s="164">
        <f t="shared" si="294"/>
        <v>149</v>
      </c>
      <c r="AQ188" s="164">
        <f t="shared" si="294"/>
        <v>152</v>
      </c>
      <c r="AR188" s="164">
        <f t="shared" si="294"/>
        <v>159</v>
      </c>
      <c r="AS188" s="164">
        <f t="shared" si="294"/>
        <v>166</v>
      </c>
      <c r="AT188" s="164">
        <f t="shared" si="294"/>
        <v>172</v>
      </c>
      <c r="AU188" s="164">
        <f t="shared" si="294"/>
        <v>175</v>
      </c>
      <c r="AV188" s="164">
        <f t="shared" si="294"/>
        <v>177</v>
      </c>
      <c r="AW188" s="165">
        <f t="shared" si="294"/>
        <v>178</v>
      </c>
      <c r="AX188" t="s">
        <v>1</v>
      </c>
      <c r="AY188" s="106" t="str">
        <f t="shared" si="230"/>
        <v>Ž21B</v>
      </c>
      <c r="AZ188" s="138">
        <f t="shared" si="222"/>
        <v>118</v>
      </c>
      <c r="BA188" s="74" t="str">
        <f t="shared" si="231"/>
        <v>Hana</v>
      </c>
      <c r="BB188" s="74" t="str">
        <f t="shared" si="232"/>
        <v>Glušica</v>
      </c>
      <c r="BC188" s="138" t="str">
        <f t="shared" si="233"/>
        <v>63:58</v>
      </c>
      <c r="BD188" s="138">
        <f t="shared" si="234"/>
        <v>3838</v>
      </c>
      <c r="BE188" s="138" t="str">
        <f t="shared" si="235"/>
        <v>0</v>
      </c>
      <c r="BF188" s="138" t="str">
        <f t="shared" si="256"/>
        <v>0</v>
      </c>
      <c r="BG188" s="138">
        <f>IF(CD188="","",IF(N(BD188)&gt;max_minuta*60,2,INDEX(statusRezultat_id,MATCH(VALUE(BE188),statusRezultat_oevent,0))))</f>
        <v>1</v>
      </c>
      <c r="BH188" s="74" t="str">
        <f>IF(B188="","",SUBSTITUTE(MID($B188,R188+1,S188-R188-1),"""",""))</f>
        <v>KAP</v>
      </c>
      <c r="BI188" s="74" t="str">
        <f>IF(B188="","",SUBSTITUTE(MID($B188,S188+1,T188-S188-1),"""",""))</f>
        <v>OK Kapela</v>
      </c>
      <c r="BJ188" s="138" t="str">
        <f t="shared" si="236"/>
        <v/>
      </c>
      <c r="BK188" s="74" t="str" cm="1">
        <f t="array" ref="BK188">IF(BJ188="",""&amp;BI188,IF(BJ188="NEMA",BI188,INDEX(klubAlias_klub,BJ188)))</f>
        <v>OK Kapela</v>
      </c>
      <c r="BL188" s="74" t="str" cm="1">
        <f t="array" ref="BL188">IFERROR(INDEX(registarNatjecatelji,CE188,4),"")</f>
        <v>OK Kapela</v>
      </c>
      <c r="BM188" s="183" t="str">
        <f t="shared" si="280"/>
        <v/>
      </c>
      <c r="BN188" s="74" t="str">
        <f t="shared" si="237"/>
        <v>OK Kapela</v>
      </c>
      <c r="BO188" s="74" t="str">
        <f>IF(B188="","",SUBSTITUTE(MID($B188,T188+1,U188-T188-1),"""",""))</f>
        <v>CRO</v>
      </c>
      <c r="BP188" s="138">
        <f>IF(BO188="","",IFERROR(INDEX(drzava_id,MATCH(BO188,drzava_oznaka,0)),"NEMA"))</f>
        <v>1</v>
      </c>
      <c r="BQ188" s="74" t="str">
        <f>IF(B188="","",SUBSTITUTE(MID($B188,AQ188+1,AR188-AQ188-1),"""",""))</f>
        <v>Ž21B</v>
      </c>
      <c r="BR188" s="74" t="str">
        <f t="shared" si="223"/>
        <v>Ž16-Ž21B</v>
      </c>
      <c r="BS188" s="138">
        <f t="shared" si="224"/>
        <v>1011</v>
      </c>
      <c r="BT188" s="75" t="str">
        <f>IF(B188="","",SUBSTITUTE(MID($B188,AR188+1,AS188-AR188-1),"""",""))</f>
        <v>2.66</v>
      </c>
      <c r="BU188" s="75" t="str">
        <f>IF(B188="","",SUBSTITUTE(MID($B188,AS188+1,AT188-AS188-1),"""",""))</f>
        <v>100</v>
      </c>
      <c r="BV188" s="76" t="str">
        <f>IF(B188="","",SUBSTITUTE(MID($B188,AT188+1,AU188-AT188-1),"""",""))</f>
        <v>10</v>
      </c>
      <c r="BW188" t="s">
        <v>1</v>
      </c>
      <c r="BX188" s="106" t="str">
        <f>IF(BA188="Vacant","",IF(BA188="","",BA188) &amp; IF(BB188="",""," – " &amp; BB188) &amp; IF(BN188="",""," – " &amp; BN188) &amp; IF(AY188="",""," – " &amp; AY188))</f>
        <v>Hana – Glušica – OK Kapela – Ž21B</v>
      </c>
      <c r="BY188" s="107">
        <f t="shared" si="225"/>
        <v>241</v>
      </c>
      <c r="BZ188" t="s">
        <v>1</v>
      </c>
      <c r="CA188" s="106" t="str">
        <f>IF(BA188="Vacant","",IF(BA188="","",BA188) &amp; IF(BB188="",""," – " &amp; BB188) &amp; IF(BN188="",""," – " &amp; BN188))</f>
        <v>Hana – Glušica – OK Kapela</v>
      </c>
      <c r="CB188" s="107">
        <f t="shared" si="226"/>
        <v>241</v>
      </c>
      <c r="CC188" t="s">
        <v>1</v>
      </c>
      <c r="CD188" s="106" t="str">
        <f>IF(BA188="Vacant","",IF(BA188="","",BA188)&amp;IF(BB188="",""," – "&amp;BB188))</f>
        <v>Hana – Glušica</v>
      </c>
      <c r="CE188" s="107">
        <f t="shared" si="238"/>
        <v>241</v>
      </c>
      <c r="CF188" t="s">
        <v>1</v>
      </c>
      <c r="CG188" s="112">
        <f t="shared" si="239"/>
        <v>241</v>
      </c>
      <c r="CH188" s="107" cm="1">
        <f t="array" ref="CH188">IF(CG188="","",INDEX(imePrezime_id,CG188,0))</f>
        <v>1857</v>
      </c>
      <c r="CI188" t="s">
        <v>1</v>
      </c>
      <c r="CJ188" s="30" t="str">
        <f>IF(CE188&lt;&gt;"NEMA","","SELECT '"&amp;CD188&amp;"', ime, prezime FROM imeprezime WHERE ime LIKE '%"&amp;MID(BA188,2,LEN(BA188)-2)&amp;"%' Or prezime LIKE '%"&amp;MID(BB188,2,LEN(BB188)-2)&amp;"%' Or ime LIKE '%"&amp;MID(BB188,2,LEN(BB188)-2)&amp;"%' Or prezime LIKE '%"&amp;MID(BA188,2,LEN(BA188)-2)&amp;"%' ORDER BY ime, prezime;")</f>
        <v/>
      </c>
      <c r="CK188" t="s">
        <v>1</v>
      </c>
      <c r="CL188" s="91"/>
      <c r="CM188" t="s">
        <v>1</v>
      </c>
      <c r="CO188" t="s">
        <v>1</v>
      </c>
      <c r="CW188" s="116" t="str">
        <f>IF(CE188="NEMA",MAX(CW$10:CW187)+1,"")</f>
        <v/>
      </c>
      <c r="CX188" t="s">
        <v>1</v>
      </c>
      <c r="CY188" s="124" t="str">
        <f>LEFT(BQ188,1)</f>
        <v>Ž</v>
      </c>
      <c r="CZ188" t="s">
        <v>1</v>
      </c>
      <c r="DA188" s="106" t="str">
        <f>IF(CW188="","",IF(BO188&lt;&gt;"CRO","","INSERT INTO osoba (id,reg_broj,oib,spol_id,dat_rodjenja) VALUES ("&amp;CW188&amp;",(SELECT max(reg_broj)+1 FROM osoba),Null,'"&amp;CY188&amp;"',Null); INSERT INTO osoba_log (id,reg_broj,oib,spol_id,dat_rodjenja,dnevnik_id) SELECT id,reg_broj,oib,spol_id,dat_rodjenja,"&amp;CW$2&amp;" FROM osoba WHERE id = "&amp;CW188&amp;";"))</f>
        <v/>
      </c>
      <c r="DB188" s="129" t="str">
        <f>IF(CW188="","","INSERT INTO imeprezime (id,osoba_id,rbr,ime,prezime,klub_id,identitet_id,sintaksa_id,info,aktivno,dnevnik_id) VALUES ("&amp;CW188&amp;","&amp;IF(DA188="","Null",CW188)&amp;",1,'"&amp;BA188&amp;"','"&amp;BB188&amp;"',(SELECT id FROM klub WHERE naziv = '"&amp;BI188&amp;"'),Null,1,'',1,"&amp;CW$2&amp;");")</f>
        <v/>
      </c>
      <c r="DC188" t="s">
        <v>1</v>
      </c>
      <c r="DD188" s="30" t="str">
        <f t="shared" si="240"/>
        <v/>
      </c>
      <c r="DE188" t="s">
        <v>1</v>
      </c>
      <c r="DF188" s="106" t="str">
        <f>IF(OR(BP188="",BP188&lt;&gt;"NEMA"),"",BO188)</f>
        <v/>
      </c>
      <c r="DG188" s="129" t="str">
        <f>IF(DF188="","",MAX(DG$10:DG187)+1)</f>
        <v/>
      </c>
      <c r="DH188" t="s">
        <v>1</v>
      </c>
      <c r="DI188" s="91"/>
      <c r="DJ188" t="s">
        <v>1</v>
      </c>
      <c r="DK188" s="30" t="str">
        <f>IF(DF188="","","INSERT INTO drzava(id,naziv,oznaka) VALUES ("&amp;DG188&amp;",'"&amp;DI188&amp;"','"&amp;UPPER(LEFT(DF188,1))&amp;LOWER(RIGHT(DF188,2))&amp;"');")</f>
        <v/>
      </c>
      <c r="DL188" t="s">
        <v>1</v>
      </c>
      <c r="DM188" s="170" t="str">
        <f>IF(BJ188&lt;&gt;"NEMA","",IF(IFERROR(MATCH(BI188,BI$10:BI187,0),0)&lt;&gt;0,"",BI188))</f>
        <v/>
      </c>
      <c r="DN188" t="s">
        <v>1</v>
      </c>
      <c r="DO188" s="91"/>
      <c r="DP188" t="s">
        <v>1</v>
      </c>
      <c r="DQ188" s="106" t="str">
        <f t="shared" si="241"/>
        <v/>
      </c>
      <c r="DR188" s="74" t="str">
        <f>IF(DQ188="","",MAX(DR$10:DR187)+1)</f>
        <v/>
      </c>
      <c r="DS188" s="74" t="str">
        <f>IF(DQ188="","",IF(BP188="","",IF(BP188="NEMA",DG188,BP188)))</f>
        <v/>
      </c>
      <c r="DT188" s="74" t="str">
        <f t="shared" si="242"/>
        <v/>
      </c>
      <c r="DU188" s="74" t="str">
        <f>IF(DO188="","",MAX(DU$10:DU187)+1)</f>
        <v/>
      </c>
      <c r="DV188" s="181" t="str">
        <f>IF(DO188="","",INDEX(klub_id,MATCH(DO188,klub_naziv,0)))</f>
        <v/>
      </c>
      <c r="DW188" s="129" t="str">
        <f t="shared" si="243"/>
        <v/>
      </c>
      <c r="DX188" t="s">
        <v>1</v>
      </c>
      <c r="DY188" s="30" t="str">
        <f t="shared" si="244"/>
        <v/>
      </c>
      <c r="DZ188" t="s">
        <v>1</v>
      </c>
      <c r="EA188" s="170" t="str">
        <f>IF(BX188="","",IF(BY188&lt;&gt;"NEMA","ime-pre-klu"&amp;IF(BJ188="","","(ali)")&amp;"-kat",IF(CB188&lt;&gt;"NEMA","ime-pre-klu"&amp;IF(BJ188="","","(ali)"),IF(CE188&lt;&gt;"NEMA","ime-pre",IF(CW188&lt;&gt;"","novo",""))))&amp;IF(AND(BE188="0",BD188&gt;max_minuta*60),"-ot",""))</f>
        <v>ime-pre-klu-kat</v>
      </c>
      <c r="EB188" t="s">
        <v>1</v>
      </c>
      <c r="EC188" s="112"/>
      <c r="ED188" s="138"/>
      <c r="EE188" s="138"/>
      <c r="EF188" s="138"/>
      <c r="EG188" s="138"/>
      <c r="EH188" s="138"/>
      <c r="EI188" s="138"/>
      <c r="EJ188" s="138"/>
      <c r="EK188" s="138"/>
      <c r="EL188" s="138"/>
      <c r="EM188" s="107">
        <f t="shared" si="227"/>
        <v>1</v>
      </c>
      <c r="EN188" t="s">
        <v>1</v>
      </c>
    </row>
    <row r="189" spans="2:144" x14ac:dyDescent="0.25">
      <c r="B189" s="152" t="s">
        <v>1256</v>
      </c>
      <c r="C189" t="s">
        <v>1</v>
      </c>
      <c r="D189" s="163">
        <f t="shared" si="228"/>
        <v>0</v>
      </c>
      <c r="E189" s="164">
        <f t="shared" ref="E189:AW189" si="295">IF($B189="","",FIND(";",$B189,D189+1))</f>
        <v>1</v>
      </c>
      <c r="F189" s="164">
        <f t="shared" si="295"/>
        <v>8</v>
      </c>
      <c r="G189" s="164">
        <f t="shared" si="295"/>
        <v>13</v>
      </c>
      <c r="H189" s="164">
        <f t="shared" si="295"/>
        <v>24</v>
      </c>
      <c r="I189" s="164">
        <f t="shared" si="295"/>
        <v>31</v>
      </c>
      <c r="J189" s="164">
        <f t="shared" si="295"/>
        <v>32</v>
      </c>
      <c r="K189" s="164">
        <f t="shared" si="295"/>
        <v>34</v>
      </c>
      <c r="L189" s="164">
        <f t="shared" si="295"/>
        <v>35</v>
      </c>
      <c r="M189" s="164">
        <f t="shared" si="295"/>
        <v>37</v>
      </c>
      <c r="N189" s="164">
        <f t="shared" si="295"/>
        <v>43</v>
      </c>
      <c r="O189" s="164">
        <f t="shared" si="295"/>
        <v>50</v>
      </c>
      <c r="P189" s="164">
        <f t="shared" si="295"/>
        <v>56</v>
      </c>
      <c r="Q189" s="164">
        <f t="shared" si="295"/>
        <v>58</v>
      </c>
      <c r="R189" s="164">
        <f t="shared" si="295"/>
        <v>60</v>
      </c>
      <c r="S189" s="164">
        <f t="shared" si="295"/>
        <v>68</v>
      </c>
      <c r="T189" s="164">
        <f t="shared" si="295"/>
        <v>79</v>
      </c>
      <c r="U189" s="164">
        <f t="shared" si="295"/>
        <v>85</v>
      </c>
      <c r="V189" s="164">
        <f t="shared" si="295"/>
        <v>88</v>
      </c>
      <c r="W189" s="164">
        <f t="shared" si="295"/>
        <v>95</v>
      </c>
      <c r="X189" s="164">
        <f t="shared" si="295"/>
        <v>102</v>
      </c>
      <c r="Y189" s="164">
        <f t="shared" si="295"/>
        <v>103</v>
      </c>
      <c r="Z189" s="164">
        <f t="shared" si="295"/>
        <v>104</v>
      </c>
      <c r="AA189" s="164">
        <f t="shared" si="295"/>
        <v>105</v>
      </c>
      <c r="AB189" s="164">
        <f t="shared" si="295"/>
        <v>108</v>
      </c>
      <c r="AC189" s="164">
        <f t="shared" si="295"/>
        <v>111</v>
      </c>
      <c r="AD189" s="164">
        <f t="shared" si="295"/>
        <v>114</v>
      </c>
      <c r="AE189" s="164">
        <f t="shared" si="295"/>
        <v>117</v>
      </c>
      <c r="AF189" s="164">
        <f t="shared" si="295"/>
        <v>120</v>
      </c>
      <c r="AG189" s="164">
        <f t="shared" si="295"/>
        <v>123</v>
      </c>
      <c r="AH189" s="164">
        <f t="shared" si="295"/>
        <v>126</v>
      </c>
      <c r="AI189" s="164">
        <f t="shared" si="295"/>
        <v>129</v>
      </c>
      <c r="AJ189" s="164">
        <f t="shared" si="295"/>
        <v>132</v>
      </c>
      <c r="AK189" s="164">
        <f t="shared" si="295"/>
        <v>135</v>
      </c>
      <c r="AL189" s="164">
        <f t="shared" si="295"/>
        <v>138</v>
      </c>
      <c r="AM189" s="164">
        <f t="shared" si="295"/>
        <v>139</v>
      </c>
      <c r="AN189" s="164">
        <f t="shared" si="295"/>
        <v>141</v>
      </c>
      <c r="AO189" s="164">
        <f t="shared" si="295"/>
        <v>147</v>
      </c>
      <c r="AP189" s="164">
        <f t="shared" si="295"/>
        <v>149</v>
      </c>
      <c r="AQ189" s="164">
        <f t="shared" si="295"/>
        <v>152</v>
      </c>
      <c r="AR189" s="164">
        <f t="shared" si="295"/>
        <v>159</v>
      </c>
      <c r="AS189" s="164">
        <f t="shared" si="295"/>
        <v>166</v>
      </c>
      <c r="AT189" s="164">
        <f t="shared" si="295"/>
        <v>172</v>
      </c>
      <c r="AU189" s="164">
        <f t="shared" si="295"/>
        <v>175</v>
      </c>
      <c r="AV189" s="164">
        <f t="shared" si="295"/>
        <v>177</v>
      </c>
      <c r="AW189" s="165">
        <f t="shared" si="295"/>
        <v>178</v>
      </c>
      <c r="AX189" t="s">
        <v>1</v>
      </c>
      <c r="AY189" s="106" t="str">
        <f t="shared" si="230"/>
        <v>Ž21B</v>
      </c>
      <c r="AZ189" s="138">
        <f t="shared" si="222"/>
        <v>118</v>
      </c>
      <c r="BA189" s="74" t="str">
        <f t="shared" si="231"/>
        <v>Olga</v>
      </c>
      <c r="BB189" s="74" t="str">
        <f t="shared" si="232"/>
        <v>Zaitseva</v>
      </c>
      <c r="BC189" s="138" t="str">
        <f t="shared" si="233"/>
        <v>64:39</v>
      </c>
      <c r="BD189" s="138">
        <f t="shared" si="234"/>
        <v>3879</v>
      </c>
      <c r="BE189" s="138" t="str">
        <f t="shared" si="235"/>
        <v>0</v>
      </c>
      <c r="BF189" s="138" t="str">
        <f t="shared" si="256"/>
        <v>0</v>
      </c>
      <c r="BG189" s="138">
        <f>IF(CD189="","",IF(N(BD189)&gt;max_minuta*60,2,INDEX(statusRezultat_id,MATCH(VALUE(BE189),statusRezultat_oevent,0))))</f>
        <v>1</v>
      </c>
      <c r="BH189" s="74" t="str">
        <f>IF(B189="","",SUBSTITUTE(MID($B189,R189+1,S189-R189-1),"""",""))</f>
        <v>Vihor</v>
      </c>
      <c r="BI189" s="74" t="str">
        <f>IF(B189="","",SUBSTITUTE(MID($B189,S189+1,T189-S189-1),"""",""))</f>
        <v>OK Vihor</v>
      </c>
      <c r="BJ189" s="138" t="str">
        <f t="shared" si="236"/>
        <v/>
      </c>
      <c r="BK189" s="74" t="str" cm="1">
        <f t="array" ref="BK189">IF(BJ189="",""&amp;BI189,IF(BJ189="NEMA",BI189,INDEX(klubAlias_klub,BJ189)))</f>
        <v>OK Vihor</v>
      </c>
      <c r="BL189" s="74" t="str" cm="1">
        <f t="array" ref="BL189">IFERROR(INDEX(registarNatjecatelji,CE189,4),"")</f>
        <v>OK Vihor</v>
      </c>
      <c r="BM189" s="183" t="str">
        <f t="shared" si="280"/>
        <v/>
      </c>
      <c r="BN189" s="74" t="str">
        <f t="shared" si="237"/>
        <v>OK Vihor</v>
      </c>
      <c r="BO189" s="74" t="str">
        <f>IF(B189="","",SUBSTITUTE(MID($B189,T189+1,U189-T189-1),"""",""))</f>
        <v>CRO</v>
      </c>
      <c r="BP189" s="138">
        <f>IF(BO189="","",IFERROR(INDEX(drzava_id,MATCH(BO189,drzava_oznaka,0)),"NEMA"))</f>
        <v>1</v>
      </c>
      <c r="BQ189" s="74" t="str">
        <f>IF(B189="","",SUBSTITUTE(MID($B189,AQ189+1,AR189-AQ189-1),"""",""))</f>
        <v>Ž21B</v>
      </c>
      <c r="BR189" s="74" t="str">
        <f t="shared" si="223"/>
        <v>Ž16-Ž21B</v>
      </c>
      <c r="BS189" s="138">
        <f t="shared" si="224"/>
        <v>1011</v>
      </c>
      <c r="BT189" s="75" t="str">
        <f>IF(B189="","",SUBSTITUTE(MID($B189,AR189+1,AS189-AR189-1),"""",""))</f>
        <v>2.66</v>
      </c>
      <c r="BU189" s="75" t="str">
        <f>IF(B189="","",SUBSTITUTE(MID($B189,AS189+1,AT189-AS189-1),"""",""))</f>
        <v>100</v>
      </c>
      <c r="BV189" s="76" t="str">
        <f>IF(B189="","",SUBSTITUTE(MID($B189,AT189+1,AU189-AT189-1),"""",""))</f>
        <v>10</v>
      </c>
      <c r="BW189" t="s">
        <v>1</v>
      </c>
      <c r="BX189" s="106" t="str">
        <f>IF(BA189="Vacant","",IF(BA189="","",BA189) &amp; IF(BB189="",""," – " &amp; BB189) &amp; IF(BN189="",""," – " &amp; BN189) &amp; IF(AY189="",""," – " &amp; AY189))</f>
        <v>Olga – Zaitseva – OK Vihor – Ž21B</v>
      </c>
      <c r="BY189" s="107">
        <f t="shared" si="225"/>
        <v>936</v>
      </c>
      <c r="BZ189" t="s">
        <v>1</v>
      </c>
      <c r="CA189" s="106" t="str">
        <f>IF(BA189="Vacant","",IF(BA189="","",BA189) &amp; IF(BB189="",""," – " &amp; BB189) &amp; IF(BN189="",""," – " &amp; BN189))</f>
        <v>Olga – Zaitseva – OK Vihor</v>
      </c>
      <c r="CB189" s="107">
        <f t="shared" si="226"/>
        <v>936</v>
      </c>
      <c r="CC189" t="s">
        <v>1</v>
      </c>
      <c r="CD189" s="106" t="str">
        <f>IF(BA189="Vacant","",IF(BA189="","",BA189)&amp;IF(BB189="",""," – "&amp;BB189))</f>
        <v>Olga – Zaitseva</v>
      </c>
      <c r="CE189" s="107">
        <f t="shared" si="238"/>
        <v>936</v>
      </c>
      <c r="CF189" t="s">
        <v>1</v>
      </c>
      <c r="CG189" s="112">
        <f t="shared" si="239"/>
        <v>936</v>
      </c>
      <c r="CH189" s="107" cm="1">
        <f t="array" ref="CH189">IF(CG189="","",INDEX(imePrezime_id,CG189,0))</f>
        <v>1912</v>
      </c>
      <c r="CI189" t="s">
        <v>1</v>
      </c>
      <c r="CJ189" s="30" t="str">
        <f>IF(CE189&lt;&gt;"NEMA","","SELECT '"&amp;CD189&amp;"', ime, prezime FROM imeprezime WHERE ime LIKE '%"&amp;MID(BA189,2,LEN(BA189)-2)&amp;"%' Or prezime LIKE '%"&amp;MID(BB189,2,LEN(BB189)-2)&amp;"%' Or ime LIKE '%"&amp;MID(BB189,2,LEN(BB189)-2)&amp;"%' Or prezime LIKE '%"&amp;MID(BA189,2,LEN(BA189)-2)&amp;"%' ORDER BY ime, prezime;")</f>
        <v/>
      </c>
      <c r="CK189" t="s">
        <v>1</v>
      </c>
      <c r="CL189" s="91"/>
      <c r="CM189" t="s">
        <v>1</v>
      </c>
      <c r="CO189" t="s">
        <v>1</v>
      </c>
      <c r="CW189" s="116" t="str">
        <f>IF(CE189="NEMA",MAX(CW$10:CW188)+1,"")</f>
        <v/>
      </c>
      <c r="CX189" t="s">
        <v>1</v>
      </c>
      <c r="CY189" s="124" t="str">
        <f>LEFT(BQ189,1)</f>
        <v>Ž</v>
      </c>
      <c r="CZ189" t="s">
        <v>1</v>
      </c>
      <c r="DA189" s="106" t="str">
        <f>IF(CW189="","",IF(BO189&lt;&gt;"CRO","","INSERT INTO osoba (id,reg_broj,oib,spol_id,dat_rodjenja) VALUES ("&amp;CW189&amp;",(SELECT max(reg_broj)+1 FROM osoba),Null,'"&amp;CY189&amp;"',Null); INSERT INTO osoba_log (id,reg_broj,oib,spol_id,dat_rodjenja,dnevnik_id) SELECT id,reg_broj,oib,spol_id,dat_rodjenja,"&amp;CW$2&amp;" FROM osoba WHERE id = "&amp;CW189&amp;";"))</f>
        <v/>
      </c>
      <c r="DB189" s="129" t="str">
        <f>IF(CW189="","","INSERT INTO imeprezime (id,osoba_id,rbr,ime,prezime,klub_id,identitet_id,sintaksa_id,info,aktivno,dnevnik_id) VALUES ("&amp;CW189&amp;","&amp;IF(DA189="","Null",CW189)&amp;",1,'"&amp;BA189&amp;"','"&amp;BB189&amp;"',(SELECT id FROM klub WHERE naziv = '"&amp;BI189&amp;"'),Null,1,'',1,"&amp;CW$2&amp;");")</f>
        <v/>
      </c>
      <c r="DC189" t="s">
        <v>1</v>
      </c>
      <c r="DD189" s="30" t="str">
        <f t="shared" si="240"/>
        <v/>
      </c>
      <c r="DE189" t="s">
        <v>1</v>
      </c>
      <c r="DF189" s="106" t="str">
        <f>IF(OR(BP189="",BP189&lt;&gt;"NEMA"),"",BO189)</f>
        <v/>
      </c>
      <c r="DG189" s="129" t="str">
        <f>IF(DF189="","",MAX(DG$10:DG188)+1)</f>
        <v/>
      </c>
      <c r="DH189" t="s">
        <v>1</v>
      </c>
      <c r="DI189" s="91"/>
      <c r="DJ189" t="s">
        <v>1</v>
      </c>
      <c r="DK189" s="30" t="str">
        <f>IF(DF189="","","INSERT INTO drzava(id,naziv,oznaka) VALUES ("&amp;DG189&amp;",'"&amp;DI189&amp;"','"&amp;UPPER(LEFT(DF189,1))&amp;LOWER(RIGHT(DF189,2))&amp;"');")</f>
        <v/>
      </c>
      <c r="DL189" t="s">
        <v>1</v>
      </c>
      <c r="DM189" s="170" t="str">
        <f>IF(BJ189&lt;&gt;"NEMA","",IF(IFERROR(MATCH(BI189,BI$10:BI188,0),0)&lt;&gt;0,"",BI189))</f>
        <v/>
      </c>
      <c r="DN189" t="s">
        <v>1</v>
      </c>
      <c r="DO189" s="91"/>
      <c r="DP189" t="s">
        <v>1</v>
      </c>
      <c r="DQ189" s="106" t="str">
        <f t="shared" si="241"/>
        <v/>
      </c>
      <c r="DR189" s="74" t="str">
        <f>IF(DQ189="","",MAX(DR$10:DR188)+1)</f>
        <v/>
      </c>
      <c r="DS189" s="74" t="str">
        <f>IF(DQ189="","",IF(BP189="","",IF(BP189="NEMA",DG189,BP189)))</f>
        <v/>
      </c>
      <c r="DT189" s="74" t="str">
        <f t="shared" si="242"/>
        <v/>
      </c>
      <c r="DU189" s="74" t="str">
        <f>IF(DO189="","",MAX(DU$10:DU188)+1)</f>
        <v/>
      </c>
      <c r="DV189" s="181" t="str">
        <f>IF(DO189="","",INDEX(klub_id,MATCH(DO189,klub_naziv,0)))</f>
        <v/>
      </c>
      <c r="DW189" s="129" t="str">
        <f t="shared" si="243"/>
        <v/>
      </c>
      <c r="DX189" t="s">
        <v>1</v>
      </c>
      <c r="DY189" s="30" t="str">
        <f t="shared" si="244"/>
        <v/>
      </c>
      <c r="DZ189" t="s">
        <v>1</v>
      </c>
      <c r="EA189" s="170" t="str">
        <f>IF(BX189="","",IF(BY189&lt;&gt;"NEMA","ime-pre-klu"&amp;IF(BJ189="","","(ali)")&amp;"-kat",IF(CB189&lt;&gt;"NEMA","ime-pre-klu"&amp;IF(BJ189="","","(ali)"),IF(CE189&lt;&gt;"NEMA","ime-pre",IF(CW189&lt;&gt;"","novo",""))))&amp;IF(AND(BE189="0",BD189&gt;max_minuta*60),"-ot",""))</f>
        <v>ime-pre-klu-kat</v>
      </c>
      <c r="EB189" t="s">
        <v>1</v>
      </c>
      <c r="EC189" s="112"/>
      <c r="ED189" s="138"/>
      <c r="EE189" s="138"/>
      <c r="EF189" s="138"/>
      <c r="EG189" s="138"/>
      <c r="EH189" s="138"/>
      <c r="EI189" s="138"/>
      <c r="EJ189" s="138"/>
      <c r="EK189" s="138"/>
      <c r="EL189" s="138"/>
      <c r="EM189" s="107">
        <f t="shared" si="227"/>
        <v>1</v>
      </c>
      <c r="EN189" t="s">
        <v>1</v>
      </c>
    </row>
    <row r="190" spans="2:144" x14ac:dyDescent="0.25">
      <c r="B190" s="152" t="s">
        <v>1257</v>
      </c>
      <c r="C190" t="s">
        <v>1</v>
      </c>
      <c r="D190" s="163">
        <f t="shared" si="228"/>
        <v>0</v>
      </c>
      <c r="E190" s="164">
        <f t="shared" ref="E190:AW190" si="296">IF($B190="","",FIND(";",$B190,D190+1))</f>
        <v>1</v>
      </c>
      <c r="F190" s="164">
        <f t="shared" si="296"/>
        <v>9</v>
      </c>
      <c r="G190" s="164">
        <f t="shared" si="296"/>
        <v>13</v>
      </c>
      <c r="H190" s="164">
        <f t="shared" si="296"/>
        <v>22</v>
      </c>
      <c r="I190" s="164">
        <f t="shared" si="296"/>
        <v>32</v>
      </c>
      <c r="J190" s="164">
        <f t="shared" si="296"/>
        <v>33</v>
      </c>
      <c r="K190" s="164">
        <f t="shared" si="296"/>
        <v>35</v>
      </c>
      <c r="L190" s="164">
        <f t="shared" si="296"/>
        <v>36</v>
      </c>
      <c r="M190" s="164">
        <f t="shared" si="296"/>
        <v>38</v>
      </c>
      <c r="N190" s="164">
        <f t="shared" si="296"/>
        <v>44</v>
      </c>
      <c r="O190" s="164">
        <f t="shared" si="296"/>
        <v>51</v>
      </c>
      <c r="P190" s="164">
        <f t="shared" si="296"/>
        <v>57</v>
      </c>
      <c r="Q190" s="164">
        <f t="shared" si="296"/>
        <v>59</v>
      </c>
      <c r="R190" s="164">
        <f t="shared" si="296"/>
        <v>61</v>
      </c>
      <c r="S190" s="164">
        <f t="shared" si="296"/>
        <v>67</v>
      </c>
      <c r="T190" s="164">
        <f t="shared" si="296"/>
        <v>79</v>
      </c>
      <c r="U190" s="164">
        <f t="shared" si="296"/>
        <v>85</v>
      </c>
      <c r="V190" s="164">
        <f t="shared" si="296"/>
        <v>88</v>
      </c>
      <c r="W190" s="164">
        <f t="shared" si="296"/>
        <v>95</v>
      </c>
      <c r="X190" s="164">
        <f t="shared" si="296"/>
        <v>102</v>
      </c>
      <c r="Y190" s="164">
        <f t="shared" si="296"/>
        <v>103</v>
      </c>
      <c r="Z190" s="164">
        <f t="shared" si="296"/>
        <v>104</v>
      </c>
      <c r="AA190" s="164">
        <f t="shared" si="296"/>
        <v>105</v>
      </c>
      <c r="AB190" s="164">
        <f t="shared" si="296"/>
        <v>108</v>
      </c>
      <c r="AC190" s="164">
        <f t="shared" si="296"/>
        <v>111</v>
      </c>
      <c r="AD190" s="164">
        <f t="shared" si="296"/>
        <v>114</v>
      </c>
      <c r="AE190" s="164">
        <f t="shared" si="296"/>
        <v>117</v>
      </c>
      <c r="AF190" s="164">
        <f t="shared" si="296"/>
        <v>120</v>
      </c>
      <c r="AG190" s="164">
        <f t="shared" si="296"/>
        <v>123</v>
      </c>
      <c r="AH190" s="164">
        <f t="shared" si="296"/>
        <v>126</v>
      </c>
      <c r="AI190" s="164">
        <f t="shared" si="296"/>
        <v>129</v>
      </c>
      <c r="AJ190" s="164">
        <f t="shared" si="296"/>
        <v>132</v>
      </c>
      <c r="AK190" s="164">
        <f t="shared" si="296"/>
        <v>135</v>
      </c>
      <c r="AL190" s="164">
        <f t="shared" si="296"/>
        <v>138</v>
      </c>
      <c r="AM190" s="164">
        <f t="shared" si="296"/>
        <v>139</v>
      </c>
      <c r="AN190" s="164">
        <f t="shared" si="296"/>
        <v>141</v>
      </c>
      <c r="AO190" s="164">
        <f t="shared" si="296"/>
        <v>147</v>
      </c>
      <c r="AP190" s="164">
        <f t="shared" si="296"/>
        <v>149</v>
      </c>
      <c r="AQ190" s="164">
        <f t="shared" si="296"/>
        <v>152</v>
      </c>
      <c r="AR190" s="164">
        <f t="shared" si="296"/>
        <v>159</v>
      </c>
      <c r="AS190" s="164">
        <f t="shared" si="296"/>
        <v>166</v>
      </c>
      <c r="AT190" s="164">
        <f t="shared" si="296"/>
        <v>172</v>
      </c>
      <c r="AU190" s="164">
        <f t="shared" si="296"/>
        <v>175</v>
      </c>
      <c r="AV190" s="164">
        <f t="shared" si="296"/>
        <v>177</v>
      </c>
      <c r="AW190" s="165">
        <f t="shared" si="296"/>
        <v>178</v>
      </c>
      <c r="AX190" t="s">
        <v>1</v>
      </c>
      <c r="AY190" s="106" t="str">
        <f t="shared" si="230"/>
        <v>Ž21B</v>
      </c>
      <c r="AZ190" s="138">
        <f t="shared" si="222"/>
        <v>118</v>
      </c>
      <c r="BA190" s="74" t="str">
        <f t="shared" si="231"/>
        <v>Martina</v>
      </c>
      <c r="BB190" s="74" t="str">
        <f t="shared" si="232"/>
        <v>Martin</v>
      </c>
      <c r="BC190" s="138" t="str">
        <f t="shared" si="233"/>
        <v>65:10</v>
      </c>
      <c r="BD190" s="138">
        <f t="shared" si="234"/>
        <v>3910</v>
      </c>
      <c r="BE190" s="138" t="str">
        <f t="shared" si="235"/>
        <v>0</v>
      </c>
      <c r="BF190" s="138" t="str">
        <f t="shared" si="256"/>
        <v>0</v>
      </c>
      <c r="BG190" s="138">
        <f>IF(CD190="","",IF(N(BD190)&gt;max_minuta*60,2,INDEX(statusRezultat_id,MATCH(VALUE(BE190),statusRezultat_oevent,0))))</f>
        <v>1</v>
      </c>
      <c r="BH190" s="74" t="str">
        <f>IF(B190="","",SUBSTITUTE(MID($B190,R190+1,S190-R190-1),"""",""))</f>
        <v>KAP</v>
      </c>
      <c r="BI190" s="74" t="str">
        <f>IF(B190="","",SUBSTITUTE(MID($B190,S190+1,T190-S190-1),"""",""))</f>
        <v>OK Kapela</v>
      </c>
      <c r="BJ190" s="138" t="str">
        <f t="shared" si="236"/>
        <v/>
      </c>
      <c r="BK190" s="74" t="str" cm="1">
        <f t="array" ref="BK190">IF(BJ190="",""&amp;BI190,IF(BJ190="NEMA",BI190,INDEX(klubAlias_klub,BJ190)))</f>
        <v>OK Kapela</v>
      </c>
      <c r="BL190" s="74" t="str" cm="1">
        <f t="array" ref="BL190">IFERROR(INDEX(registarNatjecatelji,CE190,4),"")</f>
        <v>OK Kapela</v>
      </c>
      <c r="BM190" s="183" t="str">
        <f t="shared" si="280"/>
        <v/>
      </c>
      <c r="BN190" s="74" t="str">
        <f t="shared" si="237"/>
        <v>OK Kapela</v>
      </c>
      <c r="BO190" s="74" t="str">
        <f>IF(B190="","",SUBSTITUTE(MID($B190,T190+1,U190-T190-1),"""",""))</f>
        <v>CRO</v>
      </c>
      <c r="BP190" s="138">
        <f>IF(BO190="","",IFERROR(INDEX(drzava_id,MATCH(BO190,drzava_oznaka,0)),"NEMA"))</f>
        <v>1</v>
      </c>
      <c r="BQ190" s="74" t="str">
        <f>IF(B190="","",SUBSTITUTE(MID($B190,AQ190+1,AR190-AQ190-1),"""",""))</f>
        <v>Ž21B</v>
      </c>
      <c r="BR190" s="74" t="str">
        <f t="shared" si="223"/>
        <v>Ž16-Ž21B</v>
      </c>
      <c r="BS190" s="138">
        <f t="shared" si="224"/>
        <v>1011</v>
      </c>
      <c r="BT190" s="75" t="str">
        <f>IF(B190="","",SUBSTITUTE(MID($B190,AR190+1,AS190-AR190-1),"""",""))</f>
        <v>2.66</v>
      </c>
      <c r="BU190" s="75" t="str">
        <f>IF(B190="","",SUBSTITUTE(MID($B190,AS190+1,AT190-AS190-1),"""",""))</f>
        <v>100</v>
      </c>
      <c r="BV190" s="76" t="str">
        <f>IF(B190="","",SUBSTITUTE(MID($B190,AT190+1,AU190-AT190-1),"""",""))</f>
        <v>10</v>
      </c>
      <c r="BW190" t="s">
        <v>1</v>
      </c>
      <c r="BX190" s="106" t="str">
        <f>IF(BA190="Vacant","",IF(BA190="","",BA190) &amp; IF(BB190="",""," – " &amp; BB190) &amp; IF(BN190="",""," – " &amp; BN190) &amp; IF(AY190="",""," – " &amp; AY190))</f>
        <v>Martina – Martin – OK Kapela – Ž21B</v>
      </c>
      <c r="BY190" s="107">
        <f t="shared" si="225"/>
        <v>271</v>
      </c>
      <c r="BZ190" t="s">
        <v>1</v>
      </c>
      <c r="CA190" s="106" t="str">
        <f>IF(BA190="Vacant","",IF(BA190="","",BA190) &amp; IF(BB190="",""," – " &amp; BB190) &amp; IF(BN190="",""," – " &amp; BN190))</f>
        <v>Martina – Martin – OK Kapela</v>
      </c>
      <c r="CB190" s="107">
        <f t="shared" si="226"/>
        <v>271</v>
      </c>
      <c r="CC190" t="s">
        <v>1</v>
      </c>
      <c r="CD190" s="106" t="str">
        <f>IF(BA190="Vacant","",IF(BA190="","",BA190)&amp;IF(BB190="",""," – "&amp;BB190))</f>
        <v>Martina – Martin</v>
      </c>
      <c r="CE190" s="107">
        <f t="shared" si="238"/>
        <v>271</v>
      </c>
      <c r="CF190" t="s">
        <v>1</v>
      </c>
      <c r="CG190" s="112">
        <f t="shared" si="239"/>
        <v>271</v>
      </c>
      <c r="CH190" s="107" cm="1">
        <f t="array" ref="CH190">IF(CG190="","",INDEX(imePrezime_id,CG190,0))</f>
        <v>1866</v>
      </c>
      <c r="CI190" t="s">
        <v>1</v>
      </c>
      <c r="CJ190" s="30" t="str">
        <f>IF(CE190&lt;&gt;"NEMA","","SELECT '"&amp;CD190&amp;"', ime, prezime FROM imeprezime WHERE ime LIKE '%"&amp;MID(BA190,2,LEN(BA190)-2)&amp;"%' Or prezime LIKE '%"&amp;MID(BB190,2,LEN(BB190)-2)&amp;"%' Or ime LIKE '%"&amp;MID(BB190,2,LEN(BB190)-2)&amp;"%' Or prezime LIKE '%"&amp;MID(BA190,2,LEN(BA190)-2)&amp;"%' ORDER BY ime, prezime;")</f>
        <v/>
      </c>
      <c r="CK190" t="s">
        <v>1</v>
      </c>
      <c r="CL190" s="91"/>
      <c r="CM190" t="s">
        <v>1</v>
      </c>
      <c r="CO190" t="s">
        <v>1</v>
      </c>
      <c r="CW190" s="116" t="str">
        <f>IF(CE190="NEMA",MAX(CW$10:CW189)+1,"")</f>
        <v/>
      </c>
      <c r="CX190" t="s">
        <v>1</v>
      </c>
      <c r="CY190" s="124" t="str">
        <f>LEFT(BQ190,1)</f>
        <v>Ž</v>
      </c>
      <c r="CZ190" t="s">
        <v>1</v>
      </c>
      <c r="DA190" s="106" t="str">
        <f>IF(CW190="","",IF(BO190&lt;&gt;"CRO","","INSERT INTO osoba (id,reg_broj,oib,spol_id,dat_rodjenja) VALUES ("&amp;CW190&amp;",(SELECT max(reg_broj)+1 FROM osoba),Null,'"&amp;CY190&amp;"',Null); INSERT INTO osoba_log (id,reg_broj,oib,spol_id,dat_rodjenja,dnevnik_id) SELECT id,reg_broj,oib,spol_id,dat_rodjenja,"&amp;CW$2&amp;" FROM osoba WHERE id = "&amp;CW190&amp;";"))</f>
        <v/>
      </c>
      <c r="DB190" s="129" t="str">
        <f>IF(CW190="","","INSERT INTO imeprezime (id,osoba_id,rbr,ime,prezime,klub_id,identitet_id,sintaksa_id,info,aktivno,dnevnik_id) VALUES ("&amp;CW190&amp;","&amp;IF(DA190="","Null",CW190)&amp;",1,'"&amp;BA190&amp;"','"&amp;BB190&amp;"',(SELECT id FROM klub WHERE naziv = '"&amp;BI190&amp;"'),Null,1,'',1,"&amp;CW$2&amp;");")</f>
        <v/>
      </c>
      <c r="DC190" t="s">
        <v>1</v>
      </c>
      <c r="DD190" s="30" t="str">
        <f t="shared" si="240"/>
        <v/>
      </c>
      <c r="DE190" t="s">
        <v>1</v>
      </c>
      <c r="DF190" s="106" t="str">
        <f>IF(OR(BP190="",BP190&lt;&gt;"NEMA"),"",BO190)</f>
        <v/>
      </c>
      <c r="DG190" s="129" t="str">
        <f>IF(DF190="","",MAX(DG$10:DG189)+1)</f>
        <v/>
      </c>
      <c r="DH190" t="s">
        <v>1</v>
      </c>
      <c r="DI190" s="91"/>
      <c r="DJ190" t="s">
        <v>1</v>
      </c>
      <c r="DK190" s="30" t="str">
        <f>IF(DF190="","","INSERT INTO drzava(id,naziv,oznaka) VALUES ("&amp;DG190&amp;",'"&amp;DI190&amp;"','"&amp;UPPER(LEFT(DF190,1))&amp;LOWER(RIGHT(DF190,2))&amp;"');")</f>
        <v/>
      </c>
      <c r="DL190" t="s">
        <v>1</v>
      </c>
      <c r="DM190" s="170" t="str">
        <f>IF(BJ190&lt;&gt;"NEMA","",IF(IFERROR(MATCH(BI190,BI$10:BI189,0),0)&lt;&gt;0,"",BI190))</f>
        <v/>
      </c>
      <c r="DN190" t="s">
        <v>1</v>
      </c>
      <c r="DO190" s="91"/>
      <c r="DP190" t="s">
        <v>1</v>
      </c>
      <c r="DQ190" s="106" t="str">
        <f t="shared" si="241"/>
        <v/>
      </c>
      <c r="DR190" s="74" t="str">
        <f>IF(DQ190="","",MAX(DR$10:DR189)+1)</f>
        <v/>
      </c>
      <c r="DS190" s="74" t="str">
        <f>IF(DQ190="","",IF(BP190="","",IF(BP190="NEMA",DG190,BP190)))</f>
        <v/>
      </c>
      <c r="DT190" s="74" t="str">
        <f t="shared" si="242"/>
        <v/>
      </c>
      <c r="DU190" s="74" t="str">
        <f>IF(DO190="","",MAX(DU$10:DU189)+1)</f>
        <v/>
      </c>
      <c r="DV190" s="181" t="str">
        <f>IF(DO190="","",INDEX(klub_id,MATCH(DO190,klub_naziv,0)))</f>
        <v/>
      </c>
      <c r="DW190" s="129" t="str">
        <f t="shared" si="243"/>
        <v/>
      </c>
      <c r="DX190" t="s">
        <v>1</v>
      </c>
      <c r="DY190" s="30" t="str">
        <f t="shared" si="244"/>
        <v/>
      </c>
      <c r="DZ190" t="s">
        <v>1</v>
      </c>
      <c r="EA190" s="170" t="str">
        <f>IF(BX190="","",IF(BY190&lt;&gt;"NEMA","ime-pre-klu"&amp;IF(BJ190="","","(ali)")&amp;"-kat",IF(CB190&lt;&gt;"NEMA","ime-pre-klu"&amp;IF(BJ190="","","(ali)"),IF(CE190&lt;&gt;"NEMA","ime-pre",IF(CW190&lt;&gt;"","novo",""))))&amp;IF(AND(BE190="0",BD190&gt;max_minuta*60),"-ot",""))</f>
        <v>ime-pre-klu-kat</v>
      </c>
      <c r="EB190" t="s">
        <v>1</v>
      </c>
      <c r="EC190" s="112"/>
      <c r="ED190" s="138"/>
      <c r="EE190" s="138"/>
      <c r="EF190" s="138"/>
      <c r="EG190" s="138"/>
      <c r="EH190" s="138"/>
      <c r="EI190" s="138"/>
      <c r="EJ190" s="138"/>
      <c r="EK190" s="138"/>
      <c r="EL190" s="138"/>
      <c r="EM190" s="107">
        <f t="shared" si="227"/>
        <v>1</v>
      </c>
      <c r="EN190" t="s">
        <v>1</v>
      </c>
    </row>
    <row r="191" spans="2:144" x14ac:dyDescent="0.25">
      <c r="B191" s="152" t="s">
        <v>1258</v>
      </c>
      <c r="C191" t="s">
        <v>1</v>
      </c>
      <c r="D191" s="163">
        <f t="shared" si="228"/>
        <v>0</v>
      </c>
      <c r="E191" s="164">
        <f t="shared" ref="E191:AW191" si="297">IF($B191="","",FIND(";",$B191,D191+1))</f>
        <v>1</v>
      </c>
      <c r="F191" s="164">
        <f t="shared" si="297"/>
        <v>9</v>
      </c>
      <c r="G191" s="164">
        <f t="shared" si="297"/>
        <v>13</v>
      </c>
      <c r="H191" s="164">
        <f t="shared" si="297"/>
        <v>24</v>
      </c>
      <c r="I191" s="164">
        <f t="shared" si="297"/>
        <v>33</v>
      </c>
      <c r="J191" s="164">
        <f t="shared" si="297"/>
        <v>34</v>
      </c>
      <c r="K191" s="164">
        <f t="shared" si="297"/>
        <v>36</v>
      </c>
      <c r="L191" s="164">
        <f t="shared" si="297"/>
        <v>37</v>
      </c>
      <c r="M191" s="164">
        <f t="shared" si="297"/>
        <v>39</v>
      </c>
      <c r="N191" s="164">
        <f t="shared" si="297"/>
        <v>45</v>
      </c>
      <c r="O191" s="164">
        <f t="shared" si="297"/>
        <v>52</v>
      </c>
      <c r="P191" s="164">
        <f t="shared" si="297"/>
        <v>58</v>
      </c>
      <c r="Q191" s="164">
        <f t="shared" si="297"/>
        <v>60</v>
      </c>
      <c r="R191" s="164">
        <f t="shared" si="297"/>
        <v>62</v>
      </c>
      <c r="S191" s="164">
        <f t="shared" si="297"/>
        <v>68</v>
      </c>
      <c r="T191" s="164">
        <f t="shared" si="297"/>
        <v>80</v>
      </c>
      <c r="U191" s="164">
        <f t="shared" si="297"/>
        <v>86</v>
      </c>
      <c r="V191" s="164">
        <f t="shared" si="297"/>
        <v>89</v>
      </c>
      <c r="W191" s="164">
        <f t="shared" si="297"/>
        <v>96</v>
      </c>
      <c r="X191" s="164">
        <f t="shared" si="297"/>
        <v>103</v>
      </c>
      <c r="Y191" s="164">
        <f t="shared" si="297"/>
        <v>104</v>
      </c>
      <c r="Z191" s="164">
        <f t="shared" si="297"/>
        <v>105</v>
      </c>
      <c r="AA191" s="164">
        <f t="shared" si="297"/>
        <v>106</v>
      </c>
      <c r="AB191" s="164">
        <f t="shared" si="297"/>
        <v>109</v>
      </c>
      <c r="AC191" s="164">
        <f t="shared" si="297"/>
        <v>112</v>
      </c>
      <c r="AD191" s="164">
        <f t="shared" si="297"/>
        <v>115</v>
      </c>
      <c r="AE191" s="164">
        <f t="shared" si="297"/>
        <v>118</v>
      </c>
      <c r="AF191" s="164">
        <f t="shared" si="297"/>
        <v>121</v>
      </c>
      <c r="AG191" s="164">
        <f t="shared" si="297"/>
        <v>124</v>
      </c>
      <c r="AH191" s="164">
        <f t="shared" si="297"/>
        <v>127</v>
      </c>
      <c r="AI191" s="164">
        <f t="shared" si="297"/>
        <v>130</v>
      </c>
      <c r="AJ191" s="164">
        <f t="shared" si="297"/>
        <v>133</v>
      </c>
      <c r="AK191" s="164">
        <f t="shared" si="297"/>
        <v>136</v>
      </c>
      <c r="AL191" s="164">
        <f t="shared" si="297"/>
        <v>139</v>
      </c>
      <c r="AM191" s="164">
        <f t="shared" si="297"/>
        <v>140</v>
      </c>
      <c r="AN191" s="164">
        <f t="shared" si="297"/>
        <v>142</v>
      </c>
      <c r="AO191" s="164">
        <f t="shared" si="297"/>
        <v>148</v>
      </c>
      <c r="AP191" s="164">
        <f t="shared" si="297"/>
        <v>150</v>
      </c>
      <c r="AQ191" s="164">
        <f t="shared" si="297"/>
        <v>153</v>
      </c>
      <c r="AR191" s="164">
        <f t="shared" si="297"/>
        <v>160</v>
      </c>
      <c r="AS191" s="164">
        <f t="shared" si="297"/>
        <v>167</v>
      </c>
      <c r="AT191" s="164">
        <f t="shared" si="297"/>
        <v>173</v>
      </c>
      <c r="AU191" s="164">
        <f t="shared" si="297"/>
        <v>176</v>
      </c>
      <c r="AV191" s="164">
        <f t="shared" si="297"/>
        <v>179</v>
      </c>
      <c r="AW191" s="165">
        <f t="shared" si="297"/>
        <v>180</v>
      </c>
      <c r="AX191" t="s">
        <v>1</v>
      </c>
      <c r="AY191" s="106" t="str">
        <f t="shared" si="230"/>
        <v>Ž21B</v>
      </c>
      <c r="AZ191" s="138">
        <f t="shared" si="222"/>
        <v>118</v>
      </c>
      <c r="BA191" s="74" t="str">
        <f t="shared" si="231"/>
        <v>Sandra</v>
      </c>
      <c r="BB191" s="74" t="str">
        <f t="shared" si="232"/>
        <v>Latinger</v>
      </c>
      <c r="BC191" s="138" t="str">
        <f t="shared" si="233"/>
        <v>65:22</v>
      </c>
      <c r="BD191" s="138">
        <f t="shared" si="234"/>
        <v>3922</v>
      </c>
      <c r="BE191" s="138" t="str">
        <f t="shared" si="235"/>
        <v>0</v>
      </c>
      <c r="BF191" s="138" t="str">
        <f t="shared" si="256"/>
        <v>0</v>
      </c>
      <c r="BG191" s="138">
        <f>IF(CD191="","",IF(N(BD191)&gt;max_minuta*60,2,INDEX(statusRezultat_id,MATCH(VALUE(BE191),statusRezultat_oevent,0))))</f>
        <v>1</v>
      </c>
      <c r="BH191" s="74" t="str">
        <f>IF(B191="","",SUBSTITUTE(MID($B191,R191+1,S191-R191-1),"""",""))</f>
        <v>KAP</v>
      </c>
      <c r="BI191" s="74" t="str">
        <f>IF(B191="","",SUBSTITUTE(MID($B191,S191+1,T191-S191-1),"""",""))</f>
        <v>OK Kapela</v>
      </c>
      <c r="BJ191" s="138" t="str">
        <f t="shared" si="236"/>
        <v/>
      </c>
      <c r="BK191" s="74" t="str" cm="1">
        <f t="array" ref="BK191">IF(BJ191="",""&amp;BI191,IF(BJ191="NEMA",BI191,INDEX(klubAlias_klub,BJ191)))</f>
        <v>OK Kapela</v>
      </c>
      <c r="BL191" s="74" t="str" cm="1">
        <f t="array" ref="BL191">IFERROR(INDEX(registarNatjecatelji,CE191,4),"")</f>
        <v>OK Kapela</v>
      </c>
      <c r="BM191" s="183" t="str">
        <f t="shared" si="280"/>
        <v/>
      </c>
      <c r="BN191" s="74" t="str">
        <f t="shared" si="237"/>
        <v>OK Kapela</v>
      </c>
      <c r="BO191" s="74" t="str">
        <f>IF(B191="","",SUBSTITUTE(MID($B191,T191+1,U191-T191-1),"""",""))</f>
        <v>CRO</v>
      </c>
      <c r="BP191" s="138">
        <f>IF(BO191="","",IFERROR(INDEX(drzava_id,MATCH(BO191,drzava_oznaka,0)),"NEMA"))</f>
        <v>1</v>
      </c>
      <c r="BQ191" s="74" t="str">
        <f>IF(B191="","",SUBSTITUTE(MID($B191,AQ191+1,AR191-AQ191-1),"""",""))</f>
        <v>Ž21B</v>
      </c>
      <c r="BR191" s="74" t="str">
        <f t="shared" si="223"/>
        <v>Ž16-Ž21B</v>
      </c>
      <c r="BS191" s="138">
        <f t="shared" si="224"/>
        <v>1011</v>
      </c>
      <c r="BT191" s="75" t="str">
        <f>IF(B191="","",SUBSTITUTE(MID($B191,AR191+1,AS191-AR191-1),"""",""))</f>
        <v>2.66</v>
      </c>
      <c r="BU191" s="75" t="str">
        <f>IF(B191="","",SUBSTITUTE(MID($B191,AS191+1,AT191-AS191-1),"""",""))</f>
        <v>100</v>
      </c>
      <c r="BV191" s="76" t="str">
        <f>IF(B191="","",SUBSTITUTE(MID($B191,AT191+1,AU191-AT191-1),"""",""))</f>
        <v>10</v>
      </c>
      <c r="BW191" t="s">
        <v>1</v>
      </c>
      <c r="BX191" s="106" t="str">
        <f>IF(BA191="Vacant","",IF(BA191="","",BA191) &amp; IF(BB191="",""," – " &amp; BB191) &amp; IF(BN191="",""," – " &amp; BN191) &amp; IF(AY191="",""," – " &amp; AY191))</f>
        <v>Sandra – Latinger – OK Kapela – Ž21B</v>
      </c>
      <c r="BY191" s="107">
        <f t="shared" si="225"/>
        <v>266</v>
      </c>
      <c r="BZ191" t="s">
        <v>1</v>
      </c>
      <c r="CA191" s="106" t="str">
        <f>IF(BA191="Vacant","",IF(BA191="","",BA191) &amp; IF(BB191="",""," – " &amp; BB191) &amp; IF(BN191="",""," – " &amp; BN191))</f>
        <v>Sandra – Latinger – OK Kapela</v>
      </c>
      <c r="CB191" s="107">
        <f t="shared" si="226"/>
        <v>266</v>
      </c>
      <c r="CC191" t="s">
        <v>1</v>
      </c>
      <c r="CD191" s="106" t="str">
        <f>IF(BA191="Vacant","",IF(BA191="","",BA191)&amp;IF(BB191="",""," – "&amp;BB191))</f>
        <v>Sandra – Latinger</v>
      </c>
      <c r="CE191" s="107">
        <f t="shared" si="238"/>
        <v>266</v>
      </c>
      <c r="CF191" t="s">
        <v>1</v>
      </c>
      <c r="CG191" s="112">
        <f t="shared" si="239"/>
        <v>266</v>
      </c>
      <c r="CH191" s="107" cm="1">
        <f t="array" ref="CH191">IF(CG191="","",INDEX(imePrezime_id,CG191,0))</f>
        <v>1476</v>
      </c>
      <c r="CI191" t="s">
        <v>1</v>
      </c>
      <c r="CJ191" s="30" t="str">
        <f>IF(CE191&lt;&gt;"NEMA","","SELECT '"&amp;CD191&amp;"', ime, prezime FROM imeprezime WHERE ime LIKE '%"&amp;MID(BA191,2,LEN(BA191)-2)&amp;"%' Or prezime LIKE '%"&amp;MID(BB191,2,LEN(BB191)-2)&amp;"%' Or ime LIKE '%"&amp;MID(BB191,2,LEN(BB191)-2)&amp;"%' Or prezime LIKE '%"&amp;MID(BA191,2,LEN(BA191)-2)&amp;"%' ORDER BY ime, prezime;")</f>
        <v/>
      </c>
      <c r="CK191" t="s">
        <v>1</v>
      </c>
      <c r="CL191" s="91"/>
      <c r="CM191" t="s">
        <v>1</v>
      </c>
      <c r="CO191" t="s">
        <v>1</v>
      </c>
      <c r="CW191" s="116" t="str">
        <f>IF(CE191="NEMA",MAX(CW$10:CW190)+1,"")</f>
        <v/>
      </c>
      <c r="CX191" t="s">
        <v>1</v>
      </c>
      <c r="CY191" s="124" t="str">
        <f>LEFT(BQ191,1)</f>
        <v>Ž</v>
      </c>
      <c r="CZ191" t="s">
        <v>1</v>
      </c>
      <c r="DA191" s="106" t="str">
        <f>IF(CW191="","",IF(BO191&lt;&gt;"CRO","","INSERT INTO osoba (id,reg_broj,oib,spol_id,dat_rodjenja) VALUES ("&amp;CW191&amp;",(SELECT max(reg_broj)+1 FROM osoba),Null,'"&amp;CY191&amp;"',Null); INSERT INTO osoba_log (id,reg_broj,oib,spol_id,dat_rodjenja,dnevnik_id) SELECT id,reg_broj,oib,spol_id,dat_rodjenja,"&amp;CW$2&amp;" FROM osoba WHERE id = "&amp;CW191&amp;";"))</f>
        <v/>
      </c>
      <c r="DB191" s="129" t="str">
        <f>IF(CW191="","","INSERT INTO imeprezime (id,osoba_id,rbr,ime,prezime,klub_id,identitet_id,sintaksa_id,info,aktivno,dnevnik_id) VALUES ("&amp;CW191&amp;","&amp;IF(DA191="","Null",CW191)&amp;",1,'"&amp;BA191&amp;"','"&amp;BB191&amp;"',(SELECT id FROM klub WHERE naziv = '"&amp;BI191&amp;"'),Null,1,'',1,"&amp;CW$2&amp;");")</f>
        <v/>
      </c>
      <c r="DC191" t="s">
        <v>1</v>
      </c>
      <c r="DD191" s="30" t="str">
        <f t="shared" si="240"/>
        <v/>
      </c>
      <c r="DE191" t="s">
        <v>1</v>
      </c>
      <c r="DF191" s="106" t="str">
        <f>IF(OR(BP191="",BP191&lt;&gt;"NEMA"),"",BO191)</f>
        <v/>
      </c>
      <c r="DG191" s="129" t="str">
        <f>IF(DF191="","",MAX(DG$10:DG190)+1)</f>
        <v/>
      </c>
      <c r="DH191" t="s">
        <v>1</v>
      </c>
      <c r="DI191" s="91"/>
      <c r="DJ191" t="s">
        <v>1</v>
      </c>
      <c r="DK191" s="30" t="str">
        <f>IF(DF191="","","INSERT INTO drzava(id,naziv,oznaka) VALUES ("&amp;DG191&amp;",'"&amp;DI191&amp;"','"&amp;UPPER(LEFT(DF191,1))&amp;LOWER(RIGHT(DF191,2))&amp;"');")</f>
        <v/>
      </c>
      <c r="DL191" t="s">
        <v>1</v>
      </c>
      <c r="DM191" s="170" t="str">
        <f>IF(BJ191&lt;&gt;"NEMA","",IF(IFERROR(MATCH(BI191,BI$10:BI190,0),0)&lt;&gt;0,"",BI191))</f>
        <v/>
      </c>
      <c r="DN191" t="s">
        <v>1</v>
      </c>
      <c r="DO191" s="91"/>
      <c r="DP191" t="s">
        <v>1</v>
      </c>
      <c r="DQ191" s="106" t="str">
        <f t="shared" si="241"/>
        <v/>
      </c>
      <c r="DR191" s="74" t="str">
        <f>IF(DQ191="","",MAX(DR$10:DR190)+1)</f>
        <v/>
      </c>
      <c r="DS191" s="74" t="str">
        <f>IF(DQ191="","",IF(BP191="","",IF(BP191="NEMA",DG191,BP191)))</f>
        <v/>
      </c>
      <c r="DT191" s="74" t="str">
        <f t="shared" si="242"/>
        <v/>
      </c>
      <c r="DU191" s="74" t="str">
        <f>IF(DO191="","",MAX(DU$10:DU190)+1)</f>
        <v/>
      </c>
      <c r="DV191" s="181" t="str">
        <f>IF(DO191="","",INDEX(klub_id,MATCH(DO191,klub_naziv,0)))</f>
        <v/>
      </c>
      <c r="DW191" s="129" t="str">
        <f t="shared" si="243"/>
        <v/>
      </c>
      <c r="DX191" t="s">
        <v>1</v>
      </c>
      <c r="DY191" s="30" t="str">
        <f t="shared" si="244"/>
        <v/>
      </c>
      <c r="DZ191" t="s">
        <v>1</v>
      </c>
      <c r="EA191" s="170" t="str">
        <f>IF(BX191="","",IF(BY191&lt;&gt;"NEMA","ime-pre-klu"&amp;IF(BJ191="","","(ali)")&amp;"-kat",IF(CB191&lt;&gt;"NEMA","ime-pre-klu"&amp;IF(BJ191="","","(ali)"),IF(CE191&lt;&gt;"NEMA","ime-pre",IF(CW191&lt;&gt;"","novo",""))))&amp;IF(AND(BE191="0",BD191&gt;max_minuta*60),"-ot",""))</f>
        <v>ime-pre-klu-kat</v>
      </c>
      <c r="EB191" t="s">
        <v>1</v>
      </c>
      <c r="EC191" s="112"/>
      <c r="ED191" s="138"/>
      <c r="EE191" s="138"/>
      <c r="EF191" s="138"/>
      <c r="EG191" s="138"/>
      <c r="EH191" s="138"/>
      <c r="EI191" s="138"/>
      <c r="EJ191" s="138"/>
      <c r="EK191" s="138"/>
      <c r="EL191" s="138"/>
      <c r="EM191" s="107">
        <f t="shared" si="227"/>
        <v>1</v>
      </c>
      <c r="EN191" t="s">
        <v>1</v>
      </c>
    </row>
    <row r="192" spans="2:144" x14ac:dyDescent="0.25">
      <c r="B192" s="152" t="s">
        <v>1259</v>
      </c>
      <c r="C192" t="s">
        <v>1</v>
      </c>
      <c r="D192" s="163">
        <f t="shared" si="228"/>
        <v>0</v>
      </c>
      <c r="E192" s="164">
        <f t="shared" ref="E192:AW192" si="298">IF($B192="","",FIND(";",$B192,D192+1))</f>
        <v>1</v>
      </c>
      <c r="F192" s="164">
        <f t="shared" si="298"/>
        <v>9</v>
      </c>
      <c r="G192" s="164">
        <f t="shared" si="298"/>
        <v>14</v>
      </c>
      <c r="H192" s="164">
        <f t="shared" si="298"/>
        <v>26</v>
      </c>
      <c r="I192" s="164">
        <f t="shared" si="298"/>
        <v>39</v>
      </c>
      <c r="J192" s="164">
        <f t="shared" si="298"/>
        <v>40</v>
      </c>
      <c r="K192" s="164">
        <f t="shared" si="298"/>
        <v>42</v>
      </c>
      <c r="L192" s="164">
        <f t="shared" si="298"/>
        <v>43</v>
      </c>
      <c r="M192" s="164">
        <f t="shared" si="298"/>
        <v>45</v>
      </c>
      <c r="N192" s="164">
        <f t="shared" si="298"/>
        <v>51</v>
      </c>
      <c r="O192" s="164">
        <f t="shared" si="298"/>
        <v>58</v>
      </c>
      <c r="P192" s="164">
        <f t="shared" si="298"/>
        <v>64</v>
      </c>
      <c r="Q192" s="164">
        <f t="shared" si="298"/>
        <v>66</v>
      </c>
      <c r="R192" s="164">
        <f t="shared" si="298"/>
        <v>68</v>
      </c>
      <c r="S192" s="164">
        <f t="shared" si="298"/>
        <v>76</v>
      </c>
      <c r="T192" s="164">
        <f t="shared" si="298"/>
        <v>87</v>
      </c>
      <c r="U192" s="164">
        <f t="shared" si="298"/>
        <v>93</v>
      </c>
      <c r="V192" s="164">
        <f t="shared" si="298"/>
        <v>96</v>
      </c>
      <c r="W192" s="164">
        <f t="shared" si="298"/>
        <v>103</v>
      </c>
      <c r="X192" s="164">
        <f t="shared" si="298"/>
        <v>110</v>
      </c>
      <c r="Y192" s="164">
        <f t="shared" si="298"/>
        <v>111</v>
      </c>
      <c r="Z192" s="164">
        <f t="shared" si="298"/>
        <v>112</v>
      </c>
      <c r="AA192" s="164">
        <f t="shared" si="298"/>
        <v>113</v>
      </c>
      <c r="AB192" s="164">
        <f t="shared" si="298"/>
        <v>116</v>
      </c>
      <c r="AC192" s="164">
        <f t="shared" si="298"/>
        <v>119</v>
      </c>
      <c r="AD192" s="164">
        <f t="shared" si="298"/>
        <v>122</v>
      </c>
      <c r="AE192" s="164">
        <f t="shared" si="298"/>
        <v>125</v>
      </c>
      <c r="AF192" s="164">
        <f t="shared" si="298"/>
        <v>128</v>
      </c>
      <c r="AG192" s="164">
        <f t="shared" si="298"/>
        <v>131</v>
      </c>
      <c r="AH192" s="164">
        <f t="shared" si="298"/>
        <v>134</v>
      </c>
      <c r="AI192" s="164">
        <f t="shared" si="298"/>
        <v>137</v>
      </c>
      <c r="AJ192" s="164">
        <f t="shared" si="298"/>
        <v>140</v>
      </c>
      <c r="AK192" s="164">
        <f t="shared" si="298"/>
        <v>143</v>
      </c>
      <c r="AL192" s="164">
        <f t="shared" si="298"/>
        <v>146</v>
      </c>
      <c r="AM192" s="164">
        <f t="shared" si="298"/>
        <v>147</v>
      </c>
      <c r="AN192" s="164">
        <f t="shared" si="298"/>
        <v>149</v>
      </c>
      <c r="AO192" s="164">
        <f t="shared" si="298"/>
        <v>155</v>
      </c>
      <c r="AP192" s="164">
        <f t="shared" si="298"/>
        <v>157</v>
      </c>
      <c r="AQ192" s="164">
        <f t="shared" si="298"/>
        <v>160</v>
      </c>
      <c r="AR192" s="164">
        <f t="shared" si="298"/>
        <v>167</v>
      </c>
      <c r="AS192" s="164">
        <f t="shared" si="298"/>
        <v>174</v>
      </c>
      <c r="AT192" s="164">
        <f t="shared" si="298"/>
        <v>180</v>
      </c>
      <c r="AU192" s="164">
        <f t="shared" si="298"/>
        <v>183</v>
      </c>
      <c r="AV192" s="164">
        <f t="shared" si="298"/>
        <v>186</v>
      </c>
      <c r="AW192" s="165">
        <f t="shared" si="298"/>
        <v>187</v>
      </c>
      <c r="AX192" t="s">
        <v>1</v>
      </c>
      <c r="AY192" s="106" t="str">
        <f t="shared" si="230"/>
        <v>Ž21B</v>
      </c>
      <c r="AZ192" s="138">
        <f t="shared" si="222"/>
        <v>118</v>
      </c>
      <c r="BA192" s="74" t="str">
        <f t="shared" si="231"/>
        <v>Aleksandra</v>
      </c>
      <c r="BB192" s="74" t="str">
        <f t="shared" si="232"/>
        <v>Miličević</v>
      </c>
      <c r="BC192" s="138" t="str">
        <f t="shared" si="233"/>
        <v>86:10</v>
      </c>
      <c r="BD192" s="138">
        <f t="shared" si="234"/>
        <v>5170</v>
      </c>
      <c r="BE192" s="138" t="str">
        <f t="shared" si="235"/>
        <v>0</v>
      </c>
      <c r="BF192" s="138" t="str">
        <f t="shared" si="256"/>
        <v>0</v>
      </c>
      <c r="BG192" s="138">
        <f>IF(CD192="","",IF(N(BD192)&gt;max_minuta*60,2,INDEX(statusRezultat_id,MATCH(VALUE(BE192),statusRezultat_oevent,0))))</f>
        <v>1</v>
      </c>
      <c r="BH192" s="74" t="str">
        <f>IF(B192="","",SUBSTITUTE(MID($B192,R192+1,S192-R192-1),"""",""))</f>
        <v>Vihor</v>
      </c>
      <c r="BI192" s="74" t="str">
        <f>IF(B192="","",SUBSTITUTE(MID($B192,S192+1,T192-S192-1),"""",""))</f>
        <v>OK Vihor</v>
      </c>
      <c r="BJ192" s="138" t="str">
        <f t="shared" si="236"/>
        <v/>
      </c>
      <c r="BK192" s="74" t="str" cm="1">
        <f t="array" ref="BK192">IF(BJ192="",""&amp;BI192,IF(BJ192="NEMA",BI192,INDEX(klubAlias_klub,BJ192)))</f>
        <v>OK Vihor</v>
      </c>
      <c r="BL192" s="74" t="str" cm="1">
        <f t="array" ref="BL192">IFERROR(INDEX(registarNatjecatelji,CE192,4),"")</f>
        <v>OK Vihor</v>
      </c>
      <c r="BM192" s="183" t="str">
        <f t="shared" si="280"/>
        <v/>
      </c>
      <c r="BN192" s="74" t="str">
        <f t="shared" si="237"/>
        <v>OK Vihor</v>
      </c>
      <c r="BO192" s="74" t="str">
        <f>IF(B192="","",SUBSTITUTE(MID($B192,T192+1,U192-T192-1),"""",""))</f>
        <v>CRO</v>
      </c>
      <c r="BP192" s="138">
        <f>IF(BO192="","",IFERROR(INDEX(drzava_id,MATCH(BO192,drzava_oznaka,0)),"NEMA"))</f>
        <v>1</v>
      </c>
      <c r="BQ192" s="74" t="str">
        <f>IF(B192="","",SUBSTITUTE(MID($B192,AQ192+1,AR192-AQ192-1),"""",""))</f>
        <v>Ž21B</v>
      </c>
      <c r="BR192" s="74" t="str">
        <f t="shared" si="223"/>
        <v>Ž16-Ž21B</v>
      </c>
      <c r="BS192" s="138">
        <f t="shared" si="224"/>
        <v>1011</v>
      </c>
      <c r="BT192" s="75" t="str">
        <f>IF(B192="","",SUBSTITUTE(MID($B192,AR192+1,AS192-AR192-1),"""",""))</f>
        <v>2.66</v>
      </c>
      <c r="BU192" s="75" t="str">
        <f>IF(B192="","",SUBSTITUTE(MID($B192,AS192+1,AT192-AS192-1),"""",""))</f>
        <v>100</v>
      </c>
      <c r="BV192" s="76" t="str">
        <f>IF(B192="","",SUBSTITUTE(MID($B192,AT192+1,AU192-AT192-1),"""",""))</f>
        <v>10</v>
      </c>
      <c r="BW192" t="s">
        <v>1</v>
      </c>
      <c r="BX192" s="106" t="str">
        <f>IF(BA192="Vacant","",IF(BA192="","",BA192) &amp; IF(BB192="",""," – " &amp; BB192) &amp; IF(BN192="",""," – " &amp; BN192) &amp; IF(AY192="",""," – " &amp; AY192))</f>
        <v>Aleksandra – Miličević – OK Vihor – Ž21B</v>
      </c>
      <c r="BY192" s="107">
        <f t="shared" si="225"/>
        <v>796</v>
      </c>
      <c r="BZ192" t="s">
        <v>1</v>
      </c>
      <c r="CA192" s="106" t="str">
        <f>IF(BA192="Vacant","",IF(BA192="","",BA192) &amp; IF(BB192="",""," – " &amp; BB192) &amp; IF(BN192="",""," – " &amp; BN192))</f>
        <v>Aleksandra – Miličević – OK Vihor</v>
      </c>
      <c r="CB192" s="107">
        <f t="shared" si="226"/>
        <v>796</v>
      </c>
      <c r="CC192" t="s">
        <v>1</v>
      </c>
      <c r="CD192" s="106" t="str">
        <f>IF(BA192="Vacant","",IF(BA192="","",BA192)&amp;IF(BB192="",""," – "&amp;BB192))</f>
        <v>Aleksandra – Miličević</v>
      </c>
      <c r="CE192" s="107">
        <f t="shared" si="238"/>
        <v>796</v>
      </c>
      <c r="CF192" t="s">
        <v>1</v>
      </c>
      <c r="CG192" s="112">
        <f t="shared" si="239"/>
        <v>796</v>
      </c>
      <c r="CH192" s="107" cm="1">
        <f t="array" ref="CH192">IF(CG192="","",INDEX(imePrezime_id,CG192,0))</f>
        <v>1460</v>
      </c>
      <c r="CI192" t="s">
        <v>1</v>
      </c>
      <c r="CJ192" s="30" t="str">
        <f>IF(CE192&lt;&gt;"NEMA","","SELECT '"&amp;CD192&amp;"', ime, prezime FROM imeprezime WHERE ime LIKE '%"&amp;MID(BA192,2,LEN(BA192)-2)&amp;"%' Or prezime LIKE '%"&amp;MID(BB192,2,LEN(BB192)-2)&amp;"%' Or ime LIKE '%"&amp;MID(BB192,2,LEN(BB192)-2)&amp;"%' Or prezime LIKE '%"&amp;MID(BA192,2,LEN(BA192)-2)&amp;"%' ORDER BY ime, prezime;")</f>
        <v/>
      </c>
      <c r="CK192" t="s">
        <v>1</v>
      </c>
      <c r="CL192" s="91"/>
      <c r="CM192" t="s">
        <v>1</v>
      </c>
      <c r="CO192" t="s">
        <v>1</v>
      </c>
      <c r="CW192" s="116" t="str">
        <f>IF(CE192="NEMA",MAX(CW$10:CW191)+1,"")</f>
        <v/>
      </c>
      <c r="CX192" t="s">
        <v>1</v>
      </c>
      <c r="CY192" s="124" t="str">
        <f>LEFT(BQ192,1)</f>
        <v>Ž</v>
      </c>
      <c r="CZ192" t="s">
        <v>1</v>
      </c>
      <c r="DA192" s="106" t="str">
        <f>IF(CW192="","",IF(BO192&lt;&gt;"CRO","","INSERT INTO osoba (id,reg_broj,oib,spol_id,dat_rodjenja) VALUES ("&amp;CW192&amp;",(SELECT max(reg_broj)+1 FROM osoba),Null,'"&amp;CY192&amp;"',Null); INSERT INTO osoba_log (id,reg_broj,oib,spol_id,dat_rodjenja,dnevnik_id) SELECT id,reg_broj,oib,spol_id,dat_rodjenja,"&amp;CW$2&amp;" FROM osoba WHERE id = "&amp;CW192&amp;";"))</f>
        <v/>
      </c>
      <c r="DB192" s="129" t="str">
        <f>IF(CW192="","","INSERT INTO imeprezime (id,osoba_id,rbr,ime,prezime,klub_id,identitet_id,sintaksa_id,info,aktivno,dnevnik_id) VALUES ("&amp;CW192&amp;","&amp;IF(DA192="","Null",CW192)&amp;",1,'"&amp;BA192&amp;"','"&amp;BB192&amp;"',(SELECT id FROM klub WHERE naziv = '"&amp;BI192&amp;"'),Null,1,'',1,"&amp;CW$2&amp;");")</f>
        <v/>
      </c>
      <c r="DC192" t="s">
        <v>1</v>
      </c>
      <c r="DD192" s="30" t="str">
        <f t="shared" si="240"/>
        <v/>
      </c>
      <c r="DE192" t="s">
        <v>1</v>
      </c>
      <c r="DF192" s="106" t="str">
        <f>IF(OR(BP192="",BP192&lt;&gt;"NEMA"),"",BO192)</f>
        <v/>
      </c>
      <c r="DG192" s="129" t="str">
        <f>IF(DF192="","",MAX(DG$10:DG191)+1)</f>
        <v/>
      </c>
      <c r="DH192" t="s">
        <v>1</v>
      </c>
      <c r="DI192" s="91"/>
      <c r="DJ192" t="s">
        <v>1</v>
      </c>
      <c r="DK192" s="30" t="str">
        <f>IF(DF192="","","INSERT INTO drzava(id,naziv,oznaka) VALUES ("&amp;DG192&amp;",'"&amp;DI192&amp;"','"&amp;UPPER(LEFT(DF192,1))&amp;LOWER(RIGHT(DF192,2))&amp;"');")</f>
        <v/>
      </c>
      <c r="DL192" t="s">
        <v>1</v>
      </c>
      <c r="DM192" s="170" t="str">
        <f>IF(BJ192&lt;&gt;"NEMA","",IF(IFERROR(MATCH(BI192,BI$10:BI191,0),0)&lt;&gt;0,"",BI192))</f>
        <v/>
      </c>
      <c r="DN192" t="s">
        <v>1</v>
      </c>
      <c r="DO192" s="91"/>
      <c r="DP192" t="s">
        <v>1</v>
      </c>
      <c r="DQ192" s="106" t="str">
        <f t="shared" si="241"/>
        <v/>
      </c>
      <c r="DR192" s="74" t="str">
        <f>IF(DQ192="","",MAX(DR$10:DR191)+1)</f>
        <v/>
      </c>
      <c r="DS192" s="74" t="str">
        <f>IF(DQ192="","",IF(BP192="","",IF(BP192="NEMA",DG192,BP192)))</f>
        <v/>
      </c>
      <c r="DT192" s="74" t="str">
        <f t="shared" si="242"/>
        <v/>
      </c>
      <c r="DU192" s="74" t="str">
        <f>IF(DO192="","",MAX(DU$10:DU191)+1)</f>
        <v/>
      </c>
      <c r="DV192" s="181" t="str">
        <f>IF(DO192="","",INDEX(klub_id,MATCH(DO192,klub_naziv,0)))</f>
        <v/>
      </c>
      <c r="DW192" s="129" t="str">
        <f t="shared" si="243"/>
        <v/>
      </c>
      <c r="DX192" t="s">
        <v>1</v>
      </c>
      <c r="DY192" s="30" t="str">
        <f t="shared" si="244"/>
        <v/>
      </c>
      <c r="DZ192" t="s">
        <v>1</v>
      </c>
      <c r="EA192" s="170" t="str">
        <f>IF(BX192="","",IF(BY192&lt;&gt;"NEMA","ime-pre-klu"&amp;IF(BJ192="","","(ali)")&amp;"-kat",IF(CB192&lt;&gt;"NEMA","ime-pre-klu"&amp;IF(BJ192="","","(ali)"),IF(CE192&lt;&gt;"NEMA","ime-pre",IF(CW192&lt;&gt;"","novo",""))))&amp;IF(AND(BE192="0",BD192&gt;max_minuta*60),"-ot",""))</f>
        <v>ime-pre-klu-kat</v>
      </c>
      <c r="EB192" t="s">
        <v>1</v>
      </c>
      <c r="EC192" s="112"/>
      <c r="ED192" s="138"/>
      <c r="EE192" s="138"/>
      <c r="EF192" s="138"/>
      <c r="EG192" s="138"/>
      <c r="EH192" s="138"/>
      <c r="EI192" s="138"/>
      <c r="EJ192" s="138"/>
      <c r="EK192" s="138"/>
      <c r="EL192" s="138"/>
      <c r="EM192" s="107">
        <f t="shared" si="227"/>
        <v>1</v>
      </c>
      <c r="EN192" t="s">
        <v>1</v>
      </c>
    </row>
    <row r="193" spans="2:144" x14ac:dyDescent="0.25">
      <c r="B193" s="152" t="s">
        <v>1260</v>
      </c>
      <c r="C193" t="s">
        <v>1</v>
      </c>
      <c r="D193" s="163">
        <f t="shared" si="228"/>
        <v>0</v>
      </c>
      <c r="E193" s="164">
        <f t="shared" ref="E193:AW193" si="299">IF($B193="","",FIND(";",$B193,D193+1))</f>
        <v>1</v>
      </c>
      <c r="F193" s="164">
        <f t="shared" si="299"/>
        <v>2</v>
      </c>
      <c r="G193" s="164">
        <f t="shared" si="299"/>
        <v>8</v>
      </c>
      <c r="H193" s="164">
        <f t="shared" si="299"/>
        <v>11</v>
      </c>
      <c r="I193" s="164">
        <f t="shared" si="299"/>
        <v>20</v>
      </c>
      <c r="J193" s="164">
        <f t="shared" si="299"/>
        <v>21</v>
      </c>
      <c r="K193" s="164">
        <f t="shared" si="299"/>
        <v>23</v>
      </c>
      <c r="L193" s="164">
        <f t="shared" si="299"/>
        <v>24</v>
      </c>
      <c r="M193" s="164">
        <f t="shared" si="299"/>
        <v>26</v>
      </c>
      <c r="N193" s="164">
        <f t="shared" si="299"/>
        <v>32</v>
      </c>
      <c r="O193" s="164">
        <f t="shared" si="299"/>
        <v>33</v>
      </c>
      <c r="P193" s="164">
        <f t="shared" si="299"/>
        <v>34</v>
      </c>
      <c r="Q193" s="164">
        <f t="shared" si="299"/>
        <v>36</v>
      </c>
      <c r="R193" s="164">
        <f t="shared" si="299"/>
        <v>37</v>
      </c>
      <c r="S193" s="164">
        <f t="shared" si="299"/>
        <v>40</v>
      </c>
      <c r="T193" s="164">
        <f t="shared" si="299"/>
        <v>43</v>
      </c>
      <c r="U193" s="164">
        <f t="shared" si="299"/>
        <v>46</v>
      </c>
      <c r="V193" s="164">
        <f t="shared" si="299"/>
        <v>49</v>
      </c>
      <c r="W193" s="164">
        <f t="shared" si="299"/>
        <v>56</v>
      </c>
      <c r="X193" s="164">
        <f t="shared" si="299"/>
        <v>63</v>
      </c>
      <c r="Y193" s="164">
        <f t="shared" si="299"/>
        <v>64</v>
      </c>
      <c r="Z193" s="164">
        <f t="shared" si="299"/>
        <v>65</v>
      </c>
      <c r="AA193" s="164">
        <f t="shared" si="299"/>
        <v>66</v>
      </c>
      <c r="AB193" s="164">
        <f t="shared" si="299"/>
        <v>69</v>
      </c>
      <c r="AC193" s="164">
        <f t="shared" si="299"/>
        <v>72</v>
      </c>
      <c r="AD193" s="164">
        <f t="shared" si="299"/>
        <v>75</v>
      </c>
      <c r="AE193" s="164">
        <f t="shared" si="299"/>
        <v>78</v>
      </c>
      <c r="AF193" s="164">
        <f t="shared" si="299"/>
        <v>81</v>
      </c>
      <c r="AG193" s="164">
        <f t="shared" si="299"/>
        <v>84</v>
      </c>
      <c r="AH193" s="164">
        <f t="shared" si="299"/>
        <v>87</v>
      </c>
      <c r="AI193" s="164">
        <f t="shared" si="299"/>
        <v>90</v>
      </c>
      <c r="AJ193" s="164">
        <f t="shared" si="299"/>
        <v>93</v>
      </c>
      <c r="AK193" s="164">
        <f t="shared" si="299"/>
        <v>96</v>
      </c>
      <c r="AL193" s="164">
        <f t="shared" si="299"/>
        <v>99</v>
      </c>
      <c r="AM193" s="164">
        <f t="shared" si="299"/>
        <v>100</v>
      </c>
      <c r="AN193" s="164">
        <f t="shared" si="299"/>
        <v>102</v>
      </c>
      <c r="AO193" s="164">
        <f t="shared" si="299"/>
        <v>108</v>
      </c>
      <c r="AP193" s="164">
        <f t="shared" si="299"/>
        <v>110</v>
      </c>
      <c r="AQ193" s="164">
        <f t="shared" si="299"/>
        <v>113</v>
      </c>
      <c r="AR193" s="164">
        <f t="shared" si="299"/>
        <v>120</v>
      </c>
      <c r="AS193" s="164">
        <f t="shared" si="299"/>
        <v>127</v>
      </c>
      <c r="AT193" s="164">
        <f t="shared" si="299"/>
        <v>133</v>
      </c>
      <c r="AU193" s="164">
        <f t="shared" si="299"/>
        <v>136</v>
      </c>
      <c r="AV193" s="164">
        <f t="shared" si="299"/>
        <v>137</v>
      </c>
      <c r="AW193" s="165">
        <f t="shared" si="299"/>
        <v>138</v>
      </c>
      <c r="AX193" t="s">
        <v>1</v>
      </c>
      <c r="AY193" s="106" t="str">
        <f t="shared" si="230"/>
        <v>Ž21B</v>
      </c>
      <c r="AZ193" s="138">
        <f t="shared" si="222"/>
        <v>118</v>
      </c>
      <c r="BA193" s="74" t="str">
        <f t="shared" si="231"/>
        <v>Vacant</v>
      </c>
      <c r="BB193" s="74" t="str">
        <f t="shared" si="232"/>
        <v/>
      </c>
      <c r="BC193" s="138" t="str">
        <f t="shared" si="233"/>
        <v/>
      </c>
      <c r="BD193" s="138" t="str">
        <f t="shared" si="234"/>
        <v/>
      </c>
      <c r="BE193" s="138" t="str">
        <f t="shared" si="235"/>
        <v>0</v>
      </c>
      <c r="BF193" s="138" t="str">
        <f t="shared" si="256"/>
        <v/>
      </c>
      <c r="BG193" s="138" t="str">
        <f>IF(CD193="","",IF(N(BD193)&gt;max_minuta*60,2,INDEX(statusRezultat_id,MATCH(VALUE(BE193),statusRezultat_oevent,0))))</f>
        <v/>
      </c>
      <c r="BH193" s="74" t="str">
        <f>IF(B193="","",SUBSTITUTE(MID($B193,R193+1,S193-R193-1),"""",""))</f>
        <v/>
      </c>
      <c r="BI193" s="74" t="str">
        <f>IF(B193="","",SUBSTITUTE(MID($B193,S193+1,T193-S193-1),"""",""))</f>
        <v/>
      </c>
      <c r="BJ193" s="138" t="str">
        <f t="shared" si="236"/>
        <v/>
      </c>
      <c r="BK193" s="74" t="str" cm="1">
        <f t="array" ref="BK193">IF(BJ193="",""&amp;BI193,IF(BJ193="NEMA",BI193,INDEX(klubAlias_klub,BJ193)))</f>
        <v/>
      </c>
      <c r="BL193" s="74" t="str" cm="1">
        <f t="array" ref="BL193">IFERROR(INDEX(registarNatjecatelji,CE193,4),"")</f>
        <v/>
      </c>
      <c r="BM193" s="183" t="str">
        <f t="shared" si="280"/>
        <v/>
      </c>
      <c r="BN193" s="74" t="str">
        <f t="shared" si="237"/>
        <v/>
      </c>
      <c r="BO193" s="74" t="str">
        <f>IF(B193="","",SUBSTITUTE(MID($B193,T193+1,U193-T193-1),"""",""))</f>
        <v/>
      </c>
      <c r="BP193" s="138" t="str">
        <f>IF(BO193="","",IFERROR(INDEX(drzava_id,MATCH(BO193,drzava_oznaka,0)),"NEMA"))</f>
        <v/>
      </c>
      <c r="BQ193" s="74" t="str">
        <f>IF(B193="","",SUBSTITUTE(MID($B193,AQ193+1,AR193-AQ193-1),"""",""))</f>
        <v>Ž21B</v>
      </c>
      <c r="BR193" s="74" t="str">
        <f t="shared" si="223"/>
        <v>Ž16-Ž21B</v>
      </c>
      <c r="BS193" s="138">
        <f t="shared" si="224"/>
        <v>1011</v>
      </c>
      <c r="BT193" s="75" t="str">
        <f>IF(B193="","",SUBSTITUTE(MID($B193,AR193+1,AS193-AR193-1),"""",""))</f>
        <v>2.66</v>
      </c>
      <c r="BU193" s="75" t="str">
        <f>IF(B193="","",SUBSTITUTE(MID($B193,AS193+1,AT193-AS193-1),"""",""))</f>
        <v>100</v>
      </c>
      <c r="BV193" s="76" t="str">
        <f>IF(B193="","",SUBSTITUTE(MID($B193,AT193+1,AU193-AT193-1),"""",""))</f>
        <v>10</v>
      </c>
      <c r="BW193" t="s">
        <v>1</v>
      </c>
      <c r="BX193" s="106" t="str">
        <f>IF(BA193="Vacant","",IF(BA193="","",BA193) &amp; IF(BB193="",""," – " &amp; BB193) &amp; IF(BN193="",""," – " &amp; BN193) &amp; IF(AY193="",""," – " &amp; AY193))</f>
        <v/>
      </c>
      <c r="BY193" s="107" t="str">
        <f t="shared" si="225"/>
        <v/>
      </c>
      <c r="BZ193" t="s">
        <v>1</v>
      </c>
      <c r="CA193" s="106" t="str">
        <f>IF(BA193="Vacant","",IF(BA193="","",BA193) &amp; IF(BB193="",""," – " &amp; BB193) &amp; IF(BN193="",""," – " &amp; BN193))</f>
        <v/>
      </c>
      <c r="CB193" s="107" t="str">
        <f t="shared" si="226"/>
        <v/>
      </c>
      <c r="CC193" t="s">
        <v>1</v>
      </c>
      <c r="CD193" s="106" t="str">
        <f>IF(BA193="Vacant","",IF(BA193="","",BA193)&amp;IF(BB193="",""," – "&amp;BB193))</f>
        <v/>
      </c>
      <c r="CE193" s="107" t="str">
        <f t="shared" si="238"/>
        <v/>
      </c>
      <c r="CF193" t="s">
        <v>1</v>
      </c>
      <c r="CG193" s="112" t="str">
        <f t="shared" si="239"/>
        <v/>
      </c>
      <c r="CH193" s="107" t="str" cm="1">
        <f t="array" ref="CH193">IF(CG193="","",INDEX(imePrezime_id,CG193,0))</f>
        <v/>
      </c>
      <c r="CI193" t="s">
        <v>1</v>
      </c>
      <c r="CJ193" s="30" t="str">
        <f>IF(CE193&lt;&gt;"NEMA","","SELECT '"&amp;CD193&amp;"', ime, prezime FROM imeprezime WHERE ime LIKE '%"&amp;MID(BA193,2,LEN(BA193)-2)&amp;"%' Or prezime LIKE '%"&amp;MID(BB193,2,LEN(BB193)-2)&amp;"%' Or ime LIKE '%"&amp;MID(BB193,2,LEN(BB193)-2)&amp;"%' Or prezime LIKE '%"&amp;MID(BA193,2,LEN(BA193)-2)&amp;"%' ORDER BY ime, prezime;")</f>
        <v/>
      </c>
      <c r="CK193" t="s">
        <v>1</v>
      </c>
      <c r="CL193" s="91"/>
      <c r="CM193" t="s">
        <v>1</v>
      </c>
      <c r="CO193" t="s">
        <v>1</v>
      </c>
      <c r="CW193" s="116" t="str">
        <f>IF(CE193="NEMA",MAX(CW$10:CW192)+1,"")</f>
        <v/>
      </c>
      <c r="CX193" t="s">
        <v>1</v>
      </c>
      <c r="CY193" s="124" t="str">
        <f>LEFT(BQ193,1)</f>
        <v>Ž</v>
      </c>
      <c r="CZ193" t="s">
        <v>1</v>
      </c>
      <c r="DA193" s="106" t="str">
        <f>IF(CW193="","",IF(BO193&lt;&gt;"CRO","","INSERT INTO osoba (id,reg_broj,oib,spol_id,dat_rodjenja) VALUES ("&amp;CW193&amp;",(SELECT max(reg_broj)+1 FROM osoba),Null,'"&amp;CY193&amp;"',Null); INSERT INTO osoba_log (id,reg_broj,oib,spol_id,dat_rodjenja,dnevnik_id) SELECT id,reg_broj,oib,spol_id,dat_rodjenja,"&amp;CW$2&amp;" FROM osoba WHERE id = "&amp;CW193&amp;";"))</f>
        <v/>
      </c>
      <c r="DB193" s="129" t="str">
        <f>IF(CW193="","","INSERT INTO imeprezime (id,osoba_id,rbr,ime,prezime,klub_id,identitet_id,sintaksa_id,info,aktivno,dnevnik_id) VALUES ("&amp;CW193&amp;","&amp;IF(DA193="","Null",CW193)&amp;",1,'"&amp;BA193&amp;"','"&amp;BB193&amp;"',(SELECT id FROM klub WHERE naziv = '"&amp;BI193&amp;"'),Null,1,'',1,"&amp;CW$2&amp;");")</f>
        <v/>
      </c>
      <c r="DC193" t="s">
        <v>1</v>
      </c>
      <c r="DD193" s="30" t="str">
        <f t="shared" si="240"/>
        <v/>
      </c>
      <c r="DE193" t="s">
        <v>1</v>
      </c>
      <c r="DF193" s="106" t="str">
        <f>IF(OR(BP193="",BP193&lt;&gt;"NEMA"),"",BO193)</f>
        <v/>
      </c>
      <c r="DG193" s="129" t="str">
        <f>IF(DF193="","",MAX(DG$10:DG192)+1)</f>
        <v/>
      </c>
      <c r="DH193" t="s">
        <v>1</v>
      </c>
      <c r="DI193" s="91"/>
      <c r="DJ193" t="s">
        <v>1</v>
      </c>
      <c r="DK193" s="30" t="str">
        <f>IF(DF193="","","INSERT INTO drzava(id,naziv,oznaka) VALUES ("&amp;DG193&amp;",'"&amp;DI193&amp;"','"&amp;UPPER(LEFT(DF193,1))&amp;LOWER(RIGHT(DF193,2))&amp;"');")</f>
        <v/>
      </c>
      <c r="DL193" t="s">
        <v>1</v>
      </c>
      <c r="DM193" s="170" t="str">
        <f>IF(BJ193&lt;&gt;"NEMA","",IF(IFERROR(MATCH(BI193,BI$10:BI192,0),0)&lt;&gt;0,"",BI193))</f>
        <v/>
      </c>
      <c r="DN193" t="s">
        <v>1</v>
      </c>
      <c r="DO193" s="91"/>
      <c r="DP193" t="s">
        <v>1</v>
      </c>
      <c r="DQ193" s="106" t="str">
        <f t="shared" si="241"/>
        <v/>
      </c>
      <c r="DR193" s="74" t="str">
        <f>IF(DQ193="","",MAX(DR$10:DR192)+1)</f>
        <v/>
      </c>
      <c r="DS193" s="74" t="str">
        <f>IF(DQ193="","",IF(BP193="","",IF(BP193="NEMA",DG193,BP193)))</f>
        <v/>
      </c>
      <c r="DT193" s="74" t="str">
        <f t="shared" si="242"/>
        <v/>
      </c>
      <c r="DU193" s="74" t="str">
        <f>IF(DO193="","",MAX(DU$10:DU192)+1)</f>
        <v/>
      </c>
      <c r="DV193" s="181" t="str">
        <f>IF(DO193="","",INDEX(klub_id,MATCH(DO193,klub_naziv,0)))</f>
        <v/>
      </c>
      <c r="DW193" s="129" t="str">
        <f t="shared" si="243"/>
        <v/>
      </c>
      <c r="DX193" t="s">
        <v>1</v>
      </c>
      <c r="DY193" s="30" t="str">
        <f t="shared" si="244"/>
        <v/>
      </c>
      <c r="DZ193" t="s">
        <v>1</v>
      </c>
      <c r="EA193" s="170" t="str">
        <f>IF(BX193="","",IF(BY193&lt;&gt;"NEMA","ime-pre-klu"&amp;IF(BJ193="","","(ali)")&amp;"-kat",IF(CB193&lt;&gt;"NEMA","ime-pre-klu"&amp;IF(BJ193="","","(ali)"),IF(CE193&lt;&gt;"NEMA","ime-pre",IF(CW193&lt;&gt;"","novo",""))))&amp;IF(AND(BE193="0",BD193&gt;max_minuta*60),"-ot",""))</f>
        <v/>
      </c>
      <c r="EB193" t="s">
        <v>1</v>
      </c>
      <c r="EC193" s="112"/>
      <c r="ED193" s="138"/>
      <c r="EE193" s="138"/>
      <c r="EF193" s="138"/>
      <c r="EG193" s="138"/>
      <c r="EH193" s="138"/>
      <c r="EI193" s="138"/>
      <c r="EJ193" s="138"/>
      <c r="EK193" s="138"/>
      <c r="EL193" s="138"/>
      <c r="EM193" s="107" t="str">
        <f t="shared" si="227"/>
        <v/>
      </c>
      <c r="EN193" t="s">
        <v>1</v>
      </c>
    </row>
    <row r="194" spans="2:144" x14ac:dyDescent="0.25">
      <c r="B194" s="152" t="s">
        <v>1261</v>
      </c>
      <c r="C194" t="s">
        <v>1</v>
      </c>
      <c r="D194" s="163">
        <f t="shared" si="228"/>
        <v>0</v>
      </c>
      <c r="E194" s="164">
        <f t="shared" ref="E194:AW194" si="300">IF($B194="","",FIND(";",$B194,D194+1))</f>
        <v>1</v>
      </c>
      <c r="F194" s="164">
        <f t="shared" si="300"/>
        <v>2</v>
      </c>
      <c r="G194" s="164">
        <f t="shared" si="300"/>
        <v>8</v>
      </c>
      <c r="H194" s="164">
        <f t="shared" si="300"/>
        <v>11</v>
      </c>
      <c r="I194" s="164">
        <f t="shared" si="300"/>
        <v>20</v>
      </c>
      <c r="J194" s="164">
        <f t="shared" si="300"/>
        <v>21</v>
      </c>
      <c r="K194" s="164">
        <f t="shared" si="300"/>
        <v>23</v>
      </c>
      <c r="L194" s="164">
        <f t="shared" si="300"/>
        <v>24</v>
      </c>
      <c r="M194" s="164">
        <f t="shared" si="300"/>
        <v>26</v>
      </c>
      <c r="N194" s="164">
        <f t="shared" si="300"/>
        <v>32</v>
      </c>
      <c r="O194" s="164">
        <f t="shared" si="300"/>
        <v>33</v>
      </c>
      <c r="P194" s="164">
        <f t="shared" si="300"/>
        <v>34</v>
      </c>
      <c r="Q194" s="164">
        <f t="shared" si="300"/>
        <v>36</v>
      </c>
      <c r="R194" s="164">
        <f t="shared" si="300"/>
        <v>37</v>
      </c>
      <c r="S194" s="164">
        <f t="shared" si="300"/>
        <v>40</v>
      </c>
      <c r="T194" s="164">
        <f t="shared" si="300"/>
        <v>43</v>
      </c>
      <c r="U194" s="164">
        <f t="shared" si="300"/>
        <v>46</v>
      </c>
      <c r="V194" s="164">
        <f t="shared" si="300"/>
        <v>49</v>
      </c>
      <c r="W194" s="164">
        <f t="shared" si="300"/>
        <v>56</v>
      </c>
      <c r="X194" s="164">
        <f t="shared" si="300"/>
        <v>63</v>
      </c>
      <c r="Y194" s="164">
        <f t="shared" si="300"/>
        <v>64</v>
      </c>
      <c r="Z194" s="164">
        <f t="shared" si="300"/>
        <v>65</v>
      </c>
      <c r="AA194" s="164">
        <f t="shared" si="300"/>
        <v>66</v>
      </c>
      <c r="AB194" s="164">
        <f t="shared" si="300"/>
        <v>69</v>
      </c>
      <c r="AC194" s="164">
        <f t="shared" si="300"/>
        <v>72</v>
      </c>
      <c r="AD194" s="164">
        <f t="shared" si="300"/>
        <v>75</v>
      </c>
      <c r="AE194" s="164">
        <f t="shared" si="300"/>
        <v>78</v>
      </c>
      <c r="AF194" s="164">
        <f t="shared" si="300"/>
        <v>81</v>
      </c>
      <c r="AG194" s="164">
        <f t="shared" si="300"/>
        <v>84</v>
      </c>
      <c r="AH194" s="164">
        <f t="shared" si="300"/>
        <v>87</v>
      </c>
      <c r="AI194" s="164">
        <f t="shared" si="300"/>
        <v>90</v>
      </c>
      <c r="AJ194" s="164">
        <f t="shared" si="300"/>
        <v>93</v>
      </c>
      <c r="AK194" s="164">
        <f t="shared" si="300"/>
        <v>96</v>
      </c>
      <c r="AL194" s="164">
        <f t="shared" si="300"/>
        <v>99</v>
      </c>
      <c r="AM194" s="164">
        <f t="shared" si="300"/>
        <v>100</v>
      </c>
      <c r="AN194" s="164">
        <f t="shared" si="300"/>
        <v>102</v>
      </c>
      <c r="AO194" s="164">
        <f t="shared" si="300"/>
        <v>108</v>
      </c>
      <c r="AP194" s="164">
        <f t="shared" si="300"/>
        <v>110</v>
      </c>
      <c r="AQ194" s="164">
        <f t="shared" si="300"/>
        <v>113</v>
      </c>
      <c r="AR194" s="164">
        <f t="shared" si="300"/>
        <v>120</v>
      </c>
      <c r="AS194" s="164">
        <f t="shared" si="300"/>
        <v>127</v>
      </c>
      <c r="AT194" s="164">
        <f t="shared" si="300"/>
        <v>133</v>
      </c>
      <c r="AU194" s="164">
        <f t="shared" si="300"/>
        <v>136</v>
      </c>
      <c r="AV194" s="164">
        <f t="shared" si="300"/>
        <v>137</v>
      </c>
      <c r="AW194" s="165">
        <f t="shared" si="300"/>
        <v>138</v>
      </c>
      <c r="AX194" t="s">
        <v>1</v>
      </c>
      <c r="AY194" s="106" t="str">
        <f t="shared" si="230"/>
        <v>Ž21B</v>
      </c>
      <c r="AZ194" s="138">
        <f t="shared" si="222"/>
        <v>118</v>
      </c>
      <c r="BA194" s="74" t="str">
        <f t="shared" si="231"/>
        <v>Vacant</v>
      </c>
      <c r="BB194" s="74" t="str">
        <f t="shared" si="232"/>
        <v/>
      </c>
      <c r="BC194" s="138" t="str">
        <f t="shared" si="233"/>
        <v/>
      </c>
      <c r="BD194" s="138" t="str">
        <f t="shared" si="234"/>
        <v/>
      </c>
      <c r="BE194" s="138" t="str">
        <f t="shared" si="235"/>
        <v>0</v>
      </c>
      <c r="BF194" s="138" t="str">
        <f t="shared" si="256"/>
        <v/>
      </c>
      <c r="BG194" s="138" t="str">
        <f>IF(CD194="","",IF(N(BD194)&gt;max_minuta*60,2,INDEX(statusRezultat_id,MATCH(VALUE(BE194),statusRezultat_oevent,0))))</f>
        <v/>
      </c>
      <c r="BH194" s="74" t="str">
        <f>IF(B194="","",SUBSTITUTE(MID($B194,R194+1,S194-R194-1),"""",""))</f>
        <v/>
      </c>
      <c r="BI194" s="74" t="str">
        <f>IF(B194="","",SUBSTITUTE(MID($B194,S194+1,T194-S194-1),"""",""))</f>
        <v/>
      </c>
      <c r="BJ194" s="138" t="str">
        <f t="shared" si="236"/>
        <v/>
      </c>
      <c r="BK194" s="74" t="str" cm="1">
        <f t="array" ref="BK194">IF(BJ194="",""&amp;BI194,IF(BJ194="NEMA",BI194,INDEX(klubAlias_klub,BJ194)))</f>
        <v/>
      </c>
      <c r="BL194" s="74" t="str" cm="1">
        <f t="array" ref="BL194">IFERROR(INDEX(registarNatjecatelji,CE194,4),"")</f>
        <v/>
      </c>
      <c r="BM194" s="183" t="str">
        <f t="shared" si="280"/>
        <v/>
      </c>
      <c r="BN194" s="74" t="str">
        <f t="shared" si="237"/>
        <v/>
      </c>
      <c r="BO194" s="74" t="str">
        <f>IF(B194="","",SUBSTITUTE(MID($B194,T194+1,U194-T194-1),"""",""))</f>
        <v/>
      </c>
      <c r="BP194" s="138" t="str">
        <f>IF(BO194="","",IFERROR(INDEX(drzava_id,MATCH(BO194,drzava_oznaka,0)),"NEMA"))</f>
        <v/>
      </c>
      <c r="BQ194" s="74" t="str">
        <f>IF(B194="","",SUBSTITUTE(MID($B194,AQ194+1,AR194-AQ194-1),"""",""))</f>
        <v>Ž21B</v>
      </c>
      <c r="BR194" s="74" t="str">
        <f t="shared" si="223"/>
        <v>Ž16-Ž21B</v>
      </c>
      <c r="BS194" s="138">
        <f t="shared" si="224"/>
        <v>1011</v>
      </c>
      <c r="BT194" s="75" t="str">
        <f>IF(B194="","",SUBSTITUTE(MID($B194,AR194+1,AS194-AR194-1),"""",""))</f>
        <v>2.66</v>
      </c>
      <c r="BU194" s="75" t="str">
        <f>IF(B194="","",SUBSTITUTE(MID($B194,AS194+1,AT194-AS194-1),"""",""))</f>
        <v>100</v>
      </c>
      <c r="BV194" s="76" t="str">
        <f>IF(B194="","",SUBSTITUTE(MID($B194,AT194+1,AU194-AT194-1),"""",""))</f>
        <v>10</v>
      </c>
      <c r="BW194" t="s">
        <v>1</v>
      </c>
      <c r="BX194" s="106" t="str">
        <f>IF(BA194="Vacant","",IF(BA194="","",BA194) &amp; IF(BB194="",""," – " &amp; BB194) &amp; IF(BN194="",""," – " &amp; BN194) &amp; IF(AY194="",""," – " &amp; AY194))</f>
        <v/>
      </c>
      <c r="BY194" s="107" t="str">
        <f t="shared" si="225"/>
        <v/>
      </c>
      <c r="BZ194" t="s">
        <v>1</v>
      </c>
      <c r="CA194" s="106" t="str">
        <f>IF(BA194="Vacant","",IF(BA194="","",BA194) &amp; IF(BB194="",""," – " &amp; BB194) &amp; IF(BN194="",""," – " &amp; BN194))</f>
        <v/>
      </c>
      <c r="CB194" s="107" t="str">
        <f t="shared" si="226"/>
        <v/>
      </c>
      <c r="CC194" t="s">
        <v>1</v>
      </c>
      <c r="CD194" s="106" t="str">
        <f>IF(BA194="Vacant","",IF(BA194="","",BA194)&amp;IF(BB194="",""," – "&amp;BB194))</f>
        <v/>
      </c>
      <c r="CE194" s="107" t="str">
        <f t="shared" si="238"/>
        <v/>
      </c>
      <c r="CF194" t="s">
        <v>1</v>
      </c>
      <c r="CG194" s="112" t="str">
        <f t="shared" si="239"/>
        <v/>
      </c>
      <c r="CH194" s="107" t="str" cm="1">
        <f t="array" ref="CH194">IF(CG194="","",INDEX(imePrezime_id,CG194,0))</f>
        <v/>
      </c>
      <c r="CI194" t="s">
        <v>1</v>
      </c>
      <c r="CJ194" s="30" t="str">
        <f>IF(CE194&lt;&gt;"NEMA","","SELECT '"&amp;CD194&amp;"', ime, prezime FROM imeprezime WHERE ime LIKE '%"&amp;MID(BA194,2,LEN(BA194)-2)&amp;"%' Or prezime LIKE '%"&amp;MID(BB194,2,LEN(BB194)-2)&amp;"%' Or ime LIKE '%"&amp;MID(BB194,2,LEN(BB194)-2)&amp;"%' Or prezime LIKE '%"&amp;MID(BA194,2,LEN(BA194)-2)&amp;"%' ORDER BY ime, prezime;")</f>
        <v/>
      </c>
      <c r="CK194" t="s">
        <v>1</v>
      </c>
      <c r="CL194" s="91"/>
      <c r="CM194" t="s">
        <v>1</v>
      </c>
      <c r="CO194" t="s">
        <v>1</v>
      </c>
      <c r="CW194" s="116" t="str">
        <f>IF(CE194="NEMA",MAX(CW$10:CW193)+1,"")</f>
        <v/>
      </c>
      <c r="CX194" t="s">
        <v>1</v>
      </c>
      <c r="CY194" s="124" t="str">
        <f>LEFT(BQ194,1)</f>
        <v>Ž</v>
      </c>
      <c r="CZ194" t="s">
        <v>1</v>
      </c>
      <c r="DA194" s="106" t="str">
        <f>IF(CW194="","",IF(BO194&lt;&gt;"CRO","","INSERT INTO osoba (id,reg_broj,oib,spol_id,dat_rodjenja) VALUES ("&amp;CW194&amp;",(SELECT max(reg_broj)+1 FROM osoba),Null,'"&amp;CY194&amp;"',Null); INSERT INTO osoba_log (id,reg_broj,oib,spol_id,dat_rodjenja,dnevnik_id) SELECT id,reg_broj,oib,spol_id,dat_rodjenja,"&amp;CW$2&amp;" FROM osoba WHERE id = "&amp;CW194&amp;";"))</f>
        <v/>
      </c>
      <c r="DB194" s="129" t="str">
        <f>IF(CW194="","","INSERT INTO imeprezime (id,osoba_id,rbr,ime,prezime,klub_id,identitet_id,sintaksa_id,info,aktivno,dnevnik_id) VALUES ("&amp;CW194&amp;","&amp;IF(DA194="","Null",CW194)&amp;",1,'"&amp;BA194&amp;"','"&amp;BB194&amp;"',(SELECT id FROM klub WHERE naziv = '"&amp;BI194&amp;"'),Null,1,'',1,"&amp;CW$2&amp;");")</f>
        <v/>
      </c>
      <c r="DC194" t="s">
        <v>1</v>
      </c>
      <c r="DD194" s="30" t="str">
        <f t="shared" si="240"/>
        <v/>
      </c>
      <c r="DE194" t="s">
        <v>1</v>
      </c>
      <c r="DF194" s="106" t="str">
        <f>IF(OR(BP194="",BP194&lt;&gt;"NEMA"),"",BO194)</f>
        <v/>
      </c>
      <c r="DG194" s="129" t="str">
        <f>IF(DF194="","",MAX(DG$10:DG193)+1)</f>
        <v/>
      </c>
      <c r="DH194" t="s">
        <v>1</v>
      </c>
      <c r="DI194" s="91"/>
      <c r="DJ194" t="s">
        <v>1</v>
      </c>
      <c r="DK194" s="30" t="str">
        <f>IF(DF194="","","INSERT INTO drzava(id,naziv,oznaka) VALUES ("&amp;DG194&amp;",'"&amp;DI194&amp;"','"&amp;UPPER(LEFT(DF194,1))&amp;LOWER(RIGHT(DF194,2))&amp;"');")</f>
        <v/>
      </c>
      <c r="DL194" t="s">
        <v>1</v>
      </c>
      <c r="DM194" s="170" t="str">
        <f>IF(BJ194&lt;&gt;"NEMA","",IF(IFERROR(MATCH(BI194,BI$10:BI193,0),0)&lt;&gt;0,"",BI194))</f>
        <v/>
      </c>
      <c r="DN194" t="s">
        <v>1</v>
      </c>
      <c r="DO194" s="91"/>
      <c r="DP194" t="s">
        <v>1</v>
      </c>
      <c r="DQ194" s="106" t="str">
        <f t="shared" si="241"/>
        <v/>
      </c>
      <c r="DR194" s="74" t="str">
        <f>IF(DQ194="","",MAX(DR$10:DR193)+1)</f>
        <v/>
      </c>
      <c r="DS194" s="74" t="str">
        <f>IF(DQ194="","",IF(BP194="","",IF(BP194="NEMA",DG194,BP194)))</f>
        <v/>
      </c>
      <c r="DT194" s="74" t="str">
        <f t="shared" si="242"/>
        <v/>
      </c>
      <c r="DU194" s="74" t="str">
        <f>IF(DO194="","",MAX(DU$10:DU193)+1)</f>
        <v/>
      </c>
      <c r="DV194" s="181" t="str">
        <f>IF(DO194="","",INDEX(klub_id,MATCH(DO194,klub_naziv,0)))</f>
        <v/>
      </c>
      <c r="DW194" s="129" t="str">
        <f t="shared" si="243"/>
        <v/>
      </c>
      <c r="DX194" t="s">
        <v>1</v>
      </c>
      <c r="DY194" s="30" t="str">
        <f t="shared" si="244"/>
        <v/>
      </c>
      <c r="DZ194" t="s">
        <v>1</v>
      </c>
      <c r="EA194" s="170" t="str">
        <f>IF(BX194="","",IF(BY194&lt;&gt;"NEMA","ime-pre-klu"&amp;IF(BJ194="","","(ali)")&amp;"-kat",IF(CB194&lt;&gt;"NEMA","ime-pre-klu"&amp;IF(BJ194="","","(ali)"),IF(CE194&lt;&gt;"NEMA","ime-pre",IF(CW194&lt;&gt;"","novo",""))))&amp;IF(AND(BE194="0",BD194&gt;max_minuta*60),"-ot",""))</f>
        <v/>
      </c>
      <c r="EB194" t="s">
        <v>1</v>
      </c>
      <c r="EC194" s="112"/>
      <c r="ED194" s="138"/>
      <c r="EE194" s="138"/>
      <c r="EF194" s="138"/>
      <c r="EG194" s="138"/>
      <c r="EH194" s="138"/>
      <c r="EI194" s="138"/>
      <c r="EJ194" s="138"/>
      <c r="EK194" s="138"/>
      <c r="EL194" s="138"/>
      <c r="EM194" s="107" t="str">
        <f t="shared" si="227"/>
        <v/>
      </c>
      <c r="EN194" t="s">
        <v>1</v>
      </c>
    </row>
    <row r="195" spans="2:144" x14ac:dyDescent="0.25">
      <c r="B195" s="152" t="s">
        <v>1262</v>
      </c>
      <c r="C195" t="s">
        <v>1</v>
      </c>
      <c r="D195" s="163">
        <f t="shared" si="228"/>
        <v>0</v>
      </c>
      <c r="E195" s="164">
        <f t="shared" ref="E195:AW195" si="301">IF($B195="","",FIND(";",$B195,D195+1))</f>
        <v>1</v>
      </c>
      <c r="F195" s="164">
        <f t="shared" si="301"/>
        <v>8</v>
      </c>
      <c r="G195" s="164">
        <f t="shared" si="301"/>
        <v>14</v>
      </c>
      <c r="H195" s="164">
        <f t="shared" si="301"/>
        <v>22</v>
      </c>
      <c r="I195" s="164">
        <f t="shared" si="301"/>
        <v>29</v>
      </c>
      <c r="J195" s="164">
        <f t="shared" si="301"/>
        <v>30</v>
      </c>
      <c r="K195" s="164">
        <f t="shared" si="301"/>
        <v>32</v>
      </c>
      <c r="L195" s="164">
        <f t="shared" si="301"/>
        <v>33</v>
      </c>
      <c r="M195" s="164">
        <f t="shared" si="301"/>
        <v>35</v>
      </c>
      <c r="N195" s="164">
        <f t="shared" si="301"/>
        <v>41</v>
      </c>
      <c r="O195" s="164">
        <f t="shared" si="301"/>
        <v>42</v>
      </c>
      <c r="P195" s="164">
        <f t="shared" si="301"/>
        <v>43</v>
      </c>
      <c r="Q195" s="164">
        <f t="shared" si="301"/>
        <v>45</v>
      </c>
      <c r="R195" s="164">
        <f t="shared" si="301"/>
        <v>47</v>
      </c>
      <c r="S195" s="164">
        <f t="shared" si="301"/>
        <v>55</v>
      </c>
      <c r="T195" s="164">
        <f t="shared" si="301"/>
        <v>66</v>
      </c>
      <c r="U195" s="164">
        <f t="shared" si="301"/>
        <v>72</v>
      </c>
      <c r="V195" s="164">
        <f t="shared" si="301"/>
        <v>75</v>
      </c>
      <c r="W195" s="164">
        <f t="shared" si="301"/>
        <v>82</v>
      </c>
      <c r="X195" s="164">
        <f t="shared" si="301"/>
        <v>89</v>
      </c>
      <c r="Y195" s="164">
        <f t="shared" si="301"/>
        <v>90</v>
      </c>
      <c r="Z195" s="164">
        <f t="shared" si="301"/>
        <v>91</v>
      </c>
      <c r="AA195" s="164">
        <f t="shared" si="301"/>
        <v>92</v>
      </c>
      <c r="AB195" s="164">
        <f t="shared" si="301"/>
        <v>95</v>
      </c>
      <c r="AC195" s="164">
        <f t="shared" si="301"/>
        <v>98</v>
      </c>
      <c r="AD195" s="164">
        <f t="shared" si="301"/>
        <v>101</v>
      </c>
      <c r="AE195" s="164">
        <f t="shared" si="301"/>
        <v>104</v>
      </c>
      <c r="AF195" s="164">
        <f t="shared" si="301"/>
        <v>107</v>
      </c>
      <c r="AG195" s="164">
        <f t="shared" si="301"/>
        <v>110</v>
      </c>
      <c r="AH195" s="164">
        <f t="shared" si="301"/>
        <v>113</v>
      </c>
      <c r="AI195" s="164">
        <f t="shared" si="301"/>
        <v>116</v>
      </c>
      <c r="AJ195" s="164">
        <f t="shared" si="301"/>
        <v>119</v>
      </c>
      <c r="AK195" s="164">
        <f t="shared" si="301"/>
        <v>122</v>
      </c>
      <c r="AL195" s="164">
        <f t="shared" si="301"/>
        <v>125</v>
      </c>
      <c r="AM195" s="164">
        <f t="shared" si="301"/>
        <v>126</v>
      </c>
      <c r="AN195" s="164">
        <f t="shared" si="301"/>
        <v>128</v>
      </c>
      <c r="AO195" s="164">
        <f t="shared" si="301"/>
        <v>134</v>
      </c>
      <c r="AP195" s="164">
        <f t="shared" si="301"/>
        <v>136</v>
      </c>
      <c r="AQ195" s="164">
        <f t="shared" si="301"/>
        <v>139</v>
      </c>
      <c r="AR195" s="164">
        <f t="shared" si="301"/>
        <v>146</v>
      </c>
      <c r="AS195" s="164">
        <f t="shared" si="301"/>
        <v>153</v>
      </c>
      <c r="AT195" s="164">
        <f t="shared" si="301"/>
        <v>159</v>
      </c>
      <c r="AU195" s="164">
        <f t="shared" si="301"/>
        <v>162</v>
      </c>
      <c r="AV195" s="164">
        <f t="shared" si="301"/>
        <v>163</v>
      </c>
      <c r="AW195" s="165">
        <f t="shared" si="301"/>
        <v>164</v>
      </c>
      <c r="AX195" t="s">
        <v>1</v>
      </c>
      <c r="AY195" s="106" t="str">
        <f t="shared" si="230"/>
        <v>Ž21B</v>
      </c>
      <c r="AZ195" s="138">
        <f t="shared" si="222"/>
        <v>118</v>
      </c>
      <c r="BA195" s="74" t="str">
        <f t="shared" si="231"/>
        <v>Ines</v>
      </c>
      <c r="BB195" s="74" t="str">
        <f t="shared" si="232"/>
        <v>Jurač</v>
      </c>
      <c r="BC195" s="138" t="str">
        <f t="shared" si="233"/>
        <v/>
      </c>
      <c r="BD195" s="138" t="str">
        <f t="shared" si="234"/>
        <v/>
      </c>
      <c r="BE195" s="138" t="str">
        <f t="shared" si="235"/>
        <v>1</v>
      </c>
      <c r="BF195" s="138" t="str">
        <f t="shared" si="256"/>
        <v>1</v>
      </c>
      <c r="BG195" s="138">
        <f>IF(CD195="","",IF(N(BD195)&gt;max_minuta*60,2,INDEX(statusRezultat_id,MATCH(VALUE(BE195),statusRezultat_oevent,0))))</f>
        <v>6</v>
      </c>
      <c r="BH195" s="74" t="str">
        <f>IF(B195="","",SUBSTITUTE(MID($B195,R195+1,S195-R195-1),"""",""))</f>
        <v>Vihor</v>
      </c>
      <c r="BI195" s="74" t="str">
        <f>IF(B195="","",SUBSTITUTE(MID($B195,S195+1,T195-S195-1),"""",""))</f>
        <v>OK Vihor</v>
      </c>
      <c r="BJ195" s="138" t="str">
        <f t="shared" si="236"/>
        <v/>
      </c>
      <c r="BK195" s="74" t="str" cm="1">
        <f t="array" ref="BK195">IF(BJ195="",""&amp;BI195,IF(BJ195="NEMA",BI195,INDEX(klubAlias_klub,BJ195)))</f>
        <v>OK Vihor</v>
      </c>
      <c r="BL195" s="74" t="str" cm="1">
        <f t="array" ref="BL195">IFERROR(INDEX(registarNatjecatelji,CE195,4),"")</f>
        <v>OK Vihor</v>
      </c>
      <c r="BM195" s="183" t="str">
        <f t="shared" si="280"/>
        <v/>
      </c>
      <c r="BN195" s="74" t="str">
        <f t="shared" si="237"/>
        <v>OK Vihor</v>
      </c>
      <c r="BO195" s="74" t="str">
        <f>IF(B195="","",SUBSTITUTE(MID($B195,T195+1,U195-T195-1),"""",""))</f>
        <v>CRO</v>
      </c>
      <c r="BP195" s="138">
        <f>IF(BO195="","",IFERROR(INDEX(drzava_id,MATCH(BO195,drzava_oznaka,0)),"NEMA"))</f>
        <v>1</v>
      </c>
      <c r="BQ195" s="74" t="str">
        <f>IF(B195="","",SUBSTITUTE(MID($B195,AQ195+1,AR195-AQ195-1),"""",""))</f>
        <v>Ž21B</v>
      </c>
      <c r="BR195" s="74" t="str">
        <f t="shared" si="223"/>
        <v>Ž16-Ž21B</v>
      </c>
      <c r="BS195" s="138">
        <f t="shared" si="224"/>
        <v>1011</v>
      </c>
      <c r="BT195" s="75" t="str">
        <f>IF(B195="","",SUBSTITUTE(MID($B195,AR195+1,AS195-AR195-1),"""",""))</f>
        <v>2.66</v>
      </c>
      <c r="BU195" s="75" t="str">
        <f>IF(B195="","",SUBSTITUTE(MID($B195,AS195+1,AT195-AS195-1),"""",""))</f>
        <v>100</v>
      </c>
      <c r="BV195" s="76" t="str">
        <f>IF(B195="","",SUBSTITUTE(MID($B195,AT195+1,AU195-AT195-1),"""",""))</f>
        <v>10</v>
      </c>
      <c r="BW195" t="s">
        <v>1</v>
      </c>
      <c r="BX195" s="106" t="str">
        <f>IF(BA195="Vacant","",IF(BA195="","",BA195) &amp; IF(BB195="",""," – " &amp; BB195) &amp; IF(BN195="",""," – " &amp; BN195) &amp; IF(AY195="",""," – " &amp; AY195))</f>
        <v>Ines – Jurač – OK Vihor – Ž21B</v>
      </c>
      <c r="BY195" s="107">
        <f t="shared" si="225"/>
        <v>705</v>
      </c>
      <c r="BZ195" t="s">
        <v>1</v>
      </c>
      <c r="CA195" s="106" t="str">
        <f>IF(BA195="Vacant","",IF(BA195="","",BA195) &amp; IF(BB195="",""," – " &amp; BB195) &amp; IF(BN195="",""," – " &amp; BN195))</f>
        <v>Ines – Jurač – OK Vihor</v>
      </c>
      <c r="CB195" s="107">
        <f t="shared" si="226"/>
        <v>705</v>
      </c>
      <c r="CC195" t="s">
        <v>1</v>
      </c>
      <c r="CD195" s="106" t="str">
        <f>IF(BA195="Vacant","",IF(BA195="","",BA195)&amp;IF(BB195="",""," – "&amp;BB195))</f>
        <v>Ines – Jurač</v>
      </c>
      <c r="CE195" s="107">
        <f t="shared" si="238"/>
        <v>705</v>
      </c>
      <c r="CF195" t="s">
        <v>1</v>
      </c>
      <c r="CG195" s="112">
        <f t="shared" si="239"/>
        <v>705</v>
      </c>
      <c r="CH195" s="107" cm="1">
        <f t="array" ref="CH195">IF(CG195="","",INDEX(imePrezime_id,CG195,0))</f>
        <v>1550</v>
      </c>
      <c r="CI195" t="s">
        <v>1</v>
      </c>
      <c r="CJ195" s="30" t="str">
        <f>IF(CE195&lt;&gt;"NEMA","","SELECT '"&amp;CD195&amp;"', ime, prezime FROM imeprezime WHERE ime LIKE '%"&amp;MID(BA195,2,LEN(BA195)-2)&amp;"%' Or prezime LIKE '%"&amp;MID(BB195,2,LEN(BB195)-2)&amp;"%' Or ime LIKE '%"&amp;MID(BB195,2,LEN(BB195)-2)&amp;"%' Or prezime LIKE '%"&amp;MID(BA195,2,LEN(BA195)-2)&amp;"%' ORDER BY ime, prezime;")</f>
        <v/>
      </c>
      <c r="CK195" t="s">
        <v>1</v>
      </c>
      <c r="CL195" s="91"/>
      <c r="CM195" t="s">
        <v>1</v>
      </c>
      <c r="CO195" t="s">
        <v>1</v>
      </c>
      <c r="CW195" s="116" t="str">
        <f>IF(CE195="NEMA",MAX(CW$10:CW194)+1,"")</f>
        <v/>
      </c>
      <c r="CX195" t="s">
        <v>1</v>
      </c>
      <c r="CY195" s="124" t="str">
        <f>LEFT(BQ195,1)</f>
        <v>Ž</v>
      </c>
      <c r="CZ195" t="s">
        <v>1</v>
      </c>
      <c r="DA195" s="106" t="str">
        <f>IF(CW195="","",IF(BO195&lt;&gt;"CRO","","INSERT INTO osoba (id,reg_broj,oib,spol_id,dat_rodjenja) VALUES ("&amp;CW195&amp;",(SELECT max(reg_broj)+1 FROM osoba),Null,'"&amp;CY195&amp;"',Null); INSERT INTO osoba_log (id,reg_broj,oib,spol_id,dat_rodjenja,dnevnik_id) SELECT id,reg_broj,oib,spol_id,dat_rodjenja,"&amp;CW$2&amp;" FROM osoba WHERE id = "&amp;CW195&amp;";"))</f>
        <v/>
      </c>
      <c r="DB195" s="129" t="str">
        <f>IF(CW195="","","INSERT INTO imeprezime (id,osoba_id,rbr,ime,prezime,klub_id,identitet_id,sintaksa_id,info,aktivno,dnevnik_id) VALUES ("&amp;CW195&amp;","&amp;IF(DA195="","Null",CW195)&amp;",1,'"&amp;BA195&amp;"','"&amp;BB195&amp;"',(SELECT id FROM klub WHERE naziv = '"&amp;BI195&amp;"'),Null,1,'',1,"&amp;CW$2&amp;");")</f>
        <v/>
      </c>
      <c r="DC195" t="s">
        <v>1</v>
      </c>
      <c r="DD195" s="30" t="str">
        <f t="shared" si="240"/>
        <v/>
      </c>
      <c r="DE195" t="s">
        <v>1</v>
      </c>
      <c r="DF195" s="106" t="str">
        <f>IF(OR(BP195="",BP195&lt;&gt;"NEMA"),"",BO195)</f>
        <v/>
      </c>
      <c r="DG195" s="129" t="str">
        <f>IF(DF195="","",MAX(DG$10:DG194)+1)</f>
        <v/>
      </c>
      <c r="DH195" t="s">
        <v>1</v>
      </c>
      <c r="DI195" s="91"/>
      <c r="DJ195" t="s">
        <v>1</v>
      </c>
      <c r="DK195" s="30" t="str">
        <f>IF(DF195="","","INSERT INTO drzava(id,naziv,oznaka) VALUES ("&amp;DG195&amp;",'"&amp;DI195&amp;"','"&amp;UPPER(LEFT(DF195,1))&amp;LOWER(RIGHT(DF195,2))&amp;"');")</f>
        <v/>
      </c>
      <c r="DL195" t="s">
        <v>1</v>
      </c>
      <c r="DM195" s="170" t="str">
        <f>IF(BJ195&lt;&gt;"NEMA","",IF(IFERROR(MATCH(BI195,BI$10:BI194,0),0)&lt;&gt;0,"",BI195))</f>
        <v/>
      </c>
      <c r="DN195" t="s">
        <v>1</v>
      </c>
      <c r="DO195" s="91"/>
      <c r="DP195" t="s">
        <v>1</v>
      </c>
      <c r="DQ195" s="106" t="str">
        <f t="shared" si="241"/>
        <v/>
      </c>
      <c r="DR195" s="74" t="str">
        <f>IF(DQ195="","",MAX(DR$10:DR194)+1)</f>
        <v/>
      </c>
      <c r="DS195" s="74" t="str">
        <f>IF(DQ195="","",IF(BP195="","",IF(BP195="NEMA",DG195,BP195)))</f>
        <v/>
      </c>
      <c r="DT195" s="74" t="str">
        <f t="shared" si="242"/>
        <v/>
      </c>
      <c r="DU195" s="74" t="str">
        <f>IF(DO195="","",MAX(DU$10:DU194)+1)</f>
        <v/>
      </c>
      <c r="DV195" s="181" t="str">
        <f>IF(DO195="","",INDEX(klub_id,MATCH(DO195,klub_naziv,0)))</f>
        <v/>
      </c>
      <c r="DW195" s="129" t="str">
        <f t="shared" si="243"/>
        <v/>
      </c>
      <c r="DX195" t="s">
        <v>1</v>
      </c>
      <c r="DY195" s="30" t="str">
        <f t="shared" si="244"/>
        <v/>
      </c>
      <c r="DZ195" t="s">
        <v>1</v>
      </c>
      <c r="EA195" s="170" t="str">
        <f>IF(BX195="","",IF(BY195&lt;&gt;"NEMA","ime-pre-klu"&amp;IF(BJ195="","","(ali)")&amp;"-kat",IF(CB195&lt;&gt;"NEMA","ime-pre-klu"&amp;IF(BJ195="","","(ali)"),IF(CE195&lt;&gt;"NEMA","ime-pre",IF(CW195&lt;&gt;"","novo",""))))&amp;IF(AND(BE195="0",BD195&gt;max_minuta*60),"-ot",""))</f>
        <v>ime-pre-klu-kat</v>
      </c>
      <c r="EB195" t="s">
        <v>1</v>
      </c>
      <c r="EC195" s="112"/>
      <c r="ED195" s="138"/>
      <c r="EE195" s="138"/>
      <c r="EF195" s="138"/>
      <c r="EG195" s="138"/>
      <c r="EH195" s="138"/>
      <c r="EI195" s="138"/>
      <c r="EJ195" s="138"/>
      <c r="EK195" s="138"/>
      <c r="EL195" s="138"/>
      <c r="EM195" s="107">
        <f t="shared" si="227"/>
        <v>1</v>
      </c>
      <c r="EN195" t="s">
        <v>1</v>
      </c>
    </row>
    <row r="196" spans="2:144" x14ac:dyDescent="0.25">
      <c r="B196" s="152" t="s">
        <v>1263</v>
      </c>
      <c r="C196" t="s">
        <v>1</v>
      </c>
      <c r="D196" s="163">
        <f t="shared" si="228"/>
        <v>0</v>
      </c>
      <c r="E196" s="164">
        <f t="shared" ref="E196:AW196" si="302">IF($B196="","",FIND(";",$B196,D196+1))</f>
        <v>1</v>
      </c>
      <c r="F196" s="164">
        <f t="shared" si="302"/>
        <v>9</v>
      </c>
      <c r="G196" s="164">
        <f t="shared" si="302"/>
        <v>15</v>
      </c>
      <c r="H196" s="164">
        <f t="shared" si="302"/>
        <v>26</v>
      </c>
      <c r="I196" s="164">
        <f t="shared" si="302"/>
        <v>34</v>
      </c>
      <c r="J196" s="164">
        <f t="shared" si="302"/>
        <v>35</v>
      </c>
      <c r="K196" s="164">
        <f t="shared" si="302"/>
        <v>37</v>
      </c>
      <c r="L196" s="164">
        <f t="shared" si="302"/>
        <v>38</v>
      </c>
      <c r="M196" s="164">
        <f t="shared" si="302"/>
        <v>40</v>
      </c>
      <c r="N196" s="164">
        <f t="shared" si="302"/>
        <v>46</v>
      </c>
      <c r="O196" s="164">
        <f t="shared" si="302"/>
        <v>52</v>
      </c>
      <c r="P196" s="164">
        <f t="shared" si="302"/>
        <v>58</v>
      </c>
      <c r="Q196" s="164">
        <f t="shared" si="302"/>
        <v>60</v>
      </c>
      <c r="R196" s="164">
        <f t="shared" si="302"/>
        <v>62</v>
      </c>
      <c r="S196" s="164">
        <f t="shared" si="302"/>
        <v>68</v>
      </c>
      <c r="T196" s="164">
        <f t="shared" si="302"/>
        <v>80</v>
      </c>
      <c r="U196" s="164">
        <f t="shared" si="302"/>
        <v>86</v>
      </c>
      <c r="V196" s="164">
        <f t="shared" si="302"/>
        <v>89</v>
      </c>
      <c r="W196" s="164">
        <f t="shared" si="302"/>
        <v>95</v>
      </c>
      <c r="X196" s="164">
        <f t="shared" si="302"/>
        <v>101</v>
      </c>
      <c r="Y196" s="164">
        <f t="shared" si="302"/>
        <v>102</v>
      </c>
      <c r="Z196" s="164">
        <f t="shared" si="302"/>
        <v>103</v>
      </c>
      <c r="AA196" s="164">
        <f t="shared" si="302"/>
        <v>104</v>
      </c>
      <c r="AB196" s="164">
        <f t="shared" si="302"/>
        <v>107</v>
      </c>
      <c r="AC196" s="164">
        <f t="shared" si="302"/>
        <v>110</v>
      </c>
      <c r="AD196" s="164">
        <f t="shared" si="302"/>
        <v>113</v>
      </c>
      <c r="AE196" s="164">
        <f t="shared" si="302"/>
        <v>116</v>
      </c>
      <c r="AF196" s="164">
        <f t="shared" si="302"/>
        <v>119</v>
      </c>
      <c r="AG196" s="164">
        <f t="shared" si="302"/>
        <v>122</v>
      </c>
      <c r="AH196" s="164">
        <f t="shared" si="302"/>
        <v>125</v>
      </c>
      <c r="AI196" s="164">
        <f t="shared" si="302"/>
        <v>128</v>
      </c>
      <c r="AJ196" s="164">
        <f t="shared" si="302"/>
        <v>131</v>
      </c>
      <c r="AK196" s="164">
        <f t="shared" si="302"/>
        <v>134</v>
      </c>
      <c r="AL196" s="164">
        <f t="shared" si="302"/>
        <v>137</v>
      </c>
      <c r="AM196" s="164">
        <f t="shared" si="302"/>
        <v>138</v>
      </c>
      <c r="AN196" s="164">
        <f t="shared" si="302"/>
        <v>140</v>
      </c>
      <c r="AO196" s="164">
        <f t="shared" si="302"/>
        <v>146</v>
      </c>
      <c r="AP196" s="164">
        <f t="shared" si="302"/>
        <v>148</v>
      </c>
      <c r="AQ196" s="164">
        <f t="shared" si="302"/>
        <v>151</v>
      </c>
      <c r="AR196" s="164">
        <f t="shared" si="302"/>
        <v>157</v>
      </c>
      <c r="AS196" s="164">
        <f t="shared" si="302"/>
        <v>164</v>
      </c>
      <c r="AT196" s="164">
        <f t="shared" si="302"/>
        <v>170</v>
      </c>
      <c r="AU196" s="164">
        <f t="shared" si="302"/>
        <v>173</v>
      </c>
      <c r="AV196" s="164">
        <f t="shared" si="302"/>
        <v>175</v>
      </c>
      <c r="AW196" s="165">
        <f t="shared" si="302"/>
        <v>176</v>
      </c>
      <c r="AX196" t="s">
        <v>1</v>
      </c>
      <c r="AY196" s="106" t="str">
        <f t="shared" si="230"/>
        <v>Ž35</v>
      </c>
      <c r="AZ196" s="138">
        <f t="shared" si="222"/>
        <v>117</v>
      </c>
      <c r="BA196" s="74" t="str">
        <f t="shared" si="231"/>
        <v>Sanda</v>
      </c>
      <c r="BB196" s="74" t="str">
        <f t="shared" si="232"/>
        <v>Berženji</v>
      </c>
      <c r="BC196" s="138" t="str">
        <f t="shared" si="233"/>
        <v>41:38</v>
      </c>
      <c r="BD196" s="138">
        <f t="shared" si="234"/>
        <v>2498</v>
      </c>
      <c r="BE196" s="138" t="str">
        <f t="shared" si="235"/>
        <v>0</v>
      </c>
      <c r="BF196" s="138" t="str">
        <f t="shared" si="256"/>
        <v>0</v>
      </c>
      <c r="BG196" s="138">
        <f>IF(CD196="","",IF(N(BD196)&gt;max_minuta*60,2,INDEX(statusRezultat_id,MATCH(VALUE(BE196),statusRezultat_oevent,0))))</f>
        <v>1</v>
      </c>
      <c r="BH196" s="74" t="str">
        <f>IF(B196="","",SUBSTITUTE(MID($B196,R196+1,S196-R196-1),"""",""))</f>
        <v>KAP</v>
      </c>
      <c r="BI196" s="74" t="str">
        <f>IF(B196="","",SUBSTITUTE(MID($B196,S196+1,T196-S196-1),"""",""))</f>
        <v>OK Kapela</v>
      </c>
      <c r="BJ196" s="138" t="str">
        <f t="shared" si="236"/>
        <v/>
      </c>
      <c r="BK196" s="74" t="str" cm="1">
        <f t="array" ref="BK196">IF(BJ196="",""&amp;BI196,IF(BJ196="NEMA",BI196,INDEX(klubAlias_klub,BJ196)))</f>
        <v>OK Kapela</v>
      </c>
      <c r="BL196" s="74" t="str" cm="1">
        <f t="array" ref="BL196">IFERROR(INDEX(registarNatjecatelji,CE196,4),"")</f>
        <v>OK Kapela</v>
      </c>
      <c r="BM196" s="183" t="str">
        <f t="shared" si="280"/>
        <v/>
      </c>
      <c r="BN196" s="74" t="str">
        <f t="shared" si="237"/>
        <v>OK Kapela</v>
      </c>
      <c r="BO196" s="74" t="str">
        <f>IF(B196="","",SUBSTITUTE(MID($B196,T196+1,U196-T196-1),"""",""))</f>
        <v>CRO</v>
      </c>
      <c r="BP196" s="138">
        <f>IF(BO196="","",IFERROR(INDEX(drzava_id,MATCH(BO196,drzava_oznaka,0)),"NEMA"))</f>
        <v>1</v>
      </c>
      <c r="BQ196" s="74" t="str">
        <f>IF(B196="","",SUBSTITUTE(MID($B196,AQ196+1,AR196-AQ196-1),"""",""))</f>
        <v>Ž35</v>
      </c>
      <c r="BR196" s="74" t="str">
        <f t="shared" si="223"/>
        <v>M45-Ž20-Ž35</v>
      </c>
      <c r="BS196" s="138">
        <f t="shared" si="224"/>
        <v>1007</v>
      </c>
      <c r="BT196" s="75" t="str">
        <f>IF(B196="","",SUBSTITUTE(MID($B196,AR196+1,AS196-AR196-1),"""",""))</f>
        <v>3.56</v>
      </c>
      <c r="BU196" s="75" t="str">
        <f>IF(B196="","",SUBSTITUTE(MID($B196,AS196+1,AT196-AS196-1),"""",""))</f>
        <v>150</v>
      </c>
      <c r="BV196" s="76" t="str">
        <f>IF(B196="","",SUBSTITUTE(MID($B196,AT196+1,AU196-AT196-1),"""",""))</f>
        <v>11</v>
      </c>
      <c r="BW196" t="s">
        <v>1</v>
      </c>
      <c r="BX196" s="106" t="str">
        <f>IF(BA196="Vacant","",IF(BA196="","",BA196) &amp; IF(BB196="",""," – " &amp; BB196) &amp; IF(BN196="",""," – " &amp; BN196) &amp; IF(AY196="",""," – " &amp; AY196))</f>
        <v>Sanda – Berženji – OK Kapela – Ž35</v>
      </c>
      <c r="BY196" s="107">
        <f t="shared" si="225"/>
        <v>208</v>
      </c>
      <c r="BZ196" t="s">
        <v>1</v>
      </c>
      <c r="CA196" s="106" t="str">
        <f>IF(BA196="Vacant","",IF(BA196="","",BA196) &amp; IF(BB196="",""," – " &amp; BB196) &amp; IF(BN196="",""," – " &amp; BN196))</f>
        <v>Sanda – Berženji – OK Kapela</v>
      </c>
      <c r="CB196" s="107">
        <f t="shared" si="226"/>
        <v>208</v>
      </c>
      <c r="CC196" t="s">
        <v>1</v>
      </c>
      <c r="CD196" s="106" t="str">
        <f>IF(BA196="Vacant","",IF(BA196="","",BA196)&amp;IF(BB196="",""," – "&amp;BB196))</f>
        <v>Sanda – Berženji</v>
      </c>
      <c r="CE196" s="107">
        <f t="shared" si="238"/>
        <v>208</v>
      </c>
      <c r="CF196" t="s">
        <v>1</v>
      </c>
      <c r="CG196" s="112">
        <f t="shared" si="239"/>
        <v>208</v>
      </c>
      <c r="CH196" s="107" cm="1">
        <f t="array" ref="CH196">IF(CG196="","",INDEX(imePrezime_id,CG196,0))</f>
        <v>1368</v>
      </c>
      <c r="CI196" t="s">
        <v>1</v>
      </c>
      <c r="CJ196" s="30" t="str">
        <f>IF(CE196&lt;&gt;"NEMA","","SELECT '"&amp;CD196&amp;"', ime, prezime FROM imeprezime WHERE ime LIKE '%"&amp;MID(BA196,2,LEN(BA196)-2)&amp;"%' Or prezime LIKE '%"&amp;MID(BB196,2,LEN(BB196)-2)&amp;"%' Or ime LIKE '%"&amp;MID(BB196,2,LEN(BB196)-2)&amp;"%' Or prezime LIKE '%"&amp;MID(BA196,2,LEN(BA196)-2)&amp;"%' ORDER BY ime, prezime;")</f>
        <v/>
      </c>
      <c r="CK196" t="s">
        <v>1</v>
      </c>
      <c r="CL196" s="91"/>
      <c r="CM196" t="s">
        <v>1</v>
      </c>
      <c r="CO196" t="s">
        <v>1</v>
      </c>
      <c r="CW196" s="116" t="str">
        <f>IF(CE196="NEMA",MAX(CW$10:CW195)+1,"")</f>
        <v/>
      </c>
      <c r="CX196" t="s">
        <v>1</v>
      </c>
      <c r="CY196" s="124" t="str">
        <f>LEFT(BQ196,1)</f>
        <v>Ž</v>
      </c>
      <c r="CZ196" t="s">
        <v>1</v>
      </c>
      <c r="DA196" s="106" t="str">
        <f>IF(CW196="","",IF(BO196&lt;&gt;"CRO","","INSERT INTO osoba (id,reg_broj,oib,spol_id,dat_rodjenja) VALUES ("&amp;CW196&amp;",(SELECT max(reg_broj)+1 FROM osoba),Null,'"&amp;CY196&amp;"',Null); INSERT INTO osoba_log (id,reg_broj,oib,spol_id,dat_rodjenja,dnevnik_id) SELECT id,reg_broj,oib,spol_id,dat_rodjenja,"&amp;CW$2&amp;" FROM osoba WHERE id = "&amp;CW196&amp;";"))</f>
        <v/>
      </c>
      <c r="DB196" s="129" t="str">
        <f>IF(CW196="","","INSERT INTO imeprezime (id,osoba_id,rbr,ime,prezime,klub_id,identitet_id,sintaksa_id,info,aktivno,dnevnik_id) VALUES ("&amp;CW196&amp;","&amp;IF(DA196="","Null",CW196)&amp;",1,'"&amp;BA196&amp;"','"&amp;BB196&amp;"',(SELECT id FROM klub WHERE naziv = '"&amp;BI196&amp;"'),Null,1,'',1,"&amp;CW$2&amp;");")</f>
        <v/>
      </c>
      <c r="DC196" t="s">
        <v>1</v>
      </c>
      <c r="DD196" s="30" t="str">
        <f t="shared" si="240"/>
        <v/>
      </c>
      <c r="DE196" t="s">
        <v>1</v>
      </c>
      <c r="DF196" s="106" t="str">
        <f>IF(OR(BP196="",BP196&lt;&gt;"NEMA"),"",BO196)</f>
        <v/>
      </c>
      <c r="DG196" s="129" t="str">
        <f>IF(DF196="","",MAX(DG$10:DG195)+1)</f>
        <v/>
      </c>
      <c r="DH196" t="s">
        <v>1</v>
      </c>
      <c r="DI196" s="91"/>
      <c r="DJ196" t="s">
        <v>1</v>
      </c>
      <c r="DK196" s="30" t="str">
        <f>IF(DF196="","","INSERT INTO drzava(id,naziv,oznaka) VALUES ("&amp;DG196&amp;",'"&amp;DI196&amp;"','"&amp;UPPER(LEFT(DF196,1))&amp;LOWER(RIGHT(DF196,2))&amp;"');")</f>
        <v/>
      </c>
      <c r="DL196" t="s">
        <v>1</v>
      </c>
      <c r="DM196" s="170" t="str">
        <f>IF(BJ196&lt;&gt;"NEMA","",IF(IFERROR(MATCH(BI196,BI$10:BI195,0),0)&lt;&gt;0,"",BI196))</f>
        <v/>
      </c>
      <c r="DN196" t="s">
        <v>1</v>
      </c>
      <c r="DO196" s="91"/>
      <c r="DP196" t="s">
        <v>1</v>
      </c>
      <c r="DQ196" s="106" t="str">
        <f t="shared" si="241"/>
        <v/>
      </c>
      <c r="DR196" s="74" t="str">
        <f>IF(DQ196="","",MAX(DR$10:DR195)+1)</f>
        <v/>
      </c>
      <c r="DS196" s="74" t="str">
        <f>IF(DQ196="","",IF(BP196="","",IF(BP196="NEMA",DG196,BP196)))</f>
        <v/>
      </c>
      <c r="DT196" s="74" t="str">
        <f t="shared" si="242"/>
        <v/>
      </c>
      <c r="DU196" s="74" t="str">
        <f>IF(DO196="","",MAX(DU$10:DU195)+1)</f>
        <v/>
      </c>
      <c r="DV196" s="181" t="str">
        <f>IF(DO196="","",INDEX(klub_id,MATCH(DO196,klub_naziv,0)))</f>
        <v/>
      </c>
      <c r="DW196" s="129" t="str">
        <f t="shared" si="243"/>
        <v/>
      </c>
      <c r="DX196" t="s">
        <v>1</v>
      </c>
      <c r="DY196" s="30" t="str">
        <f t="shared" si="244"/>
        <v/>
      </c>
      <c r="DZ196" t="s">
        <v>1</v>
      </c>
      <c r="EA196" s="170" t="str">
        <f>IF(BX196="","",IF(BY196&lt;&gt;"NEMA","ime-pre-klu"&amp;IF(BJ196="","","(ali)")&amp;"-kat",IF(CB196&lt;&gt;"NEMA","ime-pre-klu"&amp;IF(BJ196="","","(ali)"),IF(CE196&lt;&gt;"NEMA","ime-pre",IF(CW196&lt;&gt;"","novo",""))))&amp;IF(AND(BE196="0",BD196&gt;max_minuta*60),"-ot",""))</f>
        <v>ime-pre-klu-kat</v>
      </c>
      <c r="EB196" t="s">
        <v>1</v>
      </c>
      <c r="EC196" s="112"/>
      <c r="ED196" s="138"/>
      <c r="EE196" s="138"/>
      <c r="EF196" s="138"/>
      <c r="EG196" s="138"/>
      <c r="EH196" s="138"/>
      <c r="EI196" s="138"/>
      <c r="EJ196" s="138"/>
      <c r="EK196" s="138"/>
      <c r="EL196" s="138"/>
      <c r="EM196" s="107">
        <f t="shared" si="227"/>
        <v>1</v>
      </c>
      <c r="EN196" t="s">
        <v>1</v>
      </c>
    </row>
    <row r="197" spans="2:144" x14ac:dyDescent="0.25">
      <c r="B197" s="152" t="s">
        <v>1264</v>
      </c>
      <c r="C197" t="s">
        <v>1</v>
      </c>
      <c r="D197" s="163">
        <f t="shared" si="228"/>
        <v>0</v>
      </c>
      <c r="E197" s="164">
        <f t="shared" ref="E197:AW197" si="303">IF($B197="","",FIND(";",$B197,D197+1))</f>
        <v>1</v>
      </c>
      <c r="F197" s="164">
        <f t="shared" si="303"/>
        <v>9</v>
      </c>
      <c r="G197" s="164">
        <f t="shared" si="303"/>
        <v>15</v>
      </c>
      <c r="H197" s="164">
        <f t="shared" si="303"/>
        <v>25</v>
      </c>
      <c r="I197" s="164">
        <f t="shared" si="303"/>
        <v>34</v>
      </c>
      <c r="J197" s="164">
        <f t="shared" si="303"/>
        <v>35</v>
      </c>
      <c r="K197" s="164">
        <f t="shared" si="303"/>
        <v>37</v>
      </c>
      <c r="L197" s="164">
        <f t="shared" si="303"/>
        <v>38</v>
      </c>
      <c r="M197" s="164">
        <f t="shared" si="303"/>
        <v>40</v>
      </c>
      <c r="N197" s="164">
        <f t="shared" si="303"/>
        <v>46</v>
      </c>
      <c r="O197" s="164">
        <f t="shared" si="303"/>
        <v>52</v>
      </c>
      <c r="P197" s="164">
        <f t="shared" si="303"/>
        <v>58</v>
      </c>
      <c r="Q197" s="164">
        <f t="shared" si="303"/>
        <v>60</v>
      </c>
      <c r="R197" s="164">
        <f t="shared" si="303"/>
        <v>62</v>
      </c>
      <c r="S197" s="164">
        <f t="shared" si="303"/>
        <v>68</v>
      </c>
      <c r="T197" s="164">
        <f t="shared" si="303"/>
        <v>80</v>
      </c>
      <c r="U197" s="164">
        <f t="shared" si="303"/>
        <v>86</v>
      </c>
      <c r="V197" s="164">
        <f t="shared" si="303"/>
        <v>89</v>
      </c>
      <c r="W197" s="164">
        <f t="shared" si="303"/>
        <v>95</v>
      </c>
      <c r="X197" s="164">
        <f t="shared" si="303"/>
        <v>101</v>
      </c>
      <c r="Y197" s="164">
        <f t="shared" si="303"/>
        <v>102</v>
      </c>
      <c r="Z197" s="164">
        <f t="shared" si="303"/>
        <v>103</v>
      </c>
      <c r="AA197" s="164">
        <f t="shared" si="303"/>
        <v>104</v>
      </c>
      <c r="AB197" s="164">
        <f t="shared" si="303"/>
        <v>107</v>
      </c>
      <c r="AC197" s="164">
        <f t="shared" si="303"/>
        <v>110</v>
      </c>
      <c r="AD197" s="164">
        <f t="shared" si="303"/>
        <v>113</v>
      </c>
      <c r="AE197" s="164">
        <f t="shared" si="303"/>
        <v>116</v>
      </c>
      <c r="AF197" s="164">
        <f t="shared" si="303"/>
        <v>119</v>
      </c>
      <c r="AG197" s="164">
        <f t="shared" si="303"/>
        <v>122</v>
      </c>
      <c r="AH197" s="164">
        <f t="shared" si="303"/>
        <v>125</v>
      </c>
      <c r="AI197" s="164">
        <f t="shared" si="303"/>
        <v>128</v>
      </c>
      <c r="AJ197" s="164">
        <f t="shared" si="303"/>
        <v>131</v>
      </c>
      <c r="AK197" s="164">
        <f t="shared" si="303"/>
        <v>134</v>
      </c>
      <c r="AL197" s="164">
        <f t="shared" si="303"/>
        <v>137</v>
      </c>
      <c r="AM197" s="164">
        <f t="shared" si="303"/>
        <v>138</v>
      </c>
      <c r="AN197" s="164">
        <f t="shared" si="303"/>
        <v>140</v>
      </c>
      <c r="AO197" s="164">
        <f t="shared" si="303"/>
        <v>146</v>
      </c>
      <c r="AP197" s="164">
        <f t="shared" si="303"/>
        <v>148</v>
      </c>
      <c r="AQ197" s="164">
        <f t="shared" si="303"/>
        <v>151</v>
      </c>
      <c r="AR197" s="164">
        <f t="shared" si="303"/>
        <v>157</v>
      </c>
      <c r="AS197" s="164">
        <f t="shared" si="303"/>
        <v>164</v>
      </c>
      <c r="AT197" s="164">
        <f t="shared" si="303"/>
        <v>170</v>
      </c>
      <c r="AU197" s="164">
        <f t="shared" si="303"/>
        <v>173</v>
      </c>
      <c r="AV197" s="164">
        <f t="shared" si="303"/>
        <v>175</v>
      </c>
      <c r="AW197" s="165">
        <f t="shared" si="303"/>
        <v>176</v>
      </c>
      <c r="AX197" t="s">
        <v>1</v>
      </c>
      <c r="AY197" s="106" t="str">
        <f t="shared" si="230"/>
        <v>Ž35</v>
      </c>
      <c r="AZ197" s="138">
        <f t="shared" si="222"/>
        <v>117</v>
      </c>
      <c r="BA197" s="74" t="str">
        <f t="shared" si="231"/>
        <v>Željka</v>
      </c>
      <c r="BB197" s="74" t="str">
        <f t="shared" si="232"/>
        <v>Fištrek</v>
      </c>
      <c r="BC197" s="138" t="str">
        <f t="shared" si="233"/>
        <v>48:04</v>
      </c>
      <c r="BD197" s="138">
        <f t="shared" si="234"/>
        <v>2884</v>
      </c>
      <c r="BE197" s="138" t="str">
        <f t="shared" si="235"/>
        <v>0</v>
      </c>
      <c r="BF197" s="138" t="str">
        <f t="shared" si="256"/>
        <v>0</v>
      </c>
      <c r="BG197" s="138">
        <f>IF(CD197="","",IF(N(BD197)&gt;max_minuta*60,2,INDEX(statusRezultat_id,MATCH(VALUE(BE197),statusRezultat_oevent,0))))</f>
        <v>1</v>
      </c>
      <c r="BH197" s="74" t="str">
        <f>IF(B197="","",SUBSTITUTE(MID($B197,R197+1,S197-R197-1),"""",""))</f>
        <v>KAP</v>
      </c>
      <c r="BI197" s="74" t="str">
        <f>IF(B197="","",SUBSTITUTE(MID($B197,S197+1,T197-S197-1),"""",""))</f>
        <v>OK Kapela</v>
      </c>
      <c r="BJ197" s="138" t="str">
        <f t="shared" si="236"/>
        <v/>
      </c>
      <c r="BK197" s="74" t="str" cm="1">
        <f t="array" ref="BK197">IF(BJ197="",""&amp;BI197,IF(BJ197="NEMA",BI197,INDEX(klubAlias_klub,BJ197)))</f>
        <v>OK Kapela</v>
      </c>
      <c r="BL197" s="74" t="str" cm="1">
        <f t="array" ref="BL197">IFERROR(INDEX(registarNatjecatelji,CE197,4),"")</f>
        <v>OK Kapela</v>
      </c>
      <c r="BM197" s="183" t="str">
        <f t="shared" si="280"/>
        <v/>
      </c>
      <c r="BN197" s="74" t="str">
        <f t="shared" si="237"/>
        <v>OK Kapela</v>
      </c>
      <c r="BO197" s="74" t="str">
        <f>IF(B197="","",SUBSTITUTE(MID($B197,T197+1,U197-T197-1),"""",""))</f>
        <v>CRO</v>
      </c>
      <c r="BP197" s="138">
        <f>IF(BO197="","",IFERROR(INDEX(drzava_id,MATCH(BO197,drzava_oznaka,0)),"NEMA"))</f>
        <v>1</v>
      </c>
      <c r="BQ197" s="74" t="str">
        <f>IF(B197="","",SUBSTITUTE(MID($B197,AQ197+1,AR197-AQ197-1),"""",""))</f>
        <v>Ž35</v>
      </c>
      <c r="BR197" s="74" t="str">
        <f t="shared" si="223"/>
        <v>M45-Ž20-Ž35</v>
      </c>
      <c r="BS197" s="138">
        <f t="shared" si="224"/>
        <v>1007</v>
      </c>
      <c r="BT197" s="75" t="str">
        <f>IF(B197="","",SUBSTITUTE(MID($B197,AR197+1,AS197-AR197-1),"""",""))</f>
        <v>3.56</v>
      </c>
      <c r="BU197" s="75" t="str">
        <f>IF(B197="","",SUBSTITUTE(MID($B197,AS197+1,AT197-AS197-1),"""",""))</f>
        <v>150</v>
      </c>
      <c r="BV197" s="76" t="str">
        <f>IF(B197="","",SUBSTITUTE(MID($B197,AT197+1,AU197-AT197-1),"""",""))</f>
        <v>11</v>
      </c>
      <c r="BW197" t="s">
        <v>1</v>
      </c>
      <c r="BX197" s="106" t="str">
        <f>IF(BA197="Vacant","",IF(BA197="","",BA197) &amp; IF(BB197="",""," – " &amp; BB197) &amp; IF(BN197="",""," – " &amp; BN197) &amp; IF(AY197="",""," – " &amp; AY197))</f>
        <v>Željka – Fištrek – OK Kapela – Ž35</v>
      </c>
      <c r="BY197" s="107">
        <f t="shared" si="225"/>
        <v>233</v>
      </c>
      <c r="BZ197" t="s">
        <v>1</v>
      </c>
      <c r="CA197" s="106" t="str">
        <f>IF(BA197="Vacant","",IF(BA197="","",BA197) &amp; IF(BB197="",""," – " &amp; BB197) &amp; IF(BN197="",""," – " &amp; BN197))</f>
        <v>Željka – Fištrek – OK Kapela</v>
      </c>
      <c r="CB197" s="107">
        <f t="shared" si="226"/>
        <v>233</v>
      </c>
      <c r="CC197" t="s">
        <v>1</v>
      </c>
      <c r="CD197" s="106" t="str">
        <f>IF(BA197="Vacant","",IF(BA197="","",BA197)&amp;IF(BB197="",""," – "&amp;BB197))</f>
        <v>Željka – Fištrek</v>
      </c>
      <c r="CE197" s="107">
        <f t="shared" si="238"/>
        <v>233</v>
      </c>
      <c r="CF197" t="s">
        <v>1</v>
      </c>
      <c r="CG197" s="112">
        <f t="shared" si="239"/>
        <v>233</v>
      </c>
      <c r="CH197" s="107" cm="1">
        <f t="array" ref="CH197">IF(CG197="","",INDEX(imePrezime_id,CG197,0))</f>
        <v>1193</v>
      </c>
      <c r="CI197" t="s">
        <v>1</v>
      </c>
      <c r="CJ197" s="30" t="str">
        <f>IF(CE197&lt;&gt;"NEMA","","SELECT '"&amp;CD197&amp;"', ime, prezime FROM imeprezime WHERE ime LIKE '%"&amp;MID(BA197,2,LEN(BA197)-2)&amp;"%' Or prezime LIKE '%"&amp;MID(BB197,2,LEN(BB197)-2)&amp;"%' Or ime LIKE '%"&amp;MID(BB197,2,LEN(BB197)-2)&amp;"%' Or prezime LIKE '%"&amp;MID(BA197,2,LEN(BA197)-2)&amp;"%' ORDER BY ime, prezime;")</f>
        <v/>
      </c>
      <c r="CK197" t="s">
        <v>1</v>
      </c>
      <c r="CL197" s="91"/>
      <c r="CM197" t="s">
        <v>1</v>
      </c>
      <c r="CO197" t="s">
        <v>1</v>
      </c>
      <c r="CW197" s="116" t="str">
        <f>IF(CE197="NEMA",MAX(CW$10:CW196)+1,"")</f>
        <v/>
      </c>
      <c r="CX197" t="s">
        <v>1</v>
      </c>
      <c r="CY197" s="124" t="str">
        <f>LEFT(BQ197,1)</f>
        <v>Ž</v>
      </c>
      <c r="CZ197" t="s">
        <v>1</v>
      </c>
      <c r="DA197" s="106" t="str">
        <f>IF(CW197="","",IF(BO197&lt;&gt;"CRO","","INSERT INTO osoba (id,reg_broj,oib,spol_id,dat_rodjenja) VALUES ("&amp;CW197&amp;",(SELECT max(reg_broj)+1 FROM osoba),Null,'"&amp;CY197&amp;"',Null); INSERT INTO osoba_log (id,reg_broj,oib,spol_id,dat_rodjenja,dnevnik_id) SELECT id,reg_broj,oib,spol_id,dat_rodjenja,"&amp;CW$2&amp;" FROM osoba WHERE id = "&amp;CW197&amp;";"))</f>
        <v/>
      </c>
      <c r="DB197" s="129" t="str">
        <f>IF(CW197="","","INSERT INTO imeprezime (id,osoba_id,rbr,ime,prezime,klub_id,identitet_id,sintaksa_id,info,aktivno,dnevnik_id) VALUES ("&amp;CW197&amp;","&amp;IF(DA197="","Null",CW197)&amp;",1,'"&amp;BA197&amp;"','"&amp;BB197&amp;"',(SELECT id FROM klub WHERE naziv = '"&amp;BI197&amp;"'),Null,1,'',1,"&amp;CW$2&amp;");")</f>
        <v/>
      </c>
      <c r="DC197" t="s">
        <v>1</v>
      </c>
      <c r="DD197" s="30" t="str">
        <f t="shared" si="240"/>
        <v/>
      </c>
      <c r="DE197" t="s">
        <v>1</v>
      </c>
      <c r="DF197" s="106" t="str">
        <f>IF(OR(BP197="",BP197&lt;&gt;"NEMA"),"",BO197)</f>
        <v/>
      </c>
      <c r="DG197" s="129" t="str">
        <f>IF(DF197="","",MAX(DG$10:DG196)+1)</f>
        <v/>
      </c>
      <c r="DH197" t="s">
        <v>1</v>
      </c>
      <c r="DI197" s="91"/>
      <c r="DJ197" t="s">
        <v>1</v>
      </c>
      <c r="DK197" s="30" t="str">
        <f>IF(DF197="","","INSERT INTO drzava(id,naziv,oznaka) VALUES ("&amp;DG197&amp;",'"&amp;DI197&amp;"','"&amp;UPPER(LEFT(DF197,1))&amp;LOWER(RIGHT(DF197,2))&amp;"');")</f>
        <v/>
      </c>
      <c r="DL197" t="s">
        <v>1</v>
      </c>
      <c r="DM197" s="170" t="str">
        <f>IF(BJ197&lt;&gt;"NEMA","",IF(IFERROR(MATCH(BI197,BI$10:BI196,0),0)&lt;&gt;0,"",BI197))</f>
        <v/>
      </c>
      <c r="DN197" t="s">
        <v>1</v>
      </c>
      <c r="DO197" s="91"/>
      <c r="DP197" t="s">
        <v>1</v>
      </c>
      <c r="DQ197" s="106" t="str">
        <f t="shared" si="241"/>
        <v/>
      </c>
      <c r="DR197" s="74" t="str">
        <f>IF(DQ197="","",MAX(DR$10:DR196)+1)</f>
        <v/>
      </c>
      <c r="DS197" s="74" t="str">
        <f>IF(DQ197="","",IF(BP197="","",IF(BP197="NEMA",DG197,BP197)))</f>
        <v/>
      </c>
      <c r="DT197" s="74" t="str">
        <f t="shared" si="242"/>
        <v/>
      </c>
      <c r="DU197" s="74" t="str">
        <f>IF(DO197="","",MAX(DU$10:DU196)+1)</f>
        <v/>
      </c>
      <c r="DV197" s="181" t="str">
        <f>IF(DO197="","",INDEX(klub_id,MATCH(DO197,klub_naziv,0)))</f>
        <v/>
      </c>
      <c r="DW197" s="129" t="str">
        <f t="shared" si="243"/>
        <v/>
      </c>
      <c r="DX197" t="s">
        <v>1</v>
      </c>
      <c r="DY197" s="30" t="str">
        <f t="shared" si="244"/>
        <v/>
      </c>
      <c r="DZ197" t="s">
        <v>1</v>
      </c>
      <c r="EA197" s="170" t="str">
        <f>IF(BX197="","",IF(BY197&lt;&gt;"NEMA","ime-pre-klu"&amp;IF(BJ197="","","(ali)")&amp;"-kat",IF(CB197&lt;&gt;"NEMA","ime-pre-klu"&amp;IF(BJ197="","","(ali)"),IF(CE197&lt;&gt;"NEMA","ime-pre",IF(CW197&lt;&gt;"","novo",""))))&amp;IF(AND(BE197="0",BD197&gt;max_minuta*60),"-ot",""))</f>
        <v>ime-pre-klu-kat</v>
      </c>
      <c r="EB197" t="s">
        <v>1</v>
      </c>
      <c r="EC197" s="112"/>
      <c r="ED197" s="138"/>
      <c r="EE197" s="138"/>
      <c r="EF197" s="138"/>
      <c r="EG197" s="138"/>
      <c r="EH197" s="138"/>
      <c r="EI197" s="138"/>
      <c r="EJ197" s="138"/>
      <c r="EK197" s="138"/>
      <c r="EL197" s="138"/>
      <c r="EM197" s="107">
        <f t="shared" si="227"/>
        <v>1</v>
      </c>
      <c r="EN197" t="s">
        <v>1</v>
      </c>
    </row>
    <row r="198" spans="2:144" x14ac:dyDescent="0.25">
      <c r="B198" s="152" t="s">
        <v>1265</v>
      </c>
      <c r="C198" t="s">
        <v>1</v>
      </c>
      <c r="D198" s="163">
        <f t="shared" si="228"/>
        <v>0</v>
      </c>
      <c r="E198" s="164">
        <f t="shared" ref="E198:AW198" si="304">IF($B198="","",FIND(";",$B198,D198+1))</f>
        <v>1</v>
      </c>
      <c r="F198" s="164">
        <f t="shared" si="304"/>
        <v>9</v>
      </c>
      <c r="G198" s="164">
        <f t="shared" si="304"/>
        <v>15</v>
      </c>
      <c r="H198" s="164">
        <f t="shared" si="304"/>
        <v>24</v>
      </c>
      <c r="I198" s="164">
        <f t="shared" si="304"/>
        <v>32</v>
      </c>
      <c r="J198" s="164">
        <f t="shared" si="304"/>
        <v>33</v>
      </c>
      <c r="K198" s="164">
        <f t="shared" si="304"/>
        <v>35</v>
      </c>
      <c r="L198" s="164">
        <f t="shared" si="304"/>
        <v>36</v>
      </c>
      <c r="M198" s="164">
        <f t="shared" si="304"/>
        <v>38</v>
      </c>
      <c r="N198" s="164">
        <f t="shared" si="304"/>
        <v>44</v>
      </c>
      <c r="O198" s="164">
        <f t="shared" si="304"/>
        <v>50</v>
      </c>
      <c r="P198" s="164">
        <f t="shared" si="304"/>
        <v>56</v>
      </c>
      <c r="Q198" s="164">
        <f t="shared" si="304"/>
        <v>58</v>
      </c>
      <c r="R198" s="164">
        <f t="shared" si="304"/>
        <v>60</v>
      </c>
      <c r="S198" s="164">
        <f t="shared" si="304"/>
        <v>66</v>
      </c>
      <c r="T198" s="164">
        <f t="shared" si="304"/>
        <v>79</v>
      </c>
      <c r="U198" s="164">
        <f t="shared" si="304"/>
        <v>85</v>
      </c>
      <c r="V198" s="164">
        <f t="shared" si="304"/>
        <v>88</v>
      </c>
      <c r="W198" s="164">
        <f t="shared" si="304"/>
        <v>94</v>
      </c>
      <c r="X198" s="164">
        <f t="shared" si="304"/>
        <v>100</v>
      </c>
      <c r="Y198" s="164">
        <f t="shared" si="304"/>
        <v>101</v>
      </c>
      <c r="Z198" s="164">
        <f t="shared" si="304"/>
        <v>102</v>
      </c>
      <c r="AA198" s="164">
        <f t="shared" si="304"/>
        <v>103</v>
      </c>
      <c r="AB198" s="164">
        <f t="shared" si="304"/>
        <v>106</v>
      </c>
      <c r="AC198" s="164">
        <f t="shared" si="304"/>
        <v>109</v>
      </c>
      <c r="AD198" s="164">
        <f t="shared" si="304"/>
        <v>112</v>
      </c>
      <c r="AE198" s="164">
        <f t="shared" si="304"/>
        <v>115</v>
      </c>
      <c r="AF198" s="164">
        <f t="shared" si="304"/>
        <v>118</v>
      </c>
      <c r="AG198" s="164">
        <f t="shared" si="304"/>
        <v>121</v>
      </c>
      <c r="AH198" s="164">
        <f t="shared" si="304"/>
        <v>124</v>
      </c>
      <c r="AI198" s="164">
        <f t="shared" si="304"/>
        <v>127</v>
      </c>
      <c r="AJ198" s="164">
        <f t="shared" si="304"/>
        <v>130</v>
      </c>
      <c r="AK198" s="164">
        <f t="shared" si="304"/>
        <v>133</v>
      </c>
      <c r="AL198" s="164">
        <f t="shared" si="304"/>
        <v>136</v>
      </c>
      <c r="AM198" s="164">
        <f t="shared" si="304"/>
        <v>137</v>
      </c>
      <c r="AN198" s="164">
        <f t="shared" si="304"/>
        <v>139</v>
      </c>
      <c r="AO198" s="164">
        <f t="shared" si="304"/>
        <v>145</v>
      </c>
      <c r="AP198" s="164">
        <f t="shared" si="304"/>
        <v>147</v>
      </c>
      <c r="AQ198" s="164">
        <f t="shared" si="304"/>
        <v>150</v>
      </c>
      <c r="AR198" s="164">
        <f t="shared" si="304"/>
        <v>156</v>
      </c>
      <c r="AS198" s="164">
        <f t="shared" si="304"/>
        <v>163</v>
      </c>
      <c r="AT198" s="164">
        <f t="shared" si="304"/>
        <v>169</v>
      </c>
      <c r="AU198" s="164">
        <f t="shared" si="304"/>
        <v>172</v>
      </c>
      <c r="AV198" s="164">
        <f t="shared" si="304"/>
        <v>174</v>
      </c>
      <c r="AW198" s="165">
        <f t="shared" si="304"/>
        <v>175</v>
      </c>
      <c r="AX198" t="s">
        <v>1</v>
      </c>
      <c r="AY198" s="106" t="str">
        <f t="shared" si="230"/>
        <v>Ž35</v>
      </c>
      <c r="AZ198" s="138">
        <f t="shared" si="222"/>
        <v>117</v>
      </c>
      <c r="BA198" s="74" t="str">
        <f t="shared" si="231"/>
        <v>Sonja</v>
      </c>
      <c r="BB198" s="74" t="str">
        <f t="shared" si="232"/>
        <v>Lesjak</v>
      </c>
      <c r="BC198" s="138" t="str">
        <f t="shared" si="233"/>
        <v>49:08</v>
      </c>
      <c r="BD198" s="138">
        <f t="shared" si="234"/>
        <v>2948</v>
      </c>
      <c r="BE198" s="138" t="str">
        <f t="shared" si="235"/>
        <v>0</v>
      </c>
      <c r="BF198" s="138" t="str">
        <f t="shared" si="256"/>
        <v>0</v>
      </c>
      <c r="BG198" s="138">
        <f>IF(CD198="","",IF(N(BD198)&gt;max_minuta*60,2,INDEX(statusRezultat_id,MATCH(VALUE(BE198),statusRezultat_oevent,0))))</f>
        <v>1</v>
      </c>
      <c r="BH198" s="74" t="str">
        <f>IF(B198="","",SUBSTITUTE(MID($B198,R198+1,S198-R198-1),"""",""))</f>
        <v>JAP</v>
      </c>
      <c r="BI198" s="74" t="str">
        <f>IF(B198="","",SUBSTITUTE(MID($B198,S198+1,T198-S198-1),"""",""))</f>
        <v>OK Japetic</v>
      </c>
      <c r="BJ198" s="138" t="str">
        <f t="shared" si="236"/>
        <v>NEMA</v>
      </c>
      <c r="BK198" s="74" t="str" cm="1">
        <f t="array" ref="BK198">IF(BJ198="",""&amp;BI198,IF(BJ198="NEMA",BI198,INDEX(klubAlias_klub,BJ198)))</f>
        <v>OK Japetic</v>
      </c>
      <c r="BL198" s="74" t="str" cm="1">
        <f t="array" ref="BL198">IFERROR(INDEX(registarNatjecatelji,CE198,4),"")</f>
        <v>OK Japetić</v>
      </c>
      <c r="BM198" s="183">
        <f t="shared" si="280"/>
        <v>1</v>
      </c>
      <c r="BN198" s="74" t="str">
        <f t="shared" si="237"/>
        <v>OK Japetić</v>
      </c>
      <c r="BO198" s="74" t="str">
        <f>IF(B198="","",SUBSTITUTE(MID($B198,T198+1,U198-T198-1),"""",""))</f>
        <v>CRO</v>
      </c>
      <c r="BP198" s="138">
        <f>IF(BO198="","",IFERROR(INDEX(drzava_id,MATCH(BO198,drzava_oznaka,0)),"NEMA"))</f>
        <v>1</v>
      </c>
      <c r="BQ198" s="74" t="str">
        <f>IF(B198="","",SUBSTITUTE(MID($B198,AQ198+1,AR198-AQ198-1),"""",""))</f>
        <v>Ž35</v>
      </c>
      <c r="BR198" s="74" t="str">
        <f t="shared" si="223"/>
        <v>M45-Ž20-Ž35</v>
      </c>
      <c r="BS198" s="138">
        <f t="shared" si="224"/>
        <v>1007</v>
      </c>
      <c r="BT198" s="75" t="str">
        <f>IF(B198="","",SUBSTITUTE(MID($B198,AR198+1,AS198-AR198-1),"""",""))</f>
        <v>3.56</v>
      </c>
      <c r="BU198" s="75" t="str">
        <f>IF(B198="","",SUBSTITUTE(MID($B198,AS198+1,AT198-AS198-1),"""",""))</f>
        <v>150</v>
      </c>
      <c r="BV198" s="76" t="str">
        <f>IF(B198="","",SUBSTITUTE(MID($B198,AT198+1,AU198-AT198-1),"""",""))</f>
        <v>11</v>
      </c>
      <c r="BW198" t="s">
        <v>1</v>
      </c>
      <c r="BX198" s="106" t="str">
        <f>IF(BA198="Vacant","",IF(BA198="","",BA198) &amp; IF(BB198="",""," – " &amp; BB198) &amp; IF(BN198="",""," – " &amp; BN198) &amp; IF(AY198="",""," – " &amp; AY198))</f>
        <v>Sonja – Lesjak – OK Japetić – Ž35</v>
      </c>
      <c r="BY198" s="107">
        <f t="shared" si="225"/>
        <v>104</v>
      </c>
      <c r="BZ198" t="s">
        <v>1</v>
      </c>
      <c r="CA198" s="106" t="str">
        <f>IF(BA198="Vacant","",IF(BA198="","",BA198) &amp; IF(BB198="",""," – " &amp; BB198) &amp; IF(BN198="",""," – " &amp; BN198))</f>
        <v>Sonja – Lesjak – OK Japetić</v>
      </c>
      <c r="CB198" s="107">
        <f t="shared" si="226"/>
        <v>104</v>
      </c>
      <c r="CC198" t="s">
        <v>1</v>
      </c>
      <c r="CD198" s="106" t="str">
        <f>IF(BA198="Vacant","",IF(BA198="","",BA198)&amp;IF(BB198="",""," – "&amp;BB198))</f>
        <v>Sonja – Lesjak</v>
      </c>
      <c r="CE198" s="107">
        <f t="shared" si="238"/>
        <v>104</v>
      </c>
      <c r="CF198" t="s">
        <v>1</v>
      </c>
      <c r="CG198" s="112">
        <f t="shared" si="239"/>
        <v>104</v>
      </c>
      <c r="CH198" s="107" cm="1">
        <f t="array" ref="CH198">IF(CG198="","",INDEX(imePrezime_id,CG198,0))</f>
        <v>1543</v>
      </c>
      <c r="CI198" t="s">
        <v>1</v>
      </c>
      <c r="CJ198" s="30" t="str">
        <f>IF(CE198&lt;&gt;"NEMA","","SELECT '"&amp;CD198&amp;"', ime, prezime FROM imeprezime WHERE ime LIKE '%"&amp;MID(BA198,2,LEN(BA198)-2)&amp;"%' Or prezime LIKE '%"&amp;MID(BB198,2,LEN(BB198)-2)&amp;"%' Or ime LIKE '%"&amp;MID(BB198,2,LEN(BB198)-2)&amp;"%' Or prezime LIKE '%"&amp;MID(BA198,2,LEN(BA198)-2)&amp;"%' ORDER BY ime, prezime;")</f>
        <v/>
      </c>
      <c r="CK198" t="s">
        <v>1</v>
      </c>
      <c r="CL198" s="91"/>
      <c r="CM198" t="s">
        <v>1</v>
      </c>
      <c r="CO198" t="s">
        <v>1</v>
      </c>
      <c r="CW198" s="116" t="str">
        <f>IF(CE198="NEMA",MAX(CW$10:CW197)+1,"")</f>
        <v/>
      </c>
      <c r="CX198" t="s">
        <v>1</v>
      </c>
      <c r="CY198" s="124" t="str">
        <f>LEFT(BQ198,1)</f>
        <v>Ž</v>
      </c>
      <c r="CZ198" t="s">
        <v>1</v>
      </c>
      <c r="DA198" s="106" t="str">
        <f>IF(CW198="","",IF(BO198&lt;&gt;"CRO","","INSERT INTO osoba (id,reg_broj,oib,spol_id,dat_rodjenja) VALUES ("&amp;CW198&amp;",(SELECT max(reg_broj)+1 FROM osoba),Null,'"&amp;CY198&amp;"',Null); INSERT INTO osoba_log (id,reg_broj,oib,spol_id,dat_rodjenja,dnevnik_id) SELECT id,reg_broj,oib,spol_id,dat_rodjenja,"&amp;CW$2&amp;" FROM osoba WHERE id = "&amp;CW198&amp;";"))</f>
        <v/>
      </c>
      <c r="DB198" s="129" t="str">
        <f>IF(CW198="","","INSERT INTO imeprezime (id,osoba_id,rbr,ime,prezime,klub_id,identitet_id,sintaksa_id,info,aktivno,dnevnik_id) VALUES ("&amp;CW198&amp;","&amp;IF(DA198="","Null",CW198)&amp;",1,'"&amp;BA198&amp;"','"&amp;BB198&amp;"',(SELECT id FROM klub WHERE naziv = '"&amp;BI198&amp;"'),Null,1,'',1,"&amp;CW$2&amp;");")</f>
        <v/>
      </c>
      <c r="DC198" t="s">
        <v>1</v>
      </c>
      <c r="DD198" s="30" t="str">
        <f t="shared" si="240"/>
        <v/>
      </c>
      <c r="DE198" t="s">
        <v>1</v>
      </c>
      <c r="DF198" s="106" t="str">
        <f>IF(OR(BP198="",BP198&lt;&gt;"NEMA"),"",BO198)</f>
        <v/>
      </c>
      <c r="DG198" s="129" t="str">
        <f>IF(DF198="","",MAX(DG$10:DG197)+1)</f>
        <v/>
      </c>
      <c r="DH198" t="s">
        <v>1</v>
      </c>
      <c r="DI198" s="91"/>
      <c r="DJ198" t="s">
        <v>1</v>
      </c>
      <c r="DK198" s="30" t="str">
        <f>IF(DF198="","","INSERT INTO drzava(id,naziv,oznaka) VALUES ("&amp;DG198&amp;",'"&amp;DI198&amp;"','"&amp;UPPER(LEFT(DF198,1))&amp;LOWER(RIGHT(DF198,2))&amp;"');")</f>
        <v/>
      </c>
      <c r="DL198" t="s">
        <v>1</v>
      </c>
      <c r="DM198" s="170" t="str">
        <f>IF(BJ198&lt;&gt;"NEMA","",IF(IFERROR(MATCH(BI198,BI$10:BI197,0),0)&lt;&gt;0,"",BI198))</f>
        <v/>
      </c>
      <c r="DN198" t="s">
        <v>1</v>
      </c>
      <c r="DO198" s="91"/>
      <c r="DP198" t="s">
        <v>1</v>
      </c>
      <c r="DQ198" s="106" t="str">
        <f t="shared" si="241"/>
        <v/>
      </c>
      <c r="DR198" s="74" t="str">
        <f>IF(DQ198="","",MAX(DR$10:DR197)+1)</f>
        <v/>
      </c>
      <c r="DS198" s="74" t="str">
        <f>IF(DQ198="","",IF(BP198="","",IF(BP198="NEMA",DG198,BP198)))</f>
        <v/>
      </c>
      <c r="DT198" s="74" t="str">
        <f t="shared" si="242"/>
        <v/>
      </c>
      <c r="DU198" s="74" t="str">
        <f>IF(DO198="","",MAX(DU$10:DU197)+1)</f>
        <v/>
      </c>
      <c r="DV198" s="181" t="str">
        <f>IF(DO198="","",INDEX(klub_id,MATCH(DO198,klub_naziv,0)))</f>
        <v/>
      </c>
      <c r="DW198" s="129" t="str">
        <f t="shared" si="243"/>
        <v/>
      </c>
      <c r="DX198" t="s">
        <v>1</v>
      </c>
      <c r="DY198" s="30" t="str">
        <f t="shared" si="244"/>
        <v/>
      </c>
      <c r="DZ198" t="s">
        <v>1</v>
      </c>
      <c r="EA198" s="170" t="str">
        <f>IF(BX198="","",IF(BY198&lt;&gt;"NEMA","ime-pre-klu"&amp;IF(BJ198="","","(ali)")&amp;"-kat",IF(CB198&lt;&gt;"NEMA","ime-pre-klu"&amp;IF(BJ198="","","(ali)"),IF(CE198&lt;&gt;"NEMA","ime-pre",IF(CW198&lt;&gt;"","novo",""))))&amp;IF(AND(BE198="0",BD198&gt;max_minuta*60),"-ot",""))</f>
        <v>ime-pre-klu(ali)-kat</v>
      </c>
      <c r="EB198" t="s">
        <v>1</v>
      </c>
      <c r="EC198" s="112"/>
      <c r="ED198" s="138"/>
      <c r="EE198" s="138"/>
      <c r="EF198" s="138"/>
      <c r="EG198" s="138"/>
      <c r="EH198" s="138"/>
      <c r="EI198" s="138"/>
      <c r="EJ198" s="138"/>
      <c r="EK198" s="138"/>
      <c r="EL198" s="138"/>
      <c r="EM198" s="107">
        <f t="shared" si="227"/>
        <v>3</v>
      </c>
      <c r="EN198" t="s">
        <v>1</v>
      </c>
    </row>
    <row r="199" spans="2:144" x14ac:dyDescent="0.25">
      <c r="B199" s="152" t="s">
        <v>1266</v>
      </c>
      <c r="C199" t="s">
        <v>1</v>
      </c>
      <c r="D199" s="163">
        <f t="shared" si="228"/>
        <v>0</v>
      </c>
      <c r="E199" s="164">
        <f t="shared" ref="E199:AW199" si="305">IF($B199="","",FIND(";",$B199,D199+1))</f>
        <v>1</v>
      </c>
      <c r="F199" s="164">
        <f t="shared" si="305"/>
        <v>9</v>
      </c>
      <c r="G199" s="164">
        <f t="shared" si="305"/>
        <v>15</v>
      </c>
      <c r="H199" s="164">
        <f t="shared" si="305"/>
        <v>28</v>
      </c>
      <c r="I199" s="164">
        <f t="shared" si="305"/>
        <v>37</v>
      </c>
      <c r="J199" s="164">
        <f t="shared" si="305"/>
        <v>38</v>
      </c>
      <c r="K199" s="164">
        <f t="shared" si="305"/>
        <v>40</v>
      </c>
      <c r="L199" s="164">
        <f t="shared" si="305"/>
        <v>41</v>
      </c>
      <c r="M199" s="164">
        <f t="shared" si="305"/>
        <v>43</v>
      </c>
      <c r="N199" s="164">
        <f t="shared" si="305"/>
        <v>49</v>
      </c>
      <c r="O199" s="164">
        <f t="shared" si="305"/>
        <v>55</v>
      </c>
      <c r="P199" s="164">
        <f t="shared" si="305"/>
        <v>61</v>
      </c>
      <c r="Q199" s="164">
        <f t="shared" si="305"/>
        <v>63</v>
      </c>
      <c r="R199" s="164">
        <f t="shared" si="305"/>
        <v>65</v>
      </c>
      <c r="S199" s="164">
        <f t="shared" si="305"/>
        <v>71</v>
      </c>
      <c r="T199" s="164">
        <f t="shared" si="305"/>
        <v>83</v>
      </c>
      <c r="U199" s="164">
        <f t="shared" si="305"/>
        <v>89</v>
      </c>
      <c r="V199" s="164">
        <f t="shared" si="305"/>
        <v>92</v>
      </c>
      <c r="W199" s="164">
        <f t="shared" si="305"/>
        <v>98</v>
      </c>
      <c r="X199" s="164">
        <f t="shared" si="305"/>
        <v>104</v>
      </c>
      <c r="Y199" s="164">
        <f t="shared" si="305"/>
        <v>105</v>
      </c>
      <c r="Z199" s="164">
        <f t="shared" si="305"/>
        <v>106</v>
      </c>
      <c r="AA199" s="164">
        <f t="shared" si="305"/>
        <v>107</v>
      </c>
      <c r="AB199" s="164">
        <f t="shared" si="305"/>
        <v>110</v>
      </c>
      <c r="AC199" s="164">
        <f t="shared" si="305"/>
        <v>113</v>
      </c>
      <c r="AD199" s="164">
        <f t="shared" si="305"/>
        <v>116</v>
      </c>
      <c r="AE199" s="164">
        <f t="shared" si="305"/>
        <v>119</v>
      </c>
      <c r="AF199" s="164">
        <f t="shared" si="305"/>
        <v>122</v>
      </c>
      <c r="AG199" s="164">
        <f t="shared" si="305"/>
        <v>125</v>
      </c>
      <c r="AH199" s="164">
        <f t="shared" si="305"/>
        <v>128</v>
      </c>
      <c r="AI199" s="164">
        <f t="shared" si="305"/>
        <v>131</v>
      </c>
      <c r="AJ199" s="164">
        <f t="shared" si="305"/>
        <v>134</v>
      </c>
      <c r="AK199" s="164">
        <f t="shared" si="305"/>
        <v>137</v>
      </c>
      <c r="AL199" s="164">
        <f t="shared" si="305"/>
        <v>140</v>
      </c>
      <c r="AM199" s="164">
        <f t="shared" si="305"/>
        <v>141</v>
      </c>
      <c r="AN199" s="164">
        <f t="shared" si="305"/>
        <v>143</v>
      </c>
      <c r="AO199" s="164">
        <f t="shared" si="305"/>
        <v>149</v>
      </c>
      <c r="AP199" s="164">
        <f t="shared" si="305"/>
        <v>151</v>
      </c>
      <c r="AQ199" s="164">
        <f t="shared" si="305"/>
        <v>154</v>
      </c>
      <c r="AR199" s="164">
        <f t="shared" si="305"/>
        <v>160</v>
      </c>
      <c r="AS199" s="164">
        <f t="shared" si="305"/>
        <v>167</v>
      </c>
      <c r="AT199" s="164">
        <f t="shared" si="305"/>
        <v>173</v>
      </c>
      <c r="AU199" s="164">
        <f t="shared" si="305"/>
        <v>176</v>
      </c>
      <c r="AV199" s="164">
        <f t="shared" si="305"/>
        <v>178</v>
      </c>
      <c r="AW199" s="165">
        <f t="shared" si="305"/>
        <v>179</v>
      </c>
      <c r="AX199" t="s">
        <v>1</v>
      </c>
      <c r="AY199" s="106" t="str">
        <f t="shared" si="230"/>
        <v>Ž35</v>
      </c>
      <c r="AZ199" s="138">
        <f t="shared" si="222"/>
        <v>117</v>
      </c>
      <c r="BA199" s="74" t="str">
        <f t="shared" si="231"/>
        <v>Monika</v>
      </c>
      <c r="BB199" s="74" t="str">
        <f t="shared" si="232"/>
        <v>Kovaljesko</v>
      </c>
      <c r="BC199" s="138" t="str">
        <f t="shared" si="233"/>
        <v>52:20</v>
      </c>
      <c r="BD199" s="138">
        <f t="shared" si="234"/>
        <v>3140</v>
      </c>
      <c r="BE199" s="138" t="str">
        <f t="shared" si="235"/>
        <v>0</v>
      </c>
      <c r="BF199" s="138" t="str">
        <f t="shared" si="256"/>
        <v>0</v>
      </c>
      <c r="BG199" s="138">
        <f>IF(CD199="","",IF(N(BD199)&gt;max_minuta*60,2,INDEX(statusRezultat_id,MATCH(VALUE(BE199),statusRezultat_oevent,0))))</f>
        <v>1</v>
      </c>
      <c r="BH199" s="74" t="str">
        <f>IF(B199="","",SUBSTITUTE(MID($B199,R199+1,S199-R199-1),"""",""))</f>
        <v>KAP</v>
      </c>
      <c r="BI199" s="74" t="str">
        <f>IF(B199="","",SUBSTITUTE(MID($B199,S199+1,T199-S199-1),"""",""))</f>
        <v>OK Kapela</v>
      </c>
      <c r="BJ199" s="138" t="str">
        <f t="shared" si="236"/>
        <v/>
      </c>
      <c r="BK199" s="74" t="str" cm="1">
        <f t="array" ref="BK199">IF(BJ199="",""&amp;BI199,IF(BJ199="NEMA",BI199,INDEX(klubAlias_klub,BJ199)))</f>
        <v>OK Kapela</v>
      </c>
      <c r="BL199" s="74" t="str" cm="1">
        <f t="array" ref="BL199">IFERROR(INDEX(registarNatjecatelji,CE199,4),"")</f>
        <v>OK Kapela</v>
      </c>
      <c r="BM199" s="183" t="str">
        <f t="shared" si="280"/>
        <v/>
      </c>
      <c r="BN199" s="74" t="str">
        <f t="shared" si="237"/>
        <v>OK Kapela</v>
      </c>
      <c r="BO199" s="74" t="str">
        <f>IF(B199="","",SUBSTITUTE(MID($B199,T199+1,U199-T199-1),"""",""))</f>
        <v>CRO</v>
      </c>
      <c r="BP199" s="138">
        <f>IF(BO199="","",IFERROR(INDEX(drzava_id,MATCH(BO199,drzava_oznaka,0)),"NEMA"))</f>
        <v>1</v>
      </c>
      <c r="BQ199" s="74" t="str">
        <f>IF(B199="","",SUBSTITUTE(MID($B199,AQ199+1,AR199-AQ199-1),"""",""))</f>
        <v>Ž35</v>
      </c>
      <c r="BR199" s="74" t="str">
        <f t="shared" si="223"/>
        <v>M45-Ž20-Ž35</v>
      </c>
      <c r="BS199" s="138">
        <f t="shared" si="224"/>
        <v>1007</v>
      </c>
      <c r="BT199" s="75" t="str">
        <f>IF(B199="","",SUBSTITUTE(MID($B199,AR199+1,AS199-AR199-1),"""",""))</f>
        <v>3.56</v>
      </c>
      <c r="BU199" s="75" t="str">
        <f>IF(B199="","",SUBSTITUTE(MID($B199,AS199+1,AT199-AS199-1),"""",""))</f>
        <v>150</v>
      </c>
      <c r="BV199" s="76" t="str">
        <f>IF(B199="","",SUBSTITUTE(MID($B199,AT199+1,AU199-AT199-1),"""",""))</f>
        <v>11</v>
      </c>
      <c r="BW199" t="s">
        <v>1</v>
      </c>
      <c r="BX199" s="106" t="str">
        <f>IF(BA199="Vacant","",IF(BA199="","",BA199) &amp; IF(BB199="",""," – " &amp; BB199) &amp; IF(BN199="",""," – " &amp; BN199) &amp; IF(AY199="",""," – " &amp; AY199))</f>
        <v>Monika – Kovaljesko – OK Kapela – Ž35</v>
      </c>
      <c r="BY199" s="107">
        <f t="shared" si="225"/>
        <v>263</v>
      </c>
      <c r="BZ199" t="s">
        <v>1</v>
      </c>
      <c r="CA199" s="106" t="str">
        <f>IF(BA199="Vacant","",IF(BA199="","",BA199) &amp; IF(BB199="",""," – " &amp; BB199) &amp; IF(BN199="",""," – " &amp; BN199))</f>
        <v>Monika – Kovaljesko – OK Kapela</v>
      </c>
      <c r="CB199" s="107">
        <f t="shared" si="226"/>
        <v>263</v>
      </c>
      <c r="CC199" t="s">
        <v>1</v>
      </c>
      <c r="CD199" s="106" t="str">
        <f>IF(BA199="Vacant","",IF(BA199="","",BA199)&amp;IF(BB199="",""," – "&amp;BB199))</f>
        <v>Monika – Kovaljesko</v>
      </c>
      <c r="CE199" s="107">
        <f t="shared" si="238"/>
        <v>263</v>
      </c>
      <c r="CF199" t="s">
        <v>1</v>
      </c>
      <c r="CG199" s="112">
        <f t="shared" si="239"/>
        <v>263</v>
      </c>
      <c r="CH199" s="107" cm="1">
        <f t="array" ref="CH199">IF(CG199="","",INDEX(imePrezime_id,CG199,0))</f>
        <v>1541</v>
      </c>
      <c r="CI199" t="s">
        <v>1</v>
      </c>
      <c r="CJ199" s="30" t="str">
        <f>IF(CE199&lt;&gt;"NEMA","","SELECT '"&amp;CD199&amp;"', ime, prezime FROM imeprezime WHERE ime LIKE '%"&amp;MID(BA199,2,LEN(BA199)-2)&amp;"%' Or prezime LIKE '%"&amp;MID(BB199,2,LEN(BB199)-2)&amp;"%' Or ime LIKE '%"&amp;MID(BB199,2,LEN(BB199)-2)&amp;"%' Or prezime LIKE '%"&amp;MID(BA199,2,LEN(BA199)-2)&amp;"%' ORDER BY ime, prezime;")</f>
        <v/>
      </c>
      <c r="CK199" t="s">
        <v>1</v>
      </c>
      <c r="CL199" s="91"/>
      <c r="CM199" t="s">
        <v>1</v>
      </c>
      <c r="CO199" t="s">
        <v>1</v>
      </c>
      <c r="CW199" s="116" t="str">
        <f>IF(CE199="NEMA",MAX(CW$10:CW198)+1,"")</f>
        <v/>
      </c>
      <c r="CX199" t="s">
        <v>1</v>
      </c>
      <c r="CY199" s="124" t="str">
        <f>LEFT(BQ199,1)</f>
        <v>Ž</v>
      </c>
      <c r="CZ199" t="s">
        <v>1</v>
      </c>
      <c r="DA199" s="106" t="str">
        <f>IF(CW199="","",IF(BO199&lt;&gt;"CRO","","INSERT INTO osoba (id,reg_broj,oib,spol_id,dat_rodjenja) VALUES ("&amp;CW199&amp;",(SELECT max(reg_broj)+1 FROM osoba),Null,'"&amp;CY199&amp;"',Null); INSERT INTO osoba_log (id,reg_broj,oib,spol_id,dat_rodjenja,dnevnik_id) SELECT id,reg_broj,oib,spol_id,dat_rodjenja,"&amp;CW$2&amp;" FROM osoba WHERE id = "&amp;CW199&amp;";"))</f>
        <v/>
      </c>
      <c r="DB199" s="129" t="str">
        <f>IF(CW199="","","INSERT INTO imeprezime (id,osoba_id,rbr,ime,prezime,klub_id,identitet_id,sintaksa_id,info,aktivno,dnevnik_id) VALUES ("&amp;CW199&amp;","&amp;IF(DA199="","Null",CW199)&amp;",1,'"&amp;BA199&amp;"','"&amp;BB199&amp;"',(SELECT id FROM klub WHERE naziv = '"&amp;BI199&amp;"'),Null,1,'',1,"&amp;CW$2&amp;");")</f>
        <v/>
      </c>
      <c r="DC199" t="s">
        <v>1</v>
      </c>
      <c r="DD199" s="30" t="str">
        <f t="shared" si="240"/>
        <v/>
      </c>
      <c r="DE199" t="s">
        <v>1</v>
      </c>
      <c r="DF199" s="106" t="str">
        <f>IF(OR(BP199="",BP199&lt;&gt;"NEMA"),"",BO199)</f>
        <v/>
      </c>
      <c r="DG199" s="129" t="str">
        <f>IF(DF199="","",MAX(DG$10:DG198)+1)</f>
        <v/>
      </c>
      <c r="DH199" t="s">
        <v>1</v>
      </c>
      <c r="DI199" s="91"/>
      <c r="DJ199" t="s">
        <v>1</v>
      </c>
      <c r="DK199" s="30" t="str">
        <f>IF(DF199="","","INSERT INTO drzava(id,naziv,oznaka) VALUES ("&amp;DG199&amp;",'"&amp;DI199&amp;"','"&amp;UPPER(LEFT(DF199,1))&amp;LOWER(RIGHT(DF199,2))&amp;"');")</f>
        <v/>
      </c>
      <c r="DL199" t="s">
        <v>1</v>
      </c>
      <c r="DM199" s="170" t="str">
        <f>IF(BJ199&lt;&gt;"NEMA","",IF(IFERROR(MATCH(BI199,BI$10:BI198,0),0)&lt;&gt;0,"",BI199))</f>
        <v/>
      </c>
      <c r="DN199" t="s">
        <v>1</v>
      </c>
      <c r="DO199" s="91"/>
      <c r="DP199" t="s">
        <v>1</v>
      </c>
      <c r="DQ199" s="106" t="str">
        <f t="shared" si="241"/>
        <v/>
      </c>
      <c r="DR199" s="74" t="str">
        <f>IF(DQ199="","",MAX(DR$10:DR198)+1)</f>
        <v/>
      </c>
      <c r="DS199" s="74" t="str">
        <f>IF(DQ199="","",IF(BP199="","",IF(BP199="NEMA",DG199,BP199)))</f>
        <v/>
      </c>
      <c r="DT199" s="74" t="str">
        <f t="shared" si="242"/>
        <v/>
      </c>
      <c r="DU199" s="74" t="str">
        <f>IF(DO199="","",MAX(DU$10:DU198)+1)</f>
        <v/>
      </c>
      <c r="DV199" s="181" t="str">
        <f>IF(DO199="","",INDEX(klub_id,MATCH(DO199,klub_naziv,0)))</f>
        <v/>
      </c>
      <c r="DW199" s="129" t="str">
        <f t="shared" si="243"/>
        <v/>
      </c>
      <c r="DX199" t="s">
        <v>1</v>
      </c>
      <c r="DY199" s="30" t="str">
        <f t="shared" si="244"/>
        <v/>
      </c>
      <c r="DZ199" t="s">
        <v>1</v>
      </c>
      <c r="EA199" s="170" t="str">
        <f>IF(BX199="","",IF(BY199&lt;&gt;"NEMA","ime-pre-klu"&amp;IF(BJ199="","","(ali)")&amp;"-kat",IF(CB199&lt;&gt;"NEMA","ime-pre-klu"&amp;IF(BJ199="","","(ali)"),IF(CE199&lt;&gt;"NEMA","ime-pre",IF(CW199&lt;&gt;"","novo",""))))&amp;IF(AND(BE199="0",BD199&gt;max_minuta*60),"-ot",""))</f>
        <v>ime-pre-klu-kat</v>
      </c>
      <c r="EB199" t="s">
        <v>1</v>
      </c>
      <c r="EC199" s="112"/>
      <c r="ED199" s="138"/>
      <c r="EE199" s="138"/>
      <c r="EF199" s="138"/>
      <c r="EG199" s="138"/>
      <c r="EH199" s="138"/>
      <c r="EI199" s="138"/>
      <c r="EJ199" s="138"/>
      <c r="EK199" s="138"/>
      <c r="EL199" s="138"/>
      <c r="EM199" s="107">
        <f t="shared" si="227"/>
        <v>1</v>
      </c>
      <c r="EN199" t="s">
        <v>1</v>
      </c>
    </row>
    <row r="200" spans="2:144" x14ac:dyDescent="0.25">
      <c r="B200" s="152" t="s">
        <v>1267</v>
      </c>
      <c r="C200" t="s">
        <v>1</v>
      </c>
      <c r="D200" s="163">
        <f t="shared" si="228"/>
        <v>0</v>
      </c>
      <c r="E200" s="164">
        <f t="shared" ref="E200:AW200" si="306">IF($B200="","",FIND(";",$B200,D200+1))</f>
        <v>1</v>
      </c>
      <c r="F200" s="164">
        <f t="shared" si="306"/>
        <v>9</v>
      </c>
      <c r="G200" s="164">
        <f t="shared" si="306"/>
        <v>15</v>
      </c>
      <c r="H200" s="164">
        <f t="shared" si="306"/>
        <v>25</v>
      </c>
      <c r="I200" s="164">
        <f t="shared" si="306"/>
        <v>33</v>
      </c>
      <c r="J200" s="164">
        <f t="shared" si="306"/>
        <v>34</v>
      </c>
      <c r="K200" s="164">
        <f t="shared" si="306"/>
        <v>36</v>
      </c>
      <c r="L200" s="164">
        <f t="shared" si="306"/>
        <v>37</v>
      </c>
      <c r="M200" s="164">
        <f t="shared" si="306"/>
        <v>39</v>
      </c>
      <c r="N200" s="164">
        <f t="shared" si="306"/>
        <v>45</v>
      </c>
      <c r="O200" s="164">
        <f t="shared" si="306"/>
        <v>51</v>
      </c>
      <c r="P200" s="164">
        <f t="shared" si="306"/>
        <v>57</v>
      </c>
      <c r="Q200" s="164">
        <f t="shared" si="306"/>
        <v>59</v>
      </c>
      <c r="R200" s="164">
        <f t="shared" si="306"/>
        <v>61</v>
      </c>
      <c r="S200" s="164">
        <f t="shared" si="306"/>
        <v>67</v>
      </c>
      <c r="T200" s="164">
        <f t="shared" si="306"/>
        <v>79</v>
      </c>
      <c r="U200" s="164">
        <f t="shared" si="306"/>
        <v>85</v>
      </c>
      <c r="V200" s="164">
        <f t="shared" si="306"/>
        <v>88</v>
      </c>
      <c r="W200" s="164">
        <f t="shared" si="306"/>
        <v>94</v>
      </c>
      <c r="X200" s="164">
        <f t="shared" si="306"/>
        <v>100</v>
      </c>
      <c r="Y200" s="164">
        <f t="shared" si="306"/>
        <v>101</v>
      </c>
      <c r="Z200" s="164">
        <f t="shared" si="306"/>
        <v>102</v>
      </c>
      <c r="AA200" s="164">
        <f t="shared" si="306"/>
        <v>103</v>
      </c>
      <c r="AB200" s="164">
        <f t="shared" si="306"/>
        <v>106</v>
      </c>
      <c r="AC200" s="164">
        <f t="shared" si="306"/>
        <v>109</v>
      </c>
      <c r="AD200" s="164">
        <f t="shared" si="306"/>
        <v>112</v>
      </c>
      <c r="AE200" s="164">
        <f t="shared" si="306"/>
        <v>115</v>
      </c>
      <c r="AF200" s="164">
        <f t="shared" si="306"/>
        <v>118</v>
      </c>
      <c r="AG200" s="164">
        <f t="shared" si="306"/>
        <v>121</v>
      </c>
      <c r="AH200" s="164">
        <f t="shared" si="306"/>
        <v>124</v>
      </c>
      <c r="AI200" s="164">
        <f t="shared" si="306"/>
        <v>127</v>
      </c>
      <c r="AJ200" s="164">
        <f t="shared" si="306"/>
        <v>130</v>
      </c>
      <c r="AK200" s="164">
        <f t="shared" si="306"/>
        <v>133</v>
      </c>
      <c r="AL200" s="164">
        <f t="shared" si="306"/>
        <v>136</v>
      </c>
      <c r="AM200" s="164">
        <f t="shared" si="306"/>
        <v>137</v>
      </c>
      <c r="AN200" s="164">
        <f t="shared" si="306"/>
        <v>139</v>
      </c>
      <c r="AO200" s="164">
        <f t="shared" si="306"/>
        <v>145</v>
      </c>
      <c r="AP200" s="164">
        <f t="shared" si="306"/>
        <v>147</v>
      </c>
      <c r="AQ200" s="164">
        <f t="shared" si="306"/>
        <v>150</v>
      </c>
      <c r="AR200" s="164">
        <f t="shared" si="306"/>
        <v>156</v>
      </c>
      <c r="AS200" s="164">
        <f t="shared" si="306"/>
        <v>163</v>
      </c>
      <c r="AT200" s="164">
        <f t="shared" si="306"/>
        <v>169</v>
      </c>
      <c r="AU200" s="164">
        <f t="shared" si="306"/>
        <v>172</v>
      </c>
      <c r="AV200" s="164">
        <f t="shared" si="306"/>
        <v>174</v>
      </c>
      <c r="AW200" s="165">
        <f t="shared" si="306"/>
        <v>175</v>
      </c>
      <c r="AX200" t="s">
        <v>1</v>
      </c>
      <c r="AY200" s="106" t="str">
        <f t="shared" si="230"/>
        <v>Ž35</v>
      </c>
      <c r="AZ200" s="138">
        <f t="shared" si="222"/>
        <v>117</v>
      </c>
      <c r="BA200" s="74" t="str">
        <f t="shared" si="231"/>
        <v>Antea</v>
      </c>
      <c r="BB200" s="74" t="str">
        <f t="shared" si="232"/>
        <v>Popović</v>
      </c>
      <c r="BC200" s="138" t="str">
        <f t="shared" si="233"/>
        <v>52:38</v>
      </c>
      <c r="BD200" s="138">
        <f t="shared" si="234"/>
        <v>3158</v>
      </c>
      <c r="BE200" s="138" t="str">
        <f t="shared" si="235"/>
        <v>0</v>
      </c>
      <c r="BF200" s="138" t="str">
        <f t="shared" si="256"/>
        <v>0</v>
      </c>
      <c r="BG200" s="138">
        <f>IF(CD200="","",IF(N(BD200)&gt;max_minuta*60,2,INDEX(statusRezultat_id,MATCH(VALUE(BE200),statusRezultat_oevent,0))))</f>
        <v>1</v>
      </c>
      <c r="BH200" s="74" t="str">
        <f>IF(B200="","",SUBSTITUTE(MID($B200,R200+1,S200-R200-1),"""",""))</f>
        <v>KAP</v>
      </c>
      <c r="BI200" s="74" t="str">
        <f>IF(B200="","",SUBSTITUTE(MID($B200,S200+1,T200-S200-1),"""",""))</f>
        <v>OK Kapela</v>
      </c>
      <c r="BJ200" s="138" t="str">
        <f t="shared" si="236"/>
        <v/>
      </c>
      <c r="BK200" s="74" t="str" cm="1">
        <f t="array" ref="BK200">IF(BJ200="",""&amp;BI200,IF(BJ200="NEMA",BI200,INDEX(klubAlias_klub,BJ200)))</f>
        <v>OK Kapela</v>
      </c>
      <c r="BL200" s="74" t="str" cm="1">
        <f t="array" ref="BL200">IFERROR(INDEX(registarNatjecatelji,CE200,4),"")</f>
        <v>OK Kapela</v>
      </c>
      <c r="BM200" s="183" t="str">
        <f t="shared" si="280"/>
        <v/>
      </c>
      <c r="BN200" s="74" t="str">
        <f t="shared" si="237"/>
        <v>OK Kapela</v>
      </c>
      <c r="BO200" s="74" t="str">
        <f>IF(B200="","",SUBSTITUTE(MID($B200,T200+1,U200-T200-1),"""",""))</f>
        <v>CRO</v>
      </c>
      <c r="BP200" s="138">
        <f>IF(BO200="","",IFERROR(INDEX(drzava_id,MATCH(BO200,drzava_oznaka,0)),"NEMA"))</f>
        <v>1</v>
      </c>
      <c r="BQ200" s="74" t="str">
        <f>IF(B200="","",SUBSTITUTE(MID($B200,AQ200+1,AR200-AQ200-1),"""",""))</f>
        <v>Ž35</v>
      </c>
      <c r="BR200" s="74" t="str">
        <f t="shared" si="223"/>
        <v>M45-Ž20-Ž35</v>
      </c>
      <c r="BS200" s="138">
        <f t="shared" si="224"/>
        <v>1007</v>
      </c>
      <c r="BT200" s="75" t="str">
        <f>IF(B200="","",SUBSTITUTE(MID($B200,AR200+1,AS200-AR200-1),"""",""))</f>
        <v>3.56</v>
      </c>
      <c r="BU200" s="75" t="str">
        <f>IF(B200="","",SUBSTITUTE(MID($B200,AS200+1,AT200-AS200-1),"""",""))</f>
        <v>150</v>
      </c>
      <c r="BV200" s="76" t="str">
        <f>IF(B200="","",SUBSTITUTE(MID($B200,AT200+1,AU200-AT200-1),"""",""))</f>
        <v>11</v>
      </c>
      <c r="BW200" t="s">
        <v>1</v>
      </c>
      <c r="BX200" s="106" t="str">
        <f>IF(BA200="Vacant","",IF(BA200="","",BA200) &amp; IF(BB200="",""," – " &amp; BB200) &amp; IF(BN200="",""," – " &amp; BN200) &amp; IF(AY200="",""," – " &amp; AY200))</f>
        <v>Antea – Popović – OK Kapela – Ž35</v>
      </c>
      <c r="BY200" s="107">
        <f t="shared" si="225"/>
        <v>288</v>
      </c>
      <c r="BZ200" t="s">
        <v>1</v>
      </c>
      <c r="CA200" s="106" t="str">
        <f>IF(BA200="Vacant","",IF(BA200="","",BA200) &amp; IF(BB200="",""," – " &amp; BB200) &amp; IF(BN200="",""," – " &amp; BN200))</f>
        <v>Antea – Popović – OK Kapela</v>
      </c>
      <c r="CB200" s="107">
        <f t="shared" si="226"/>
        <v>288</v>
      </c>
      <c r="CC200" t="s">
        <v>1</v>
      </c>
      <c r="CD200" s="106" t="str">
        <f>IF(BA200="Vacant","",IF(BA200="","",BA200)&amp;IF(BB200="",""," – "&amp;BB200))</f>
        <v>Antea – Popović</v>
      </c>
      <c r="CE200" s="107">
        <f t="shared" si="238"/>
        <v>288</v>
      </c>
      <c r="CF200" t="s">
        <v>1</v>
      </c>
      <c r="CG200" s="112">
        <f t="shared" si="239"/>
        <v>288</v>
      </c>
      <c r="CH200" s="107" cm="1">
        <f t="array" ref="CH200">IF(CG200="","",INDEX(imePrezime_id,CG200,0))</f>
        <v>1222</v>
      </c>
      <c r="CI200" t="s">
        <v>1</v>
      </c>
      <c r="CJ200" s="30" t="str">
        <f>IF(CE200&lt;&gt;"NEMA","","SELECT '"&amp;CD200&amp;"', ime, prezime FROM imeprezime WHERE ime LIKE '%"&amp;MID(BA200,2,LEN(BA200)-2)&amp;"%' Or prezime LIKE '%"&amp;MID(BB200,2,LEN(BB200)-2)&amp;"%' Or ime LIKE '%"&amp;MID(BB200,2,LEN(BB200)-2)&amp;"%' Or prezime LIKE '%"&amp;MID(BA200,2,LEN(BA200)-2)&amp;"%' ORDER BY ime, prezime;")</f>
        <v/>
      </c>
      <c r="CK200" t="s">
        <v>1</v>
      </c>
      <c r="CL200" s="91"/>
      <c r="CM200" t="s">
        <v>1</v>
      </c>
      <c r="CO200" t="s">
        <v>1</v>
      </c>
      <c r="CW200" s="116" t="str">
        <f>IF(CE200="NEMA",MAX(CW$10:CW199)+1,"")</f>
        <v/>
      </c>
      <c r="CX200" t="s">
        <v>1</v>
      </c>
      <c r="CY200" s="124" t="str">
        <f>LEFT(BQ200,1)</f>
        <v>Ž</v>
      </c>
      <c r="CZ200" t="s">
        <v>1</v>
      </c>
      <c r="DA200" s="106" t="str">
        <f>IF(CW200="","",IF(BO200&lt;&gt;"CRO","","INSERT INTO osoba (id,reg_broj,oib,spol_id,dat_rodjenja) VALUES ("&amp;CW200&amp;",(SELECT max(reg_broj)+1 FROM osoba),Null,'"&amp;CY200&amp;"',Null); INSERT INTO osoba_log (id,reg_broj,oib,spol_id,dat_rodjenja,dnevnik_id) SELECT id,reg_broj,oib,spol_id,dat_rodjenja,"&amp;CW$2&amp;" FROM osoba WHERE id = "&amp;CW200&amp;";"))</f>
        <v/>
      </c>
      <c r="DB200" s="129" t="str">
        <f>IF(CW200="","","INSERT INTO imeprezime (id,osoba_id,rbr,ime,prezime,klub_id,identitet_id,sintaksa_id,info,aktivno,dnevnik_id) VALUES ("&amp;CW200&amp;","&amp;IF(DA200="","Null",CW200)&amp;",1,'"&amp;BA200&amp;"','"&amp;BB200&amp;"',(SELECT id FROM klub WHERE naziv = '"&amp;BI200&amp;"'),Null,1,'',1,"&amp;CW$2&amp;");")</f>
        <v/>
      </c>
      <c r="DC200" t="s">
        <v>1</v>
      </c>
      <c r="DD200" s="30" t="str">
        <f t="shared" si="240"/>
        <v/>
      </c>
      <c r="DE200" t="s">
        <v>1</v>
      </c>
      <c r="DF200" s="106" t="str">
        <f>IF(OR(BP200="",BP200&lt;&gt;"NEMA"),"",BO200)</f>
        <v/>
      </c>
      <c r="DG200" s="129" t="str">
        <f>IF(DF200="","",MAX(DG$10:DG199)+1)</f>
        <v/>
      </c>
      <c r="DH200" t="s">
        <v>1</v>
      </c>
      <c r="DI200" s="91"/>
      <c r="DJ200" t="s">
        <v>1</v>
      </c>
      <c r="DK200" s="30" t="str">
        <f>IF(DF200="","","INSERT INTO drzava(id,naziv,oznaka) VALUES ("&amp;DG200&amp;",'"&amp;DI200&amp;"','"&amp;UPPER(LEFT(DF200,1))&amp;LOWER(RIGHT(DF200,2))&amp;"');")</f>
        <v/>
      </c>
      <c r="DL200" t="s">
        <v>1</v>
      </c>
      <c r="DM200" s="170" t="str">
        <f>IF(BJ200&lt;&gt;"NEMA","",IF(IFERROR(MATCH(BI200,BI$10:BI199,0),0)&lt;&gt;0,"",BI200))</f>
        <v/>
      </c>
      <c r="DN200" t="s">
        <v>1</v>
      </c>
      <c r="DO200" s="91"/>
      <c r="DP200" t="s">
        <v>1</v>
      </c>
      <c r="DQ200" s="106" t="str">
        <f t="shared" si="241"/>
        <v/>
      </c>
      <c r="DR200" s="74" t="str">
        <f>IF(DQ200="","",MAX(DR$10:DR199)+1)</f>
        <v/>
      </c>
      <c r="DS200" s="74" t="str">
        <f>IF(DQ200="","",IF(BP200="","",IF(BP200="NEMA",DG200,BP200)))</f>
        <v/>
      </c>
      <c r="DT200" s="74" t="str">
        <f t="shared" si="242"/>
        <v/>
      </c>
      <c r="DU200" s="74" t="str">
        <f>IF(DO200="","",MAX(DU$10:DU199)+1)</f>
        <v/>
      </c>
      <c r="DV200" s="181" t="str">
        <f>IF(DO200="","",INDEX(klub_id,MATCH(DO200,klub_naziv,0)))</f>
        <v/>
      </c>
      <c r="DW200" s="129" t="str">
        <f t="shared" si="243"/>
        <v/>
      </c>
      <c r="DX200" t="s">
        <v>1</v>
      </c>
      <c r="DY200" s="30" t="str">
        <f t="shared" si="244"/>
        <v/>
      </c>
      <c r="DZ200" t="s">
        <v>1</v>
      </c>
      <c r="EA200" s="170" t="str">
        <f>IF(BX200="","",IF(BY200&lt;&gt;"NEMA","ime-pre-klu"&amp;IF(BJ200="","","(ali)")&amp;"-kat",IF(CB200&lt;&gt;"NEMA","ime-pre-klu"&amp;IF(BJ200="","","(ali)"),IF(CE200&lt;&gt;"NEMA","ime-pre",IF(CW200&lt;&gt;"","novo",""))))&amp;IF(AND(BE200="0",BD200&gt;max_minuta*60),"-ot",""))</f>
        <v>ime-pre-klu-kat</v>
      </c>
      <c r="EB200" t="s">
        <v>1</v>
      </c>
      <c r="EC200" s="112"/>
      <c r="ED200" s="138"/>
      <c r="EE200" s="138"/>
      <c r="EF200" s="138"/>
      <c r="EG200" s="138"/>
      <c r="EH200" s="138"/>
      <c r="EI200" s="138"/>
      <c r="EJ200" s="138"/>
      <c r="EK200" s="138"/>
      <c r="EL200" s="138"/>
      <c r="EM200" s="107">
        <f t="shared" si="227"/>
        <v>1</v>
      </c>
      <c r="EN200" t="s">
        <v>1</v>
      </c>
    </row>
    <row r="201" spans="2:144" x14ac:dyDescent="0.25">
      <c r="B201" s="152" t="s">
        <v>1268</v>
      </c>
      <c r="C201" t="s">
        <v>1</v>
      </c>
      <c r="D201" s="163">
        <f t="shared" si="228"/>
        <v>0</v>
      </c>
      <c r="E201" s="164">
        <f t="shared" ref="E201:AW201" si="307">IF($B201="","",FIND(";",$B201,D201+1))</f>
        <v>1</v>
      </c>
      <c r="F201" s="164">
        <f t="shared" si="307"/>
        <v>9</v>
      </c>
      <c r="G201" s="164">
        <f t="shared" si="307"/>
        <v>15</v>
      </c>
      <c r="H201" s="164">
        <f t="shared" si="307"/>
        <v>22</v>
      </c>
      <c r="I201" s="164">
        <f t="shared" si="307"/>
        <v>31</v>
      </c>
      <c r="J201" s="164">
        <f t="shared" si="307"/>
        <v>32</v>
      </c>
      <c r="K201" s="164">
        <f t="shared" si="307"/>
        <v>34</v>
      </c>
      <c r="L201" s="164">
        <f t="shared" si="307"/>
        <v>35</v>
      </c>
      <c r="M201" s="164">
        <f t="shared" si="307"/>
        <v>37</v>
      </c>
      <c r="N201" s="164">
        <f t="shared" si="307"/>
        <v>43</v>
      </c>
      <c r="O201" s="164">
        <f t="shared" si="307"/>
        <v>49</v>
      </c>
      <c r="P201" s="164">
        <f t="shared" si="307"/>
        <v>55</v>
      </c>
      <c r="Q201" s="164">
        <f t="shared" si="307"/>
        <v>57</v>
      </c>
      <c r="R201" s="164">
        <f t="shared" si="307"/>
        <v>59</v>
      </c>
      <c r="S201" s="164">
        <f t="shared" si="307"/>
        <v>67</v>
      </c>
      <c r="T201" s="164">
        <f t="shared" si="307"/>
        <v>78</v>
      </c>
      <c r="U201" s="164">
        <f t="shared" si="307"/>
        <v>84</v>
      </c>
      <c r="V201" s="164">
        <f t="shared" si="307"/>
        <v>87</v>
      </c>
      <c r="W201" s="164">
        <f t="shared" si="307"/>
        <v>93</v>
      </c>
      <c r="X201" s="164">
        <f t="shared" si="307"/>
        <v>99</v>
      </c>
      <c r="Y201" s="164">
        <f t="shared" si="307"/>
        <v>100</v>
      </c>
      <c r="Z201" s="164">
        <f t="shared" si="307"/>
        <v>101</v>
      </c>
      <c r="AA201" s="164">
        <f t="shared" si="307"/>
        <v>102</v>
      </c>
      <c r="AB201" s="164">
        <f t="shared" si="307"/>
        <v>105</v>
      </c>
      <c r="AC201" s="164">
        <f t="shared" si="307"/>
        <v>108</v>
      </c>
      <c r="AD201" s="164">
        <f t="shared" si="307"/>
        <v>111</v>
      </c>
      <c r="AE201" s="164">
        <f t="shared" si="307"/>
        <v>114</v>
      </c>
      <c r="AF201" s="164">
        <f t="shared" si="307"/>
        <v>117</v>
      </c>
      <c r="AG201" s="164">
        <f t="shared" si="307"/>
        <v>120</v>
      </c>
      <c r="AH201" s="164">
        <f t="shared" si="307"/>
        <v>123</v>
      </c>
      <c r="AI201" s="164">
        <f t="shared" si="307"/>
        <v>126</v>
      </c>
      <c r="AJ201" s="164">
        <f t="shared" si="307"/>
        <v>129</v>
      </c>
      <c r="AK201" s="164">
        <f t="shared" si="307"/>
        <v>132</v>
      </c>
      <c r="AL201" s="164">
        <f t="shared" si="307"/>
        <v>135</v>
      </c>
      <c r="AM201" s="164">
        <f t="shared" si="307"/>
        <v>136</v>
      </c>
      <c r="AN201" s="164">
        <f t="shared" si="307"/>
        <v>138</v>
      </c>
      <c r="AO201" s="164">
        <f t="shared" si="307"/>
        <v>144</v>
      </c>
      <c r="AP201" s="164">
        <f t="shared" si="307"/>
        <v>146</v>
      </c>
      <c r="AQ201" s="164">
        <f t="shared" si="307"/>
        <v>149</v>
      </c>
      <c r="AR201" s="164">
        <f t="shared" si="307"/>
        <v>155</v>
      </c>
      <c r="AS201" s="164">
        <f t="shared" si="307"/>
        <v>162</v>
      </c>
      <c r="AT201" s="164">
        <f t="shared" si="307"/>
        <v>168</v>
      </c>
      <c r="AU201" s="164">
        <f t="shared" si="307"/>
        <v>171</v>
      </c>
      <c r="AV201" s="164">
        <f t="shared" si="307"/>
        <v>173</v>
      </c>
      <c r="AW201" s="165">
        <f t="shared" si="307"/>
        <v>174</v>
      </c>
      <c r="AX201" t="s">
        <v>1</v>
      </c>
      <c r="AY201" s="106" t="str">
        <f t="shared" si="230"/>
        <v>Ž35</v>
      </c>
      <c r="AZ201" s="138">
        <f t="shared" si="222"/>
        <v>117</v>
      </c>
      <c r="BA201" s="74" t="str">
        <f t="shared" si="231"/>
        <v>Sabina</v>
      </c>
      <c r="BB201" s="74" t="str">
        <f t="shared" si="232"/>
        <v>Rako</v>
      </c>
      <c r="BC201" s="138" t="str">
        <f t="shared" si="233"/>
        <v>52:56</v>
      </c>
      <c r="BD201" s="138">
        <f t="shared" si="234"/>
        <v>3176</v>
      </c>
      <c r="BE201" s="138" t="str">
        <f t="shared" si="235"/>
        <v>0</v>
      </c>
      <c r="BF201" s="138" t="str">
        <f t="shared" si="256"/>
        <v>0</v>
      </c>
      <c r="BG201" s="138">
        <f>IF(CD201="","",IF(N(BD201)&gt;max_minuta*60,2,INDEX(statusRezultat_id,MATCH(VALUE(BE201),statusRezultat_oevent,0))))</f>
        <v>1</v>
      </c>
      <c r="BH201" s="74" t="str">
        <f>IF(B201="","",SUBSTITUTE(MID($B201,R201+1,S201-R201-1),"""",""))</f>
        <v>Vihor</v>
      </c>
      <c r="BI201" s="74" t="str">
        <f>IF(B201="","",SUBSTITUTE(MID($B201,S201+1,T201-S201-1),"""",""))</f>
        <v>OK Vihor</v>
      </c>
      <c r="BJ201" s="138" t="str">
        <f t="shared" si="236"/>
        <v/>
      </c>
      <c r="BK201" s="74" t="str" cm="1">
        <f t="array" ref="BK201">IF(BJ201="",""&amp;BI201,IF(BJ201="NEMA",BI201,INDEX(klubAlias_klub,BJ201)))</f>
        <v>OK Vihor</v>
      </c>
      <c r="BL201" s="74" t="str" cm="1">
        <f t="array" ref="BL201">IFERROR(INDEX(registarNatjecatelji,CE201,4),"")</f>
        <v>OK Vihor</v>
      </c>
      <c r="BM201" s="183" t="str">
        <f t="shared" si="280"/>
        <v/>
      </c>
      <c r="BN201" s="74" t="str">
        <f t="shared" si="237"/>
        <v>OK Vihor</v>
      </c>
      <c r="BO201" s="74" t="str">
        <f>IF(B201="","",SUBSTITUTE(MID($B201,T201+1,U201-T201-1),"""",""))</f>
        <v>CRO</v>
      </c>
      <c r="BP201" s="138">
        <f>IF(BO201="","",IFERROR(INDEX(drzava_id,MATCH(BO201,drzava_oznaka,0)),"NEMA"))</f>
        <v>1</v>
      </c>
      <c r="BQ201" s="74" t="str">
        <f>IF(B201="","",SUBSTITUTE(MID($B201,AQ201+1,AR201-AQ201-1),"""",""))</f>
        <v>Ž35</v>
      </c>
      <c r="BR201" s="74" t="str">
        <f t="shared" si="223"/>
        <v>M45-Ž20-Ž35</v>
      </c>
      <c r="BS201" s="138">
        <f t="shared" si="224"/>
        <v>1007</v>
      </c>
      <c r="BT201" s="75" t="str">
        <f>IF(B201="","",SUBSTITUTE(MID($B201,AR201+1,AS201-AR201-1),"""",""))</f>
        <v>3.56</v>
      </c>
      <c r="BU201" s="75" t="str">
        <f>IF(B201="","",SUBSTITUTE(MID($B201,AS201+1,AT201-AS201-1),"""",""))</f>
        <v>150</v>
      </c>
      <c r="BV201" s="76" t="str">
        <f>IF(B201="","",SUBSTITUTE(MID($B201,AT201+1,AU201-AT201-1),"""",""))</f>
        <v>11</v>
      </c>
      <c r="BW201" t="s">
        <v>1</v>
      </c>
      <c r="BX201" s="106" t="str">
        <f>IF(BA201="Vacant","",IF(BA201="","",BA201) &amp; IF(BB201="",""," – " &amp; BB201) &amp; IF(BN201="",""," – " &amp; BN201) &amp; IF(AY201="",""," – " &amp; AY201))</f>
        <v>Sabina – Rako – OK Vihor – Ž35</v>
      </c>
      <c r="BY201" s="107">
        <f t="shared" si="225"/>
        <v>859</v>
      </c>
      <c r="BZ201" t="s">
        <v>1</v>
      </c>
      <c r="CA201" s="106" t="str">
        <f>IF(BA201="Vacant","",IF(BA201="","",BA201) &amp; IF(BB201="",""," – " &amp; BB201) &amp; IF(BN201="",""," – " &amp; BN201))</f>
        <v>Sabina – Rako – OK Vihor</v>
      </c>
      <c r="CB201" s="107">
        <f t="shared" si="226"/>
        <v>859</v>
      </c>
      <c r="CC201" t="s">
        <v>1</v>
      </c>
      <c r="CD201" s="106" t="str">
        <f>IF(BA201="Vacant","",IF(BA201="","",BA201)&amp;IF(BB201="",""," – "&amp;BB201))</f>
        <v>Sabina – Rako</v>
      </c>
      <c r="CE201" s="107">
        <f t="shared" si="238"/>
        <v>859</v>
      </c>
      <c r="CF201" t="s">
        <v>1</v>
      </c>
      <c r="CG201" s="112">
        <f t="shared" si="239"/>
        <v>859</v>
      </c>
      <c r="CH201" s="107" cm="1">
        <f t="array" ref="CH201">IF(CG201="","",INDEX(imePrezime_id,CG201,0))</f>
        <v>1322</v>
      </c>
      <c r="CI201" t="s">
        <v>1</v>
      </c>
      <c r="CJ201" s="30" t="str">
        <f>IF(CE201&lt;&gt;"NEMA","","SELECT '"&amp;CD201&amp;"', ime, prezime FROM imeprezime WHERE ime LIKE '%"&amp;MID(BA201,2,LEN(BA201)-2)&amp;"%' Or prezime LIKE '%"&amp;MID(BB201,2,LEN(BB201)-2)&amp;"%' Or ime LIKE '%"&amp;MID(BB201,2,LEN(BB201)-2)&amp;"%' Or prezime LIKE '%"&amp;MID(BA201,2,LEN(BA201)-2)&amp;"%' ORDER BY ime, prezime;")</f>
        <v/>
      </c>
      <c r="CK201" t="s">
        <v>1</v>
      </c>
      <c r="CL201" s="91"/>
      <c r="CM201" t="s">
        <v>1</v>
      </c>
      <c r="CO201" t="s">
        <v>1</v>
      </c>
      <c r="CW201" s="116" t="str">
        <f>IF(CE201="NEMA",MAX(CW$10:CW200)+1,"")</f>
        <v/>
      </c>
      <c r="CX201" t="s">
        <v>1</v>
      </c>
      <c r="CY201" s="124" t="str">
        <f>LEFT(BQ201,1)</f>
        <v>Ž</v>
      </c>
      <c r="CZ201" t="s">
        <v>1</v>
      </c>
      <c r="DA201" s="106" t="str">
        <f>IF(CW201="","",IF(BO201&lt;&gt;"CRO","","INSERT INTO osoba (id,reg_broj,oib,spol_id,dat_rodjenja) VALUES ("&amp;CW201&amp;",(SELECT max(reg_broj)+1 FROM osoba),Null,'"&amp;CY201&amp;"',Null); INSERT INTO osoba_log (id,reg_broj,oib,spol_id,dat_rodjenja,dnevnik_id) SELECT id,reg_broj,oib,spol_id,dat_rodjenja,"&amp;CW$2&amp;" FROM osoba WHERE id = "&amp;CW201&amp;";"))</f>
        <v/>
      </c>
      <c r="DB201" s="129" t="str">
        <f>IF(CW201="","","INSERT INTO imeprezime (id,osoba_id,rbr,ime,prezime,klub_id,identitet_id,sintaksa_id,info,aktivno,dnevnik_id) VALUES ("&amp;CW201&amp;","&amp;IF(DA201="","Null",CW201)&amp;",1,'"&amp;BA201&amp;"','"&amp;BB201&amp;"',(SELECT id FROM klub WHERE naziv = '"&amp;BI201&amp;"'),Null,1,'',1,"&amp;CW$2&amp;");")</f>
        <v/>
      </c>
      <c r="DC201" t="s">
        <v>1</v>
      </c>
      <c r="DD201" s="30" t="str">
        <f t="shared" si="240"/>
        <v/>
      </c>
      <c r="DE201" t="s">
        <v>1</v>
      </c>
      <c r="DF201" s="106" t="str">
        <f>IF(OR(BP201="",BP201&lt;&gt;"NEMA"),"",BO201)</f>
        <v/>
      </c>
      <c r="DG201" s="129" t="str">
        <f>IF(DF201="","",MAX(DG$10:DG200)+1)</f>
        <v/>
      </c>
      <c r="DH201" t="s">
        <v>1</v>
      </c>
      <c r="DI201" s="91"/>
      <c r="DJ201" t="s">
        <v>1</v>
      </c>
      <c r="DK201" s="30" t="str">
        <f>IF(DF201="","","INSERT INTO drzava(id,naziv,oznaka) VALUES ("&amp;DG201&amp;",'"&amp;DI201&amp;"','"&amp;UPPER(LEFT(DF201,1))&amp;LOWER(RIGHT(DF201,2))&amp;"');")</f>
        <v/>
      </c>
      <c r="DL201" t="s">
        <v>1</v>
      </c>
      <c r="DM201" s="170" t="str">
        <f>IF(BJ201&lt;&gt;"NEMA","",IF(IFERROR(MATCH(BI201,BI$10:BI200,0),0)&lt;&gt;0,"",BI201))</f>
        <v/>
      </c>
      <c r="DN201" t="s">
        <v>1</v>
      </c>
      <c r="DO201" s="91"/>
      <c r="DP201" t="s">
        <v>1</v>
      </c>
      <c r="DQ201" s="106" t="str">
        <f t="shared" si="241"/>
        <v/>
      </c>
      <c r="DR201" s="74" t="str">
        <f>IF(DQ201="","",MAX(DR$10:DR200)+1)</f>
        <v/>
      </c>
      <c r="DS201" s="74" t="str">
        <f>IF(DQ201="","",IF(BP201="","",IF(BP201="NEMA",DG201,BP201)))</f>
        <v/>
      </c>
      <c r="DT201" s="74" t="str">
        <f t="shared" si="242"/>
        <v/>
      </c>
      <c r="DU201" s="74" t="str">
        <f>IF(DO201="","",MAX(DU$10:DU200)+1)</f>
        <v/>
      </c>
      <c r="DV201" s="181" t="str">
        <f>IF(DO201="","",INDEX(klub_id,MATCH(DO201,klub_naziv,0)))</f>
        <v/>
      </c>
      <c r="DW201" s="129" t="str">
        <f t="shared" si="243"/>
        <v/>
      </c>
      <c r="DX201" t="s">
        <v>1</v>
      </c>
      <c r="DY201" s="30" t="str">
        <f t="shared" si="244"/>
        <v/>
      </c>
      <c r="DZ201" t="s">
        <v>1</v>
      </c>
      <c r="EA201" s="170" t="str">
        <f>IF(BX201="","",IF(BY201&lt;&gt;"NEMA","ime-pre-klu"&amp;IF(BJ201="","","(ali)")&amp;"-kat",IF(CB201&lt;&gt;"NEMA","ime-pre-klu"&amp;IF(BJ201="","","(ali)"),IF(CE201&lt;&gt;"NEMA","ime-pre",IF(CW201&lt;&gt;"","novo",""))))&amp;IF(AND(BE201="0",BD201&gt;max_minuta*60),"-ot",""))</f>
        <v>ime-pre-klu-kat</v>
      </c>
      <c r="EB201" t="s">
        <v>1</v>
      </c>
      <c r="EC201" s="112"/>
      <c r="ED201" s="138"/>
      <c r="EE201" s="138"/>
      <c r="EF201" s="138"/>
      <c r="EG201" s="138"/>
      <c r="EH201" s="138"/>
      <c r="EI201" s="138"/>
      <c r="EJ201" s="138"/>
      <c r="EK201" s="138"/>
      <c r="EL201" s="138"/>
      <c r="EM201" s="107">
        <f t="shared" si="227"/>
        <v>1</v>
      </c>
      <c r="EN201" t="s">
        <v>1</v>
      </c>
    </row>
    <row r="202" spans="2:144" x14ac:dyDescent="0.25">
      <c r="B202" s="152" t="s">
        <v>1269</v>
      </c>
      <c r="C202" t="s">
        <v>1</v>
      </c>
      <c r="D202" s="163">
        <f t="shared" si="228"/>
        <v>0</v>
      </c>
      <c r="E202" s="164">
        <f t="shared" ref="E202:AW202" si="308">IF($B202="","",FIND(";",$B202,D202+1))</f>
        <v>1</v>
      </c>
      <c r="F202" s="164">
        <f t="shared" si="308"/>
        <v>8</v>
      </c>
      <c r="G202" s="164">
        <f t="shared" si="308"/>
        <v>14</v>
      </c>
      <c r="H202" s="164">
        <f t="shared" si="308"/>
        <v>23</v>
      </c>
      <c r="I202" s="164">
        <f t="shared" si="308"/>
        <v>31</v>
      </c>
      <c r="J202" s="164">
        <f t="shared" si="308"/>
        <v>32</v>
      </c>
      <c r="K202" s="164">
        <f t="shared" si="308"/>
        <v>34</v>
      </c>
      <c r="L202" s="164">
        <f t="shared" si="308"/>
        <v>35</v>
      </c>
      <c r="M202" s="164">
        <f t="shared" si="308"/>
        <v>37</v>
      </c>
      <c r="N202" s="164">
        <f t="shared" si="308"/>
        <v>43</v>
      </c>
      <c r="O202" s="164">
        <f t="shared" si="308"/>
        <v>49</v>
      </c>
      <c r="P202" s="164">
        <f t="shared" si="308"/>
        <v>55</v>
      </c>
      <c r="Q202" s="164">
        <f t="shared" si="308"/>
        <v>57</v>
      </c>
      <c r="R202" s="164">
        <f t="shared" si="308"/>
        <v>59</v>
      </c>
      <c r="S202" s="164">
        <f t="shared" si="308"/>
        <v>67</v>
      </c>
      <c r="T202" s="164">
        <f t="shared" si="308"/>
        <v>78</v>
      </c>
      <c r="U202" s="164">
        <f t="shared" si="308"/>
        <v>84</v>
      </c>
      <c r="V202" s="164">
        <f t="shared" si="308"/>
        <v>87</v>
      </c>
      <c r="W202" s="164">
        <f t="shared" si="308"/>
        <v>93</v>
      </c>
      <c r="X202" s="164">
        <f t="shared" si="308"/>
        <v>99</v>
      </c>
      <c r="Y202" s="164">
        <f t="shared" si="308"/>
        <v>100</v>
      </c>
      <c r="Z202" s="164">
        <f t="shared" si="308"/>
        <v>101</v>
      </c>
      <c r="AA202" s="164">
        <f t="shared" si="308"/>
        <v>102</v>
      </c>
      <c r="AB202" s="164">
        <f t="shared" si="308"/>
        <v>105</v>
      </c>
      <c r="AC202" s="164">
        <f t="shared" si="308"/>
        <v>108</v>
      </c>
      <c r="AD202" s="164">
        <f t="shared" si="308"/>
        <v>111</v>
      </c>
      <c r="AE202" s="164">
        <f t="shared" si="308"/>
        <v>114</v>
      </c>
      <c r="AF202" s="164">
        <f t="shared" si="308"/>
        <v>117</v>
      </c>
      <c r="AG202" s="164">
        <f t="shared" si="308"/>
        <v>120</v>
      </c>
      <c r="AH202" s="164">
        <f t="shared" si="308"/>
        <v>123</v>
      </c>
      <c r="AI202" s="164">
        <f t="shared" si="308"/>
        <v>126</v>
      </c>
      <c r="AJ202" s="164">
        <f t="shared" si="308"/>
        <v>129</v>
      </c>
      <c r="AK202" s="164">
        <f t="shared" si="308"/>
        <v>132</v>
      </c>
      <c r="AL202" s="164">
        <f t="shared" si="308"/>
        <v>135</v>
      </c>
      <c r="AM202" s="164">
        <f t="shared" si="308"/>
        <v>136</v>
      </c>
      <c r="AN202" s="164">
        <f t="shared" si="308"/>
        <v>138</v>
      </c>
      <c r="AO202" s="164">
        <f t="shared" si="308"/>
        <v>144</v>
      </c>
      <c r="AP202" s="164">
        <f t="shared" si="308"/>
        <v>146</v>
      </c>
      <c r="AQ202" s="164">
        <f t="shared" si="308"/>
        <v>149</v>
      </c>
      <c r="AR202" s="164">
        <f t="shared" si="308"/>
        <v>155</v>
      </c>
      <c r="AS202" s="164">
        <f t="shared" si="308"/>
        <v>162</v>
      </c>
      <c r="AT202" s="164">
        <f t="shared" si="308"/>
        <v>168</v>
      </c>
      <c r="AU202" s="164">
        <f t="shared" si="308"/>
        <v>171</v>
      </c>
      <c r="AV202" s="164">
        <f t="shared" si="308"/>
        <v>173</v>
      </c>
      <c r="AW202" s="165">
        <f t="shared" si="308"/>
        <v>174</v>
      </c>
      <c r="AX202" t="s">
        <v>1</v>
      </c>
      <c r="AY202" s="106" t="str">
        <f t="shared" si="230"/>
        <v>Ž35</v>
      </c>
      <c r="AZ202" s="138">
        <f t="shared" si="222"/>
        <v>117</v>
      </c>
      <c r="BA202" s="74" t="str">
        <f t="shared" si="231"/>
        <v>Ivana</v>
      </c>
      <c r="BB202" s="74" t="str">
        <f t="shared" si="232"/>
        <v>Horbec</v>
      </c>
      <c r="BC202" s="138" t="str">
        <f t="shared" si="233"/>
        <v>54:26</v>
      </c>
      <c r="BD202" s="138">
        <f t="shared" si="234"/>
        <v>3266</v>
      </c>
      <c r="BE202" s="138" t="str">
        <f t="shared" si="235"/>
        <v>0</v>
      </c>
      <c r="BF202" s="138" t="str">
        <f t="shared" si="256"/>
        <v>0</v>
      </c>
      <c r="BG202" s="138">
        <f>IF(CD202="","",IF(N(BD202)&gt;max_minuta*60,2,INDEX(statusRezultat_id,MATCH(VALUE(BE202),statusRezultat_oevent,0))))</f>
        <v>1</v>
      </c>
      <c r="BH202" s="74" t="str">
        <f>IF(B202="","",SUBSTITUTE(MID($B202,R202+1,S202-R202-1),"""",""))</f>
        <v>Vihor</v>
      </c>
      <c r="BI202" s="74" t="str">
        <f>IF(B202="","",SUBSTITUTE(MID($B202,S202+1,T202-S202-1),"""",""))</f>
        <v>OK Vihor</v>
      </c>
      <c r="BJ202" s="138" t="str">
        <f t="shared" si="236"/>
        <v/>
      </c>
      <c r="BK202" s="74" t="str" cm="1">
        <f t="array" ref="BK202">IF(BJ202="",""&amp;BI202,IF(BJ202="NEMA",BI202,INDEX(klubAlias_klub,BJ202)))</f>
        <v>OK Vihor</v>
      </c>
      <c r="BL202" s="74" t="str" cm="1">
        <f t="array" ref="BL202">IFERROR(INDEX(registarNatjecatelji,CE202,4),"")</f>
        <v>OK Vihor</v>
      </c>
      <c r="BM202" s="183" t="str">
        <f t="shared" si="280"/>
        <v/>
      </c>
      <c r="BN202" s="74" t="str">
        <f t="shared" si="237"/>
        <v>OK Vihor</v>
      </c>
      <c r="BO202" s="74" t="str">
        <f>IF(B202="","",SUBSTITUTE(MID($B202,T202+1,U202-T202-1),"""",""))</f>
        <v>CRO</v>
      </c>
      <c r="BP202" s="138">
        <f>IF(BO202="","",IFERROR(INDEX(drzava_id,MATCH(BO202,drzava_oznaka,0)),"NEMA"))</f>
        <v>1</v>
      </c>
      <c r="BQ202" s="74" t="str">
        <f>IF(B202="","",SUBSTITUTE(MID($B202,AQ202+1,AR202-AQ202-1),"""",""))</f>
        <v>Ž35</v>
      </c>
      <c r="BR202" s="74" t="str">
        <f t="shared" si="223"/>
        <v>M45-Ž20-Ž35</v>
      </c>
      <c r="BS202" s="138">
        <f t="shared" si="224"/>
        <v>1007</v>
      </c>
      <c r="BT202" s="75" t="str">
        <f>IF(B202="","",SUBSTITUTE(MID($B202,AR202+1,AS202-AR202-1),"""",""))</f>
        <v>3.56</v>
      </c>
      <c r="BU202" s="75" t="str">
        <f>IF(B202="","",SUBSTITUTE(MID($B202,AS202+1,AT202-AS202-1),"""",""))</f>
        <v>150</v>
      </c>
      <c r="BV202" s="76" t="str">
        <f>IF(B202="","",SUBSTITUTE(MID($B202,AT202+1,AU202-AT202-1),"""",""))</f>
        <v>11</v>
      </c>
      <c r="BW202" t="s">
        <v>1</v>
      </c>
      <c r="BX202" s="106" t="str">
        <f>IF(BA202="Vacant","",IF(BA202="","",BA202) &amp; IF(BB202="",""," – " &amp; BB202) &amp; IF(BN202="",""," – " &amp; BN202) &amp; IF(AY202="",""," – " &amp; AY202))</f>
        <v>Ivana – Horbec – OK Vihor – Ž35</v>
      </c>
      <c r="BY202" s="107">
        <f t="shared" si="225"/>
        <v>686</v>
      </c>
      <c r="BZ202" t="s">
        <v>1</v>
      </c>
      <c r="CA202" s="106" t="str">
        <f>IF(BA202="Vacant","",IF(BA202="","",BA202) &amp; IF(BB202="",""," – " &amp; BB202) &amp; IF(BN202="",""," – " &amp; BN202))</f>
        <v>Ivana – Horbec – OK Vihor</v>
      </c>
      <c r="CB202" s="107">
        <f t="shared" si="226"/>
        <v>686</v>
      </c>
      <c r="CC202" t="s">
        <v>1</v>
      </c>
      <c r="CD202" s="106" t="str">
        <f>IF(BA202="Vacant","",IF(BA202="","",BA202)&amp;IF(BB202="",""," – "&amp;BB202))</f>
        <v>Ivana – Horbec</v>
      </c>
      <c r="CE202" s="107">
        <f t="shared" si="238"/>
        <v>686</v>
      </c>
      <c r="CF202" t="s">
        <v>1</v>
      </c>
      <c r="CG202" s="112">
        <f t="shared" si="239"/>
        <v>686</v>
      </c>
      <c r="CH202" s="107" cm="1">
        <f t="array" ref="CH202">IF(CG202="","",INDEX(imePrezime_id,CG202,0))</f>
        <v>1523</v>
      </c>
      <c r="CI202" t="s">
        <v>1</v>
      </c>
      <c r="CJ202" s="30" t="str">
        <f>IF(CE202&lt;&gt;"NEMA","","SELECT '"&amp;CD202&amp;"', ime, prezime FROM imeprezime WHERE ime LIKE '%"&amp;MID(BA202,2,LEN(BA202)-2)&amp;"%' Or prezime LIKE '%"&amp;MID(BB202,2,LEN(BB202)-2)&amp;"%' Or ime LIKE '%"&amp;MID(BB202,2,LEN(BB202)-2)&amp;"%' Or prezime LIKE '%"&amp;MID(BA202,2,LEN(BA202)-2)&amp;"%' ORDER BY ime, prezime;")</f>
        <v/>
      </c>
      <c r="CK202" t="s">
        <v>1</v>
      </c>
      <c r="CL202" s="91"/>
      <c r="CM202" t="s">
        <v>1</v>
      </c>
      <c r="CO202" t="s">
        <v>1</v>
      </c>
      <c r="CW202" s="116" t="str">
        <f>IF(CE202="NEMA",MAX(CW$10:CW201)+1,"")</f>
        <v/>
      </c>
      <c r="CX202" t="s">
        <v>1</v>
      </c>
      <c r="CY202" s="124" t="str">
        <f>LEFT(BQ202,1)</f>
        <v>Ž</v>
      </c>
      <c r="CZ202" t="s">
        <v>1</v>
      </c>
      <c r="DA202" s="106" t="str">
        <f>IF(CW202="","",IF(BO202&lt;&gt;"CRO","","INSERT INTO osoba (id,reg_broj,oib,spol_id,dat_rodjenja) VALUES ("&amp;CW202&amp;",(SELECT max(reg_broj)+1 FROM osoba),Null,'"&amp;CY202&amp;"',Null); INSERT INTO osoba_log (id,reg_broj,oib,spol_id,dat_rodjenja,dnevnik_id) SELECT id,reg_broj,oib,spol_id,dat_rodjenja,"&amp;CW$2&amp;" FROM osoba WHERE id = "&amp;CW202&amp;";"))</f>
        <v/>
      </c>
      <c r="DB202" s="129" t="str">
        <f>IF(CW202="","","INSERT INTO imeprezime (id,osoba_id,rbr,ime,prezime,klub_id,identitet_id,sintaksa_id,info,aktivno,dnevnik_id) VALUES ("&amp;CW202&amp;","&amp;IF(DA202="","Null",CW202)&amp;",1,'"&amp;BA202&amp;"','"&amp;BB202&amp;"',(SELECT id FROM klub WHERE naziv = '"&amp;BI202&amp;"'),Null,1,'',1,"&amp;CW$2&amp;");")</f>
        <v/>
      </c>
      <c r="DC202" t="s">
        <v>1</v>
      </c>
      <c r="DD202" s="30" t="str">
        <f t="shared" si="240"/>
        <v/>
      </c>
      <c r="DE202" t="s">
        <v>1</v>
      </c>
      <c r="DF202" s="106" t="str">
        <f>IF(OR(BP202="",BP202&lt;&gt;"NEMA"),"",BO202)</f>
        <v/>
      </c>
      <c r="DG202" s="129" t="str">
        <f>IF(DF202="","",MAX(DG$10:DG201)+1)</f>
        <v/>
      </c>
      <c r="DH202" t="s">
        <v>1</v>
      </c>
      <c r="DI202" s="91"/>
      <c r="DJ202" t="s">
        <v>1</v>
      </c>
      <c r="DK202" s="30" t="str">
        <f>IF(DF202="","","INSERT INTO drzava(id,naziv,oznaka) VALUES ("&amp;DG202&amp;",'"&amp;DI202&amp;"','"&amp;UPPER(LEFT(DF202,1))&amp;LOWER(RIGHT(DF202,2))&amp;"');")</f>
        <v/>
      </c>
      <c r="DL202" t="s">
        <v>1</v>
      </c>
      <c r="DM202" s="170" t="str">
        <f>IF(BJ202&lt;&gt;"NEMA","",IF(IFERROR(MATCH(BI202,BI$10:BI201,0),0)&lt;&gt;0,"",BI202))</f>
        <v/>
      </c>
      <c r="DN202" t="s">
        <v>1</v>
      </c>
      <c r="DO202" s="91"/>
      <c r="DP202" t="s">
        <v>1</v>
      </c>
      <c r="DQ202" s="106" t="str">
        <f t="shared" si="241"/>
        <v/>
      </c>
      <c r="DR202" s="74" t="str">
        <f>IF(DQ202="","",MAX(DR$10:DR201)+1)</f>
        <v/>
      </c>
      <c r="DS202" s="74" t="str">
        <f>IF(DQ202="","",IF(BP202="","",IF(BP202="NEMA",DG202,BP202)))</f>
        <v/>
      </c>
      <c r="DT202" s="74" t="str">
        <f t="shared" si="242"/>
        <v/>
      </c>
      <c r="DU202" s="74" t="str">
        <f>IF(DO202="","",MAX(DU$10:DU201)+1)</f>
        <v/>
      </c>
      <c r="DV202" s="181" t="str">
        <f>IF(DO202="","",INDEX(klub_id,MATCH(DO202,klub_naziv,0)))</f>
        <v/>
      </c>
      <c r="DW202" s="129" t="str">
        <f t="shared" si="243"/>
        <v/>
      </c>
      <c r="DX202" t="s">
        <v>1</v>
      </c>
      <c r="DY202" s="30" t="str">
        <f t="shared" si="244"/>
        <v/>
      </c>
      <c r="DZ202" t="s">
        <v>1</v>
      </c>
      <c r="EA202" s="170" t="str">
        <f>IF(BX202="","",IF(BY202&lt;&gt;"NEMA","ime-pre-klu"&amp;IF(BJ202="","","(ali)")&amp;"-kat",IF(CB202&lt;&gt;"NEMA","ime-pre-klu"&amp;IF(BJ202="","","(ali)"),IF(CE202&lt;&gt;"NEMA","ime-pre",IF(CW202&lt;&gt;"","novo",""))))&amp;IF(AND(BE202="0",BD202&gt;max_minuta*60),"-ot",""))</f>
        <v>ime-pre-klu-kat</v>
      </c>
      <c r="EB202" t="s">
        <v>1</v>
      </c>
      <c r="EC202" s="112"/>
      <c r="ED202" s="138"/>
      <c r="EE202" s="138"/>
      <c r="EF202" s="138"/>
      <c r="EG202" s="138"/>
      <c r="EH202" s="138"/>
      <c r="EI202" s="138"/>
      <c r="EJ202" s="138"/>
      <c r="EK202" s="138"/>
      <c r="EL202" s="138"/>
      <c r="EM202" s="107">
        <f t="shared" si="227"/>
        <v>1</v>
      </c>
      <c r="EN202" t="s">
        <v>1</v>
      </c>
    </row>
    <row r="203" spans="2:144" x14ac:dyDescent="0.25">
      <c r="B203" s="152" t="s">
        <v>1270</v>
      </c>
      <c r="C203" t="s">
        <v>1</v>
      </c>
      <c r="D203" s="163">
        <f t="shared" si="228"/>
        <v>0</v>
      </c>
      <c r="E203" s="164">
        <f t="shared" ref="E203:AW203" si="309">IF($B203="","",FIND(";",$B203,D203+1))</f>
        <v>1</v>
      </c>
      <c r="F203" s="164">
        <f t="shared" si="309"/>
        <v>9</v>
      </c>
      <c r="G203" s="164">
        <f t="shared" si="309"/>
        <v>15</v>
      </c>
      <c r="H203" s="164">
        <f t="shared" si="309"/>
        <v>30</v>
      </c>
      <c r="I203" s="164">
        <f t="shared" si="309"/>
        <v>37</v>
      </c>
      <c r="J203" s="164">
        <f t="shared" si="309"/>
        <v>38</v>
      </c>
      <c r="K203" s="164">
        <f t="shared" si="309"/>
        <v>40</v>
      </c>
      <c r="L203" s="164">
        <f t="shared" si="309"/>
        <v>41</v>
      </c>
      <c r="M203" s="164">
        <f t="shared" si="309"/>
        <v>43</v>
      </c>
      <c r="N203" s="164">
        <f t="shared" si="309"/>
        <v>49</v>
      </c>
      <c r="O203" s="164">
        <f t="shared" si="309"/>
        <v>56</v>
      </c>
      <c r="P203" s="164">
        <f t="shared" si="309"/>
        <v>62</v>
      </c>
      <c r="Q203" s="164">
        <f t="shared" si="309"/>
        <v>64</v>
      </c>
      <c r="R203" s="164">
        <f t="shared" si="309"/>
        <v>66</v>
      </c>
      <c r="S203" s="164">
        <f t="shared" si="309"/>
        <v>72</v>
      </c>
      <c r="T203" s="164">
        <f t="shared" si="309"/>
        <v>84</v>
      </c>
      <c r="U203" s="164">
        <f t="shared" si="309"/>
        <v>90</v>
      </c>
      <c r="V203" s="164">
        <f t="shared" si="309"/>
        <v>93</v>
      </c>
      <c r="W203" s="164">
        <f t="shared" si="309"/>
        <v>99</v>
      </c>
      <c r="X203" s="164">
        <f t="shared" si="309"/>
        <v>105</v>
      </c>
      <c r="Y203" s="164">
        <f t="shared" si="309"/>
        <v>106</v>
      </c>
      <c r="Z203" s="164">
        <f t="shared" si="309"/>
        <v>107</v>
      </c>
      <c r="AA203" s="164">
        <f t="shared" si="309"/>
        <v>108</v>
      </c>
      <c r="AB203" s="164">
        <f t="shared" si="309"/>
        <v>111</v>
      </c>
      <c r="AC203" s="164">
        <f t="shared" si="309"/>
        <v>114</v>
      </c>
      <c r="AD203" s="164">
        <f t="shared" si="309"/>
        <v>117</v>
      </c>
      <c r="AE203" s="164">
        <f t="shared" si="309"/>
        <v>120</v>
      </c>
      <c r="AF203" s="164">
        <f t="shared" si="309"/>
        <v>123</v>
      </c>
      <c r="AG203" s="164">
        <f t="shared" si="309"/>
        <v>126</v>
      </c>
      <c r="AH203" s="164">
        <f t="shared" si="309"/>
        <v>129</v>
      </c>
      <c r="AI203" s="164">
        <f t="shared" si="309"/>
        <v>132</v>
      </c>
      <c r="AJ203" s="164">
        <f t="shared" si="309"/>
        <v>135</v>
      </c>
      <c r="AK203" s="164">
        <f t="shared" si="309"/>
        <v>138</v>
      </c>
      <c r="AL203" s="164">
        <f t="shared" si="309"/>
        <v>141</v>
      </c>
      <c r="AM203" s="164">
        <f t="shared" si="309"/>
        <v>142</v>
      </c>
      <c r="AN203" s="164">
        <f t="shared" si="309"/>
        <v>144</v>
      </c>
      <c r="AO203" s="164">
        <f t="shared" si="309"/>
        <v>150</v>
      </c>
      <c r="AP203" s="164">
        <f t="shared" si="309"/>
        <v>152</v>
      </c>
      <c r="AQ203" s="164">
        <f t="shared" si="309"/>
        <v>155</v>
      </c>
      <c r="AR203" s="164">
        <f t="shared" si="309"/>
        <v>161</v>
      </c>
      <c r="AS203" s="164">
        <f t="shared" si="309"/>
        <v>168</v>
      </c>
      <c r="AT203" s="164">
        <f t="shared" si="309"/>
        <v>174</v>
      </c>
      <c r="AU203" s="164">
        <f t="shared" si="309"/>
        <v>177</v>
      </c>
      <c r="AV203" s="164">
        <f t="shared" si="309"/>
        <v>179</v>
      </c>
      <c r="AW203" s="165">
        <f t="shared" si="309"/>
        <v>180</v>
      </c>
      <c r="AX203" t="s">
        <v>1</v>
      </c>
      <c r="AY203" s="106" t="str">
        <f t="shared" si="230"/>
        <v>Ž35</v>
      </c>
      <c r="AZ203" s="138">
        <f t="shared" ref="AZ203:AZ266" si="310">IF(AY203="","",IFERROR(INDEX(kategorija_id,MATCH(AY203,kategorija_oznaka,0)),INDEX(kategorijaAlias_id,MATCH(AY203,kategorijaAlias_oznaka,0))))</f>
        <v>117</v>
      </c>
      <c r="BA203" s="74" t="str">
        <f t="shared" si="231"/>
        <v>Aida</v>
      </c>
      <c r="BB203" s="74" t="str">
        <f t="shared" si="232"/>
        <v>Krkić Drobić</v>
      </c>
      <c r="BC203" s="138" t="str">
        <f t="shared" si="233"/>
        <v>65:17</v>
      </c>
      <c r="BD203" s="138">
        <f t="shared" si="234"/>
        <v>3917</v>
      </c>
      <c r="BE203" s="138" t="str">
        <f t="shared" si="235"/>
        <v>0</v>
      </c>
      <c r="BF203" s="138" t="str">
        <f t="shared" si="256"/>
        <v>0</v>
      </c>
      <c r="BG203" s="138">
        <f>IF(CD203="","",IF(N(BD203)&gt;max_minuta*60,2,INDEX(statusRezultat_id,MATCH(VALUE(BE203),statusRezultat_oevent,0))))</f>
        <v>1</v>
      </c>
      <c r="BH203" s="74" t="str">
        <f>IF(B203="","",SUBSTITUTE(MID($B203,R203+1,S203-R203-1),"""",""))</f>
        <v>KAP</v>
      </c>
      <c r="BI203" s="74" t="str">
        <f>IF(B203="","",SUBSTITUTE(MID($B203,S203+1,T203-S203-1),"""",""))</f>
        <v>OK Kapela</v>
      </c>
      <c r="BJ203" s="138" t="str">
        <f t="shared" si="236"/>
        <v/>
      </c>
      <c r="BK203" s="74" t="str" cm="1">
        <f t="array" ref="BK203">IF(BJ203="",""&amp;BI203,IF(BJ203="NEMA",BI203,INDEX(klubAlias_klub,BJ203)))</f>
        <v>OK Kapela</v>
      </c>
      <c r="BL203" s="74" t="str" cm="1">
        <f t="array" ref="BL203">IFERROR(INDEX(registarNatjecatelji,CE203,4),"")</f>
        <v>OK Kapela</v>
      </c>
      <c r="BM203" s="183" t="str">
        <f t="shared" si="280"/>
        <v/>
      </c>
      <c r="BN203" s="74" t="str">
        <f t="shared" si="237"/>
        <v>OK Kapela</v>
      </c>
      <c r="BO203" s="74" t="str">
        <f>IF(B203="","",SUBSTITUTE(MID($B203,T203+1,U203-T203-1),"""",""))</f>
        <v>CRO</v>
      </c>
      <c r="BP203" s="138">
        <f>IF(BO203="","",IFERROR(INDEX(drzava_id,MATCH(BO203,drzava_oznaka,0)),"NEMA"))</f>
        <v>1</v>
      </c>
      <c r="BQ203" s="74" t="str">
        <f>IF(B203="","",SUBSTITUTE(MID($B203,AQ203+1,AR203-AQ203-1),"""",""))</f>
        <v>Ž35</v>
      </c>
      <c r="BR203" s="74" t="str">
        <f t="shared" ref="BR203:BR266" si="311">IF(BQ203="","",INDEX(staza_alias,MATCH(BQ203,staza_trka,0)))</f>
        <v>M45-Ž20-Ž35</v>
      </c>
      <c r="BS203" s="138">
        <f t="shared" ref="BS203:BS266" si="312">IF(BR203="","",INDEX(staza_id,MATCH(BR203,staza_naziv,0)))</f>
        <v>1007</v>
      </c>
      <c r="BT203" s="75" t="str">
        <f>IF(B203="","",SUBSTITUTE(MID($B203,AR203+1,AS203-AR203-1),"""",""))</f>
        <v>3.56</v>
      </c>
      <c r="BU203" s="75" t="str">
        <f>IF(B203="","",SUBSTITUTE(MID($B203,AS203+1,AT203-AS203-1),"""",""))</f>
        <v>150</v>
      </c>
      <c r="BV203" s="76" t="str">
        <f>IF(B203="","",SUBSTITUTE(MID($B203,AT203+1,AU203-AT203-1),"""",""))</f>
        <v>11</v>
      </c>
      <c r="BW203" t="s">
        <v>1</v>
      </c>
      <c r="BX203" s="106" t="str">
        <f>IF(BA203="Vacant","",IF(BA203="","",BA203) &amp; IF(BB203="",""," – " &amp; BB203) &amp; IF(BN203="",""," – " &amp; BN203) &amp; IF(AY203="",""," – " &amp; AY203))</f>
        <v>Aida – Krkić Drobić – OK Kapela – Ž35</v>
      </c>
      <c r="BY203" s="107">
        <f t="shared" ref="BY203:BY266" si="313">IF(BX203="","",IFERROR(MATCH(BX203,registar,0),"NEMA"))</f>
        <v>264</v>
      </c>
      <c r="BZ203" t="s">
        <v>1</v>
      </c>
      <c r="CA203" s="106" t="str">
        <f>IF(BA203="Vacant","",IF(BA203="","",BA203) &amp; IF(BB203="",""," – " &amp; BB203) &amp; IF(BN203="",""," – " &amp; BN203))</f>
        <v>Aida – Krkić Drobić – OK Kapela</v>
      </c>
      <c r="CB203" s="107">
        <f t="shared" ref="CB203:CB266" si="314">IF(CA203="","",IFERROR(MATCH(CA203,imePrezime_klub,0),"NEMA"))</f>
        <v>264</v>
      </c>
      <c r="CC203" t="s">
        <v>1</v>
      </c>
      <c r="CD203" s="106" t="str">
        <f>IF(BA203="Vacant","",IF(BA203="","",BA203)&amp;IF(BB203="",""," – "&amp;BB203))</f>
        <v>Aida – Krkić Drobić</v>
      </c>
      <c r="CE203" s="107">
        <f t="shared" si="238"/>
        <v>264</v>
      </c>
      <c r="CF203" t="s">
        <v>1</v>
      </c>
      <c r="CG203" s="112">
        <f t="shared" si="239"/>
        <v>264</v>
      </c>
      <c r="CH203" s="107" cm="1">
        <f t="array" ref="CH203">IF(CG203="","",INDEX(imePrezime_id,CG203,0))</f>
        <v>1331</v>
      </c>
      <c r="CI203" t="s">
        <v>1</v>
      </c>
      <c r="CJ203" s="30" t="str">
        <f>IF(CE203&lt;&gt;"NEMA","","SELECT '"&amp;CD203&amp;"', ime, prezime FROM imeprezime WHERE ime LIKE '%"&amp;MID(BA203,2,LEN(BA203)-2)&amp;"%' Or prezime LIKE '%"&amp;MID(BB203,2,LEN(BB203)-2)&amp;"%' Or ime LIKE '%"&amp;MID(BB203,2,LEN(BB203)-2)&amp;"%' Or prezime LIKE '%"&amp;MID(BA203,2,LEN(BA203)-2)&amp;"%' ORDER BY ime, prezime;")</f>
        <v/>
      </c>
      <c r="CK203" t="s">
        <v>1</v>
      </c>
      <c r="CL203" s="91"/>
      <c r="CM203" t="s">
        <v>1</v>
      </c>
      <c r="CO203" t="s">
        <v>1</v>
      </c>
      <c r="CW203" s="116" t="str">
        <f>IF(CE203="NEMA",MAX(CW$10:CW202)+1,"")</f>
        <v/>
      </c>
      <c r="CX203" t="s">
        <v>1</v>
      </c>
      <c r="CY203" s="124" t="str">
        <f>LEFT(BQ203,1)</f>
        <v>Ž</v>
      </c>
      <c r="CZ203" t="s">
        <v>1</v>
      </c>
      <c r="DA203" s="106" t="str">
        <f>IF(CW203="","",IF(BO203&lt;&gt;"CRO","","INSERT INTO osoba (id,reg_broj,oib,spol_id,dat_rodjenja) VALUES ("&amp;CW203&amp;",(SELECT max(reg_broj)+1 FROM osoba),Null,'"&amp;CY203&amp;"',Null); INSERT INTO osoba_log (id,reg_broj,oib,spol_id,dat_rodjenja,dnevnik_id) SELECT id,reg_broj,oib,spol_id,dat_rodjenja,"&amp;CW$2&amp;" FROM osoba WHERE id = "&amp;CW203&amp;";"))</f>
        <v/>
      </c>
      <c r="DB203" s="129" t="str">
        <f>IF(CW203="","","INSERT INTO imeprezime (id,osoba_id,rbr,ime,prezime,klub_id,identitet_id,sintaksa_id,info,aktivno,dnevnik_id) VALUES ("&amp;CW203&amp;","&amp;IF(DA203="","Null",CW203)&amp;",1,'"&amp;BA203&amp;"','"&amp;BB203&amp;"',(SELECT id FROM klub WHERE naziv = '"&amp;BI203&amp;"'),Null,1,'',1,"&amp;CW$2&amp;");")</f>
        <v/>
      </c>
      <c r="DC203" t="s">
        <v>1</v>
      </c>
      <c r="DD203" s="30" t="str">
        <f t="shared" si="240"/>
        <v/>
      </c>
      <c r="DE203" t="s">
        <v>1</v>
      </c>
      <c r="DF203" s="106" t="str">
        <f>IF(OR(BP203="",BP203&lt;&gt;"NEMA"),"",BO203)</f>
        <v/>
      </c>
      <c r="DG203" s="129" t="str">
        <f>IF(DF203="","",MAX(DG$10:DG202)+1)</f>
        <v/>
      </c>
      <c r="DH203" t="s">
        <v>1</v>
      </c>
      <c r="DI203" s="91"/>
      <c r="DJ203" t="s">
        <v>1</v>
      </c>
      <c r="DK203" s="30" t="str">
        <f>IF(DF203="","","INSERT INTO drzava(id,naziv,oznaka) VALUES ("&amp;DG203&amp;",'"&amp;DI203&amp;"','"&amp;UPPER(LEFT(DF203,1))&amp;LOWER(RIGHT(DF203,2))&amp;"');")</f>
        <v/>
      </c>
      <c r="DL203" t="s">
        <v>1</v>
      </c>
      <c r="DM203" s="170" t="str">
        <f>IF(BJ203&lt;&gt;"NEMA","",IF(IFERROR(MATCH(BI203,BI$10:BI202,0),0)&lt;&gt;0,"",BI203))</f>
        <v/>
      </c>
      <c r="DN203" t="s">
        <v>1</v>
      </c>
      <c r="DO203" s="91"/>
      <c r="DP203" t="s">
        <v>1</v>
      </c>
      <c r="DQ203" s="106" t="str">
        <f t="shared" si="241"/>
        <v/>
      </c>
      <c r="DR203" s="74" t="str">
        <f>IF(DQ203="","",MAX(DR$10:DR202)+1)</f>
        <v/>
      </c>
      <c r="DS203" s="74" t="str">
        <f>IF(DQ203="","",IF(BP203="","",IF(BP203="NEMA",DG203,BP203)))</f>
        <v/>
      </c>
      <c r="DT203" s="74" t="str">
        <f t="shared" si="242"/>
        <v/>
      </c>
      <c r="DU203" s="74" t="str">
        <f>IF(DO203="","",MAX(DU$10:DU202)+1)</f>
        <v/>
      </c>
      <c r="DV203" s="181" t="str">
        <f>IF(DO203="","",INDEX(klub_id,MATCH(DO203,klub_naziv,0)))</f>
        <v/>
      </c>
      <c r="DW203" s="129" t="str">
        <f t="shared" si="243"/>
        <v/>
      </c>
      <c r="DX203" t="s">
        <v>1</v>
      </c>
      <c r="DY203" s="30" t="str">
        <f t="shared" si="244"/>
        <v/>
      </c>
      <c r="DZ203" t="s">
        <v>1</v>
      </c>
      <c r="EA203" s="170" t="str">
        <f>IF(BX203="","",IF(BY203&lt;&gt;"NEMA","ime-pre-klu"&amp;IF(BJ203="","","(ali)")&amp;"-kat",IF(CB203&lt;&gt;"NEMA","ime-pre-klu"&amp;IF(BJ203="","","(ali)"),IF(CE203&lt;&gt;"NEMA","ime-pre",IF(CW203&lt;&gt;"","novo",""))))&amp;IF(AND(BE203="0",BD203&gt;max_minuta*60),"-ot",""))</f>
        <v>ime-pre-klu-kat</v>
      </c>
      <c r="EB203" t="s">
        <v>1</v>
      </c>
      <c r="EC203" s="112"/>
      <c r="ED203" s="138"/>
      <c r="EE203" s="138"/>
      <c r="EF203" s="138"/>
      <c r="EG203" s="138"/>
      <c r="EH203" s="138"/>
      <c r="EI203" s="138"/>
      <c r="EJ203" s="138"/>
      <c r="EK203" s="138"/>
      <c r="EL203" s="138"/>
      <c r="EM203" s="107">
        <f t="shared" ref="EM203:EM266" si="315">IF(EA203="","",INDEX(uparivanje_id,MATCH(EA203,uparivanje_oznaka,0)))</f>
        <v>1</v>
      </c>
      <c r="EN203" t="s">
        <v>1</v>
      </c>
    </row>
    <row r="204" spans="2:144" x14ac:dyDescent="0.25">
      <c r="B204" s="152" t="s">
        <v>1271</v>
      </c>
      <c r="C204" t="s">
        <v>1</v>
      </c>
      <c r="D204" s="163">
        <f t="shared" ref="D204:D267" si="316">IF(B204="","",0)</f>
        <v>0</v>
      </c>
      <c r="E204" s="164">
        <f t="shared" ref="E204:AW204" si="317">IF($B204="","",FIND(";",$B204,D204+1))</f>
        <v>1</v>
      </c>
      <c r="F204" s="164">
        <f t="shared" si="317"/>
        <v>9</v>
      </c>
      <c r="G204" s="164">
        <f t="shared" si="317"/>
        <v>15</v>
      </c>
      <c r="H204" s="164">
        <f t="shared" si="317"/>
        <v>23</v>
      </c>
      <c r="I204" s="164">
        <f t="shared" si="317"/>
        <v>33</v>
      </c>
      <c r="J204" s="164">
        <f t="shared" si="317"/>
        <v>34</v>
      </c>
      <c r="K204" s="164">
        <f t="shared" si="317"/>
        <v>36</v>
      </c>
      <c r="L204" s="164">
        <f t="shared" si="317"/>
        <v>37</v>
      </c>
      <c r="M204" s="164">
        <f t="shared" si="317"/>
        <v>39</v>
      </c>
      <c r="N204" s="164">
        <f t="shared" si="317"/>
        <v>45</v>
      </c>
      <c r="O204" s="164">
        <f t="shared" si="317"/>
        <v>51</v>
      </c>
      <c r="P204" s="164">
        <f t="shared" si="317"/>
        <v>57</v>
      </c>
      <c r="Q204" s="164">
        <f t="shared" si="317"/>
        <v>59</v>
      </c>
      <c r="R204" s="164">
        <f t="shared" si="317"/>
        <v>61</v>
      </c>
      <c r="S204" s="164">
        <f t="shared" si="317"/>
        <v>69</v>
      </c>
      <c r="T204" s="164">
        <f t="shared" si="317"/>
        <v>80</v>
      </c>
      <c r="U204" s="164">
        <f t="shared" si="317"/>
        <v>86</v>
      </c>
      <c r="V204" s="164">
        <f t="shared" si="317"/>
        <v>89</v>
      </c>
      <c r="W204" s="164">
        <f t="shared" si="317"/>
        <v>95</v>
      </c>
      <c r="X204" s="164">
        <f t="shared" si="317"/>
        <v>101</v>
      </c>
      <c r="Y204" s="164">
        <f t="shared" si="317"/>
        <v>102</v>
      </c>
      <c r="Z204" s="164">
        <f t="shared" si="317"/>
        <v>103</v>
      </c>
      <c r="AA204" s="164">
        <f t="shared" si="317"/>
        <v>104</v>
      </c>
      <c r="AB204" s="164">
        <f t="shared" si="317"/>
        <v>107</v>
      </c>
      <c r="AC204" s="164">
        <f t="shared" si="317"/>
        <v>110</v>
      </c>
      <c r="AD204" s="164">
        <f t="shared" si="317"/>
        <v>113</v>
      </c>
      <c r="AE204" s="164">
        <f t="shared" si="317"/>
        <v>116</v>
      </c>
      <c r="AF204" s="164">
        <f t="shared" si="317"/>
        <v>119</v>
      </c>
      <c r="AG204" s="164">
        <f t="shared" si="317"/>
        <v>122</v>
      </c>
      <c r="AH204" s="164">
        <f t="shared" si="317"/>
        <v>125</v>
      </c>
      <c r="AI204" s="164">
        <f t="shared" si="317"/>
        <v>128</v>
      </c>
      <c r="AJ204" s="164">
        <f t="shared" si="317"/>
        <v>131</v>
      </c>
      <c r="AK204" s="164">
        <f t="shared" si="317"/>
        <v>134</v>
      </c>
      <c r="AL204" s="164">
        <f t="shared" si="317"/>
        <v>137</v>
      </c>
      <c r="AM204" s="164">
        <f t="shared" si="317"/>
        <v>138</v>
      </c>
      <c r="AN204" s="164">
        <f t="shared" si="317"/>
        <v>140</v>
      </c>
      <c r="AO204" s="164">
        <f t="shared" si="317"/>
        <v>146</v>
      </c>
      <c r="AP204" s="164">
        <f t="shared" si="317"/>
        <v>148</v>
      </c>
      <c r="AQ204" s="164">
        <f t="shared" si="317"/>
        <v>151</v>
      </c>
      <c r="AR204" s="164">
        <f t="shared" si="317"/>
        <v>157</v>
      </c>
      <c r="AS204" s="164">
        <f t="shared" si="317"/>
        <v>164</v>
      </c>
      <c r="AT204" s="164">
        <f t="shared" si="317"/>
        <v>170</v>
      </c>
      <c r="AU204" s="164">
        <f t="shared" si="317"/>
        <v>173</v>
      </c>
      <c r="AV204" s="164">
        <f t="shared" si="317"/>
        <v>175</v>
      </c>
      <c r="AW204" s="165">
        <f t="shared" si="317"/>
        <v>176</v>
      </c>
      <c r="AX204" t="s">
        <v>1</v>
      </c>
      <c r="AY204" s="106" t="str">
        <f t="shared" ref="AY204:AY267" si="318">IF(B204="","",SUBSTITUTE(MID($B204,V204+1,W204-V204-1),"""",""))</f>
        <v>Ž35</v>
      </c>
      <c r="AZ204" s="138">
        <f t="shared" si="310"/>
        <v>117</v>
      </c>
      <c r="BA204" s="74" t="str">
        <f t="shared" ref="BA204:BA267" si="319">IF(B204="","",SUBSTITUTE(MID($B204,H204+1,I204-H204-1),"""",""))</f>
        <v>Violeta</v>
      </c>
      <c r="BB204" s="74" t="str">
        <f t="shared" ref="BB204:BB267" si="320">IF(B204="","",SUBSTITUTE(MID($B204,G204+1,H204-G204-1),"""",""))</f>
        <v>Čalić</v>
      </c>
      <c r="BC204" s="138" t="str">
        <f t="shared" ref="BC204:BC267" si="321">IF(B204="","",SUBSTITUTE(MID($B204,O204+1,P204-O204-1),"""",""))</f>
        <v>66:43</v>
      </c>
      <c r="BD204" s="138">
        <f t="shared" ref="BD204:BD267" si="322">IF(BC204="","",VALUE(LEFT(BC204,SEARCH(":",BC204)-1))*60+VALUE(RIGHT(BC204,2)))</f>
        <v>4003</v>
      </c>
      <c r="BE204" s="138" t="str">
        <f t="shared" ref="BE204:BE267" si="323">IF(B204="","",SUBSTITUTE(MID($B204,P204+1,Q204-P204-1),"""",""))</f>
        <v>0</v>
      </c>
      <c r="BF204" s="138" t="str">
        <f t="shared" si="256"/>
        <v>0</v>
      </c>
      <c r="BG204" s="138">
        <f>IF(CD204="","",IF(N(BD204)&gt;max_minuta*60,2,INDEX(statusRezultat_id,MATCH(VALUE(BE204),statusRezultat_oevent,0))))</f>
        <v>1</v>
      </c>
      <c r="BH204" s="74" t="str">
        <f>IF(B204="","",SUBSTITUTE(MID($B204,R204+1,S204-R204-1),"""",""))</f>
        <v>Vihor</v>
      </c>
      <c r="BI204" s="74" t="str">
        <f>IF(B204="","",SUBSTITUTE(MID($B204,S204+1,T204-S204-1),"""",""))</f>
        <v>OK Vihor</v>
      </c>
      <c r="BJ204" s="138" t="str">
        <f t="shared" ref="BJ204:BJ267" si="324">IF(BI204="","",IF(IFERROR(MATCH(BI204,klub_naziv,0),"")&lt;&gt;"","",IFERROR(MATCH(BI204,klubAlias_alias,0),"NEMA")))</f>
        <v/>
      </c>
      <c r="BK204" s="74" t="str" cm="1">
        <f t="array" ref="BK204">IF(BJ204="",""&amp;BI204,IF(BJ204="NEMA",BI204,INDEX(klubAlias_klub,BJ204)))</f>
        <v>OK Vihor</v>
      </c>
      <c r="BL204" s="74" t="str" cm="1">
        <f t="array" ref="BL204">IFERROR(INDEX(registarNatjecatelji,CE204,4),"")</f>
        <v>OK Vihor</v>
      </c>
      <c r="BM204" s="183" t="str">
        <f t="shared" si="280"/>
        <v/>
      </c>
      <c r="BN204" s="74" t="str">
        <f t="shared" ref="BN204:BN267" si="325">IF(AND(BL204&lt;&gt;"",BL204&lt;&gt;BK204),BL204,""&amp;BK204)</f>
        <v>OK Vihor</v>
      </c>
      <c r="BO204" s="74" t="str">
        <f>IF(B204="","",SUBSTITUTE(MID($B204,T204+1,U204-T204-1),"""",""))</f>
        <v>CRO</v>
      </c>
      <c r="BP204" s="138">
        <f>IF(BO204="","",IFERROR(INDEX(drzava_id,MATCH(BO204,drzava_oznaka,0)),"NEMA"))</f>
        <v>1</v>
      </c>
      <c r="BQ204" s="74" t="str">
        <f>IF(B204="","",SUBSTITUTE(MID($B204,AQ204+1,AR204-AQ204-1),"""",""))</f>
        <v>Ž35</v>
      </c>
      <c r="BR204" s="74" t="str">
        <f t="shared" si="311"/>
        <v>M45-Ž20-Ž35</v>
      </c>
      <c r="BS204" s="138">
        <f t="shared" si="312"/>
        <v>1007</v>
      </c>
      <c r="BT204" s="75" t="str">
        <f>IF(B204="","",SUBSTITUTE(MID($B204,AR204+1,AS204-AR204-1),"""",""))</f>
        <v>3.56</v>
      </c>
      <c r="BU204" s="75" t="str">
        <f>IF(B204="","",SUBSTITUTE(MID($B204,AS204+1,AT204-AS204-1),"""",""))</f>
        <v>150</v>
      </c>
      <c r="BV204" s="76" t="str">
        <f>IF(B204="","",SUBSTITUTE(MID($B204,AT204+1,AU204-AT204-1),"""",""))</f>
        <v>11</v>
      </c>
      <c r="BW204" t="s">
        <v>1</v>
      </c>
      <c r="BX204" s="106" t="str">
        <f>IF(BA204="Vacant","",IF(BA204="","",BA204) &amp; IF(BB204="",""," – " &amp; BB204) &amp; IF(BN204="",""," – " &amp; BN204) &amp; IF(AY204="",""," – " &amp; AY204))</f>
        <v>Violeta – Čalić – OK Vihor – Ž35</v>
      </c>
      <c r="BY204" s="107">
        <f t="shared" si="313"/>
        <v>627</v>
      </c>
      <c r="BZ204" t="s">
        <v>1</v>
      </c>
      <c r="CA204" s="106" t="str">
        <f>IF(BA204="Vacant","",IF(BA204="","",BA204) &amp; IF(BB204="",""," – " &amp; BB204) &amp; IF(BN204="",""," – " &amp; BN204))</f>
        <v>Violeta – Čalić – OK Vihor</v>
      </c>
      <c r="CB204" s="107">
        <f t="shared" si="314"/>
        <v>627</v>
      </c>
      <c r="CC204" t="s">
        <v>1</v>
      </c>
      <c r="CD204" s="106" t="str">
        <f>IF(BA204="Vacant","",IF(BA204="","",BA204)&amp;IF(BB204="",""," – "&amp;BB204))</f>
        <v>Violeta – Čalić</v>
      </c>
      <c r="CE204" s="107">
        <f t="shared" ref="CE204:CE267" si="326">IF(CD204="","",IFERROR(MATCH(CD204,imePrezime,0),"NEMA"))</f>
        <v>627</v>
      </c>
      <c r="CF204" t="s">
        <v>1</v>
      </c>
      <c r="CG204" s="112">
        <f t="shared" ref="CG204:CG267" si="327">IF(BY204="","",IF(BY204&lt;&gt;"NEMA",BY204,IF(CB204&lt;&gt;"NEMA",CB204,IF(CE204&lt;&gt;"NEMA",CE204,""))))</f>
        <v>627</v>
      </c>
      <c r="CH204" s="107" cm="1">
        <f t="array" ref="CH204">IF(CG204="","",INDEX(imePrezime_id,CG204,0))</f>
        <v>1330</v>
      </c>
      <c r="CI204" t="s">
        <v>1</v>
      </c>
      <c r="CJ204" s="30" t="str">
        <f>IF(CE204&lt;&gt;"NEMA","","SELECT '"&amp;CD204&amp;"', ime, prezime FROM imeprezime WHERE ime LIKE '%"&amp;MID(BA204,2,LEN(BA204)-2)&amp;"%' Or prezime LIKE '%"&amp;MID(BB204,2,LEN(BB204)-2)&amp;"%' Or ime LIKE '%"&amp;MID(BB204,2,LEN(BB204)-2)&amp;"%' Or prezime LIKE '%"&amp;MID(BA204,2,LEN(BA204)-2)&amp;"%' ORDER BY ime, prezime;")</f>
        <v/>
      </c>
      <c r="CK204" t="s">
        <v>1</v>
      </c>
      <c r="CL204" s="91"/>
      <c r="CM204" t="s">
        <v>1</v>
      </c>
      <c r="CO204" t="s">
        <v>1</v>
      </c>
      <c r="CW204" s="116" t="str">
        <f>IF(CE204="NEMA",MAX(CW$10:CW203)+1,"")</f>
        <v/>
      </c>
      <c r="CX204" t="s">
        <v>1</v>
      </c>
      <c r="CY204" s="124" t="str">
        <f>LEFT(BQ204,1)</f>
        <v>Ž</v>
      </c>
      <c r="CZ204" t="s">
        <v>1</v>
      </c>
      <c r="DA204" s="106" t="str">
        <f>IF(CW204="","",IF(BO204&lt;&gt;"CRO","","INSERT INTO osoba (id,reg_broj,oib,spol_id,dat_rodjenja) VALUES ("&amp;CW204&amp;",(SELECT max(reg_broj)+1 FROM osoba),Null,'"&amp;CY204&amp;"',Null); INSERT INTO osoba_log (id,reg_broj,oib,spol_id,dat_rodjenja,dnevnik_id) SELECT id,reg_broj,oib,spol_id,dat_rodjenja,"&amp;CW$2&amp;" FROM osoba WHERE id = "&amp;CW204&amp;";"))</f>
        <v/>
      </c>
      <c r="DB204" s="129" t="str">
        <f>IF(CW204="","","INSERT INTO imeprezime (id,osoba_id,rbr,ime,prezime,klub_id,identitet_id,sintaksa_id,info,aktivno,dnevnik_id) VALUES ("&amp;CW204&amp;","&amp;IF(DA204="","Null",CW204)&amp;",1,'"&amp;BA204&amp;"','"&amp;BB204&amp;"',(SELECT id FROM klub WHERE naziv = '"&amp;BI204&amp;"'),Null,1,'',1,"&amp;CW$2&amp;");")</f>
        <v/>
      </c>
      <c r="DC204" t="s">
        <v>1</v>
      </c>
      <c r="DD204" s="30" t="str">
        <f t="shared" ref="DD204:DD267" si="328">IF(DA204="",DB204,DA204&amp;" "&amp;DB204)</f>
        <v/>
      </c>
      <c r="DE204" t="s">
        <v>1</v>
      </c>
      <c r="DF204" s="106" t="str">
        <f>IF(OR(BP204="",BP204&lt;&gt;"NEMA"),"",BO204)</f>
        <v/>
      </c>
      <c r="DG204" s="129" t="str">
        <f>IF(DF204="","",MAX(DG$10:DG203)+1)</f>
        <v/>
      </c>
      <c r="DH204" t="s">
        <v>1</v>
      </c>
      <c r="DI204" s="91"/>
      <c r="DJ204" t="s">
        <v>1</v>
      </c>
      <c r="DK204" s="30" t="str">
        <f>IF(DF204="","","INSERT INTO drzava(id,naziv,oznaka) VALUES ("&amp;DG204&amp;",'"&amp;DI204&amp;"','"&amp;UPPER(LEFT(DF204,1))&amp;LOWER(RIGHT(DF204,2))&amp;"');")</f>
        <v/>
      </c>
      <c r="DL204" t="s">
        <v>1</v>
      </c>
      <c r="DM204" s="170" t="str">
        <f>IF(BJ204&lt;&gt;"NEMA","",IF(IFERROR(MATCH(BI204,BI$10:BI203,0),0)&lt;&gt;0,"",BI204))</f>
        <v/>
      </c>
      <c r="DN204" t="s">
        <v>1</v>
      </c>
      <c r="DO204" s="91"/>
      <c r="DP204" t="s">
        <v>1</v>
      </c>
      <c r="DQ204" s="106" t="str">
        <f t="shared" ref="DQ204:DQ267" si="329">IF(DM204="","",IF(DO204="",DM204,""))</f>
        <v/>
      </c>
      <c r="DR204" s="74" t="str">
        <f>IF(DQ204="","",MAX(DR$10:DR203)+1)</f>
        <v/>
      </c>
      <c r="DS204" s="74" t="str">
        <f>IF(DQ204="","",IF(BP204="","",IF(BP204="NEMA",DG204,BP204)))</f>
        <v/>
      </c>
      <c r="DT204" s="74" t="str">
        <f t="shared" ref="DT204:DT267" si="330">IF(DQ204="","","INSERT INTO klub(id,naziv,drzava_id,aktivan) VALUES ("&amp;DR204&amp;",'"&amp;DQ204&amp;"',"&amp;DS204&amp;",1);")</f>
        <v/>
      </c>
      <c r="DU204" s="74" t="str">
        <f>IF(DO204="","",MAX(DU$10:DU203)+1)</f>
        <v/>
      </c>
      <c r="DV204" s="181" t="str">
        <f>IF(DO204="","",INDEX(klub_id,MATCH(DO204,klub_naziv,0)))</f>
        <v/>
      </c>
      <c r="DW204" s="129" t="str">
        <f t="shared" ref="DW204:DW267" si="331">IF(DO204="","","INSERT INTO klub_alias(id,alias,klub_id) VALUES ("&amp;DU204&amp;",'"&amp;DO204&amp;"',"&amp;DV204&amp;");")</f>
        <v/>
      </c>
      <c r="DX204" t="s">
        <v>1</v>
      </c>
      <c r="DY204" s="30" t="str">
        <f t="shared" ref="DY204:DY267" si="332">""&amp;DT204&amp;DW204</f>
        <v/>
      </c>
      <c r="DZ204" t="s">
        <v>1</v>
      </c>
      <c r="EA204" s="170" t="str">
        <f>IF(BX204="","",IF(BY204&lt;&gt;"NEMA","ime-pre-klu"&amp;IF(BJ204="","","(ali)")&amp;"-kat",IF(CB204&lt;&gt;"NEMA","ime-pre-klu"&amp;IF(BJ204="","","(ali)"),IF(CE204&lt;&gt;"NEMA","ime-pre",IF(CW204&lt;&gt;"","novo",""))))&amp;IF(AND(BE204="0",BD204&gt;max_minuta*60),"-ot",""))</f>
        <v>ime-pre-klu-kat</v>
      </c>
      <c r="EB204" t="s">
        <v>1</v>
      </c>
      <c r="EC204" s="112"/>
      <c r="ED204" s="138"/>
      <c r="EE204" s="138"/>
      <c r="EF204" s="138"/>
      <c r="EG204" s="138"/>
      <c r="EH204" s="138"/>
      <c r="EI204" s="138"/>
      <c r="EJ204" s="138"/>
      <c r="EK204" s="138"/>
      <c r="EL204" s="138"/>
      <c r="EM204" s="107">
        <f t="shared" si="315"/>
        <v>1</v>
      </c>
      <c r="EN204" t="s">
        <v>1</v>
      </c>
    </row>
    <row r="205" spans="2:144" x14ac:dyDescent="0.25">
      <c r="B205" s="152" t="s">
        <v>1272</v>
      </c>
      <c r="C205" t="s">
        <v>1</v>
      </c>
      <c r="D205" s="163">
        <f t="shared" si="316"/>
        <v>0</v>
      </c>
      <c r="E205" s="164">
        <f t="shared" ref="E205:AW205" si="333">IF($B205="","",FIND(";",$B205,D205+1))</f>
        <v>1</v>
      </c>
      <c r="F205" s="164">
        <f t="shared" si="333"/>
        <v>9</v>
      </c>
      <c r="G205" s="164">
        <f t="shared" si="333"/>
        <v>15</v>
      </c>
      <c r="H205" s="164">
        <f t="shared" si="333"/>
        <v>24</v>
      </c>
      <c r="I205" s="164">
        <f t="shared" si="333"/>
        <v>37</v>
      </c>
      <c r="J205" s="164">
        <f t="shared" si="333"/>
        <v>38</v>
      </c>
      <c r="K205" s="164">
        <f t="shared" si="333"/>
        <v>40</v>
      </c>
      <c r="L205" s="164">
        <f t="shared" si="333"/>
        <v>41</v>
      </c>
      <c r="M205" s="164">
        <f t="shared" si="333"/>
        <v>43</v>
      </c>
      <c r="N205" s="164">
        <f t="shared" si="333"/>
        <v>49</v>
      </c>
      <c r="O205" s="164">
        <f t="shared" si="333"/>
        <v>56</v>
      </c>
      <c r="P205" s="164">
        <f t="shared" si="333"/>
        <v>62</v>
      </c>
      <c r="Q205" s="164">
        <f t="shared" si="333"/>
        <v>64</v>
      </c>
      <c r="R205" s="164">
        <f t="shared" si="333"/>
        <v>66</v>
      </c>
      <c r="S205" s="164">
        <f t="shared" si="333"/>
        <v>74</v>
      </c>
      <c r="T205" s="164">
        <f t="shared" si="333"/>
        <v>85</v>
      </c>
      <c r="U205" s="164">
        <f t="shared" si="333"/>
        <v>91</v>
      </c>
      <c r="V205" s="164">
        <f t="shared" si="333"/>
        <v>94</v>
      </c>
      <c r="W205" s="164">
        <f t="shared" si="333"/>
        <v>100</v>
      </c>
      <c r="X205" s="164">
        <f t="shared" si="333"/>
        <v>106</v>
      </c>
      <c r="Y205" s="164">
        <f t="shared" si="333"/>
        <v>107</v>
      </c>
      <c r="Z205" s="164">
        <f t="shared" si="333"/>
        <v>108</v>
      </c>
      <c r="AA205" s="164">
        <f t="shared" si="333"/>
        <v>109</v>
      </c>
      <c r="AB205" s="164">
        <f t="shared" si="333"/>
        <v>112</v>
      </c>
      <c r="AC205" s="164">
        <f t="shared" si="333"/>
        <v>115</v>
      </c>
      <c r="AD205" s="164">
        <f t="shared" si="333"/>
        <v>118</v>
      </c>
      <c r="AE205" s="164">
        <f t="shared" si="333"/>
        <v>121</v>
      </c>
      <c r="AF205" s="164">
        <f t="shared" si="333"/>
        <v>124</v>
      </c>
      <c r="AG205" s="164">
        <f t="shared" si="333"/>
        <v>127</v>
      </c>
      <c r="AH205" s="164">
        <f t="shared" si="333"/>
        <v>130</v>
      </c>
      <c r="AI205" s="164">
        <f t="shared" si="333"/>
        <v>133</v>
      </c>
      <c r="AJ205" s="164">
        <f t="shared" si="333"/>
        <v>136</v>
      </c>
      <c r="AK205" s="164">
        <f t="shared" si="333"/>
        <v>139</v>
      </c>
      <c r="AL205" s="164">
        <f t="shared" si="333"/>
        <v>142</v>
      </c>
      <c r="AM205" s="164">
        <f t="shared" si="333"/>
        <v>143</v>
      </c>
      <c r="AN205" s="164">
        <f t="shared" si="333"/>
        <v>145</v>
      </c>
      <c r="AO205" s="164">
        <f t="shared" si="333"/>
        <v>151</v>
      </c>
      <c r="AP205" s="164">
        <f t="shared" si="333"/>
        <v>153</v>
      </c>
      <c r="AQ205" s="164">
        <f t="shared" si="333"/>
        <v>156</v>
      </c>
      <c r="AR205" s="164">
        <f t="shared" si="333"/>
        <v>162</v>
      </c>
      <c r="AS205" s="164">
        <f t="shared" si="333"/>
        <v>169</v>
      </c>
      <c r="AT205" s="164">
        <f t="shared" si="333"/>
        <v>175</v>
      </c>
      <c r="AU205" s="164">
        <f t="shared" si="333"/>
        <v>178</v>
      </c>
      <c r="AV205" s="164">
        <f t="shared" si="333"/>
        <v>181</v>
      </c>
      <c r="AW205" s="165">
        <f t="shared" si="333"/>
        <v>182</v>
      </c>
      <c r="AX205" t="s">
        <v>1</v>
      </c>
      <c r="AY205" s="106" t="str">
        <f t="shared" si="318"/>
        <v>Ž35</v>
      </c>
      <c r="AZ205" s="138">
        <f t="shared" si="310"/>
        <v>117</v>
      </c>
      <c r="BA205" s="74" t="str">
        <f t="shared" si="319"/>
        <v>Bernardica</v>
      </c>
      <c r="BB205" s="74" t="str">
        <f t="shared" si="320"/>
        <v>Stipić</v>
      </c>
      <c r="BC205" s="138" t="str">
        <f t="shared" si="321"/>
        <v>68:46</v>
      </c>
      <c r="BD205" s="138">
        <f t="shared" si="322"/>
        <v>4126</v>
      </c>
      <c r="BE205" s="138" t="str">
        <f t="shared" si="323"/>
        <v>0</v>
      </c>
      <c r="BF205" s="138" t="str">
        <f t="shared" si="256"/>
        <v>0</v>
      </c>
      <c r="BG205" s="138">
        <f>IF(CD205="","",IF(N(BD205)&gt;max_minuta*60,2,INDEX(statusRezultat_id,MATCH(VALUE(BE205),statusRezultat_oevent,0))))</f>
        <v>1</v>
      </c>
      <c r="BH205" s="74" t="str">
        <f>IF(B205="","",SUBSTITUTE(MID($B205,R205+1,S205-R205-1),"""",""))</f>
        <v>Vihor</v>
      </c>
      <c r="BI205" s="74" t="str">
        <f>IF(B205="","",SUBSTITUTE(MID($B205,S205+1,T205-S205-1),"""",""))</f>
        <v>OK Vihor</v>
      </c>
      <c r="BJ205" s="138" t="str">
        <f t="shared" si="324"/>
        <v/>
      </c>
      <c r="BK205" s="74" t="str" cm="1">
        <f t="array" ref="BK205">IF(BJ205="",""&amp;BI205,IF(BJ205="NEMA",BI205,INDEX(klubAlias_klub,BJ205)))</f>
        <v>OK Vihor</v>
      </c>
      <c r="BL205" s="74" t="str" cm="1">
        <f t="array" ref="BL205">IFERROR(INDEX(registarNatjecatelji,CE205,4),"")</f>
        <v>OK Vihor</v>
      </c>
      <c r="BM205" s="183" t="str">
        <f t="shared" si="280"/>
        <v/>
      </c>
      <c r="BN205" s="74" t="str">
        <f t="shared" si="325"/>
        <v>OK Vihor</v>
      </c>
      <c r="BO205" s="74" t="str">
        <f>IF(B205="","",SUBSTITUTE(MID($B205,T205+1,U205-T205-1),"""",""))</f>
        <v>CRO</v>
      </c>
      <c r="BP205" s="138">
        <f>IF(BO205="","",IFERROR(INDEX(drzava_id,MATCH(BO205,drzava_oznaka,0)),"NEMA"))</f>
        <v>1</v>
      </c>
      <c r="BQ205" s="74" t="str">
        <f>IF(B205="","",SUBSTITUTE(MID($B205,AQ205+1,AR205-AQ205-1),"""",""))</f>
        <v>Ž35</v>
      </c>
      <c r="BR205" s="74" t="str">
        <f t="shared" si="311"/>
        <v>M45-Ž20-Ž35</v>
      </c>
      <c r="BS205" s="138">
        <f t="shared" si="312"/>
        <v>1007</v>
      </c>
      <c r="BT205" s="75" t="str">
        <f>IF(B205="","",SUBSTITUTE(MID($B205,AR205+1,AS205-AR205-1),"""",""))</f>
        <v>3.56</v>
      </c>
      <c r="BU205" s="75" t="str">
        <f>IF(B205="","",SUBSTITUTE(MID($B205,AS205+1,AT205-AS205-1),"""",""))</f>
        <v>150</v>
      </c>
      <c r="BV205" s="76" t="str">
        <f>IF(B205="","",SUBSTITUTE(MID($B205,AT205+1,AU205-AT205-1),"""",""))</f>
        <v>11</v>
      </c>
      <c r="BW205" t="s">
        <v>1</v>
      </c>
      <c r="BX205" s="106" t="str">
        <f>IF(BA205="Vacant","",IF(BA205="","",BA205) &amp; IF(BB205="",""," – " &amp; BB205) &amp; IF(BN205="",""," – " &amp; BN205) &amp; IF(AY205="",""," – " &amp; AY205))</f>
        <v>Bernardica – Stipić – OK Vihor – Ž35</v>
      </c>
      <c r="BY205" s="107">
        <f t="shared" si="313"/>
        <v>900</v>
      </c>
      <c r="BZ205" t="s">
        <v>1</v>
      </c>
      <c r="CA205" s="106" t="str">
        <f>IF(BA205="Vacant","",IF(BA205="","",BA205) &amp; IF(BB205="",""," – " &amp; BB205) &amp; IF(BN205="",""," – " &amp; BN205))</f>
        <v>Bernardica – Stipić – OK Vihor</v>
      </c>
      <c r="CB205" s="107">
        <f t="shared" si="314"/>
        <v>900</v>
      </c>
      <c r="CC205" t="s">
        <v>1</v>
      </c>
      <c r="CD205" s="106" t="str">
        <f>IF(BA205="Vacant","",IF(BA205="","",BA205)&amp;IF(BB205="",""," – "&amp;BB205))</f>
        <v>Bernardica – Stipić</v>
      </c>
      <c r="CE205" s="107">
        <f t="shared" si="326"/>
        <v>900</v>
      </c>
      <c r="CF205" t="s">
        <v>1</v>
      </c>
      <c r="CG205" s="112">
        <f t="shared" si="327"/>
        <v>900</v>
      </c>
      <c r="CH205" s="107" cm="1">
        <f t="array" ref="CH205">IF(CG205="","",INDEX(imePrezime_id,CG205,0))</f>
        <v>1326</v>
      </c>
      <c r="CI205" t="s">
        <v>1</v>
      </c>
      <c r="CJ205" s="30" t="str">
        <f>IF(CE205&lt;&gt;"NEMA","","SELECT '"&amp;CD205&amp;"', ime, prezime FROM imeprezime WHERE ime LIKE '%"&amp;MID(BA205,2,LEN(BA205)-2)&amp;"%' Or prezime LIKE '%"&amp;MID(BB205,2,LEN(BB205)-2)&amp;"%' Or ime LIKE '%"&amp;MID(BB205,2,LEN(BB205)-2)&amp;"%' Or prezime LIKE '%"&amp;MID(BA205,2,LEN(BA205)-2)&amp;"%' ORDER BY ime, prezime;")</f>
        <v/>
      </c>
      <c r="CK205" t="s">
        <v>1</v>
      </c>
      <c r="CL205" s="91"/>
      <c r="CM205" t="s">
        <v>1</v>
      </c>
      <c r="CO205" t="s">
        <v>1</v>
      </c>
      <c r="CW205" s="116" t="str">
        <f>IF(CE205="NEMA",MAX(CW$10:CW204)+1,"")</f>
        <v/>
      </c>
      <c r="CX205" t="s">
        <v>1</v>
      </c>
      <c r="CY205" s="124" t="str">
        <f>LEFT(BQ205,1)</f>
        <v>Ž</v>
      </c>
      <c r="CZ205" t="s">
        <v>1</v>
      </c>
      <c r="DA205" s="106" t="str">
        <f>IF(CW205="","",IF(BO205&lt;&gt;"CRO","","INSERT INTO osoba (id,reg_broj,oib,spol_id,dat_rodjenja) VALUES ("&amp;CW205&amp;",(SELECT max(reg_broj)+1 FROM osoba),Null,'"&amp;CY205&amp;"',Null); INSERT INTO osoba_log (id,reg_broj,oib,spol_id,dat_rodjenja,dnevnik_id) SELECT id,reg_broj,oib,spol_id,dat_rodjenja,"&amp;CW$2&amp;" FROM osoba WHERE id = "&amp;CW205&amp;";"))</f>
        <v/>
      </c>
      <c r="DB205" s="129" t="str">
        <f>IF(CW205="","","INSERT INTO imeprezime (id,osoba_id,rbr,ime,prezime,klub_id,identitet_id,sintaksa_id,info,aktivno,dnevnik_id) VALUES ("&amp;CW205&amp;","&amp;IF(DA205="","Null",CW205)&amp;",1,'"&amp;BA205&amp;"','"&amp;BB205&amp;"',(SELECT id FROM klub WHERE naziv = '"&amp;BI205&amp;"'),Null,1,'',1,"&amp;CW$2&amp;");")</f>
        <v/>
      </c>
      <c r="DC205" t="s">
        <v>1</v>
      </c>
      <c r="DD205" s="30" t="str">
        <f t="shared" si="328"/>
        <v/>
      </c>
      <c r="DE205" t="s">
        <v>1</v>
      </c>
      <c r="DF205" s="106" t="str">
        <f>IF(OR(BP205="",BP205&lt;&gt;"NEMA"),"",BO205)</f>
        <v/>
      </c>
      <c r="DG205" s="129" t="str">
        <f>IF(DF205="","",MAX(DG$10:DG204)+1)</f>
        <v/>
      </c>
      <c r="DH205" t="s">
        <v>1</v>
      </c>
      <c r="DI205" s="91"/>
      <c r="DJ205" t="s">
        <v>1</v>
      </c>
      <c r="DK205" s="30" t="str">
        <f>IF(DF205="","","INSERT INTO drzava(id,naziv,oznaka) VALUES ("&amp;DG205&amp;",'"&amp;DI205&amp;"','"&amp;UPPER(LEFT(DF205,1))&amp;LOWER(RIGHT(DF205,2))&amp;"');")</f>
        <v/>
      </c>
      <c r="DL205" t="s">
        <v>1</v>
      </c>
      <c r="DM205" s="170" t="str">
        <f>IF(BJ205&lt;&gt;"NEMA","",IF(IFERROR(MATCH(BI205,BI$10:BI204,0),0)&lt;&gt;0,"",BI205))</f>
        <v/>
      </c>
      <c r="DN205" t="s">
        <v>1</v>
      </c>
      <c r="DO205" s="91"/>
      <c r="DP205" t="s">
        <v>1</v>
      </c>
      <c r="DQ205" s="106" t="str">
        <f t="shared" si="329"/>
        <v/>
      </c>
      <c r="DR205" s="74" t="str">
        <f>IF(DQ205="","",MAX(DR$10:DR204)+1)</f>
        <v/>
      </c>
      <c r="DS205" s="74" t="str">
        <f>IF(DQ205="","",IF(BP205="","",IF(BP205="NEMA",DG205,BP205)))</f>
        <v/>
      </c>
      <c r="DT205" s="74" t="str">
        <f t="shared" si="330"/>
        <v/>
      </c>
      <c r="DU205" s="74" t="str">
        <f>IF(DO205="","",MAX(DU$10:DU204)+1)</f>
        <v/>
      </c>
      <c r="DV205" s="181" t="str">
        <f>IF(DO205="","",INDEX(klub_id,MATCH(DO205,klub_naziv,0)))</f>
        <v/>
      </c>
      <c r="DW205" s="129" t="str">
        <f t="shared" si="331"/>
        <v/>
      </c>
      <c r="DX205" t="s">
        <v>1</v>
      </c>
      <c r="DY205" s="30" t="str">
        <f t="shared" si="332"/>
        <v/>
      </c>
      <c r="DZ205" t="s">
        <v>1</v>
      </c>
      <c r="EA205" s="170" t="str">
        <f>IF(BX205="","",IF(BY205&lt;&gt;"NEMA","ime-pre-klu"&amp;IF(BJ205="","","(ali)")&amp;"-kat",IF(CB205&lt;&gt;"NEMA","ime-pre-klu"&amp;IF(BJ205="","","(ali)"),IF(CE205&lt;&gt;"NEMA","ime-pre",IF(CW205&lt;&gt;"","novo",""))))&amp;IF(AND(BE205="0",BD205&gt;max_minuta*60),"-ot",""))</f>
        <v>ime-pre-klu-kat</v>
      </c>
      <c r="EB205" t="s">
        <v>1</v>
      </c>
      <c r="EC205" s="112"/>
      <c r="ED205" s="138"/>
      <c r="EE205" s="138"/>
      <c r="EF205" s="138"/>
      <c r="EG205" s="138"/>
      <c r="EH205" s="138"/>
      <c r="EI205" s="138"/>
      <c r="EJ205" s="138"/>
      <c r="EK205" s="138"/>
      <c r="EL205" s="138"/>
      <c r="EM205" s="107">
        <f t="shared" si="315"/>
        <v>1</v>
      </c>
      <c r="EN205" t="s">
        <v>1</v>
      </c>
    </row>
    <row r="206" spans="2:144" x14ac:dyDescent="0.25">
      <c r="B206" s="152" t="s">
        <v>1273</v>
      </c>
      <c r="C206" t="s">
        <v>1</v>
      </c>
      <c r="D206" s="163">
        <f t="shared" si="316"/>
        <v>0</v>
      </c>
      <c r="E206" s="164">
        <f t="shared" ref="E206:AW206" si="334">IF($B206="","",FIND(";",$B206,D206+1))</f>
        <v>1</v>
      </c>
      <c r="F206" s="164">
        <f t="shared" si="334"/>
        <v>9</v>
      </c>
      <c r="G206" s="164">
        <f t="shared" si="334"/>
        <v>15</v>
      </c>
      <c r="H206" s="164">
        <f t="shared" si="334"/>
        <v>25</v>
      </c>
      <c r="I206" s="164">
        <f t="shared" si="334"/>
        <v>34</v>
      </c>
      <c r="J206" s="164">
        <f t="shared" si="334"/>
        <v>35</v>
      </c>
      <c r="K206" s="164">
        <f t="shared" si="334"/>
        <v>37</v>
      </c>
      <c r="L206" s="164">
        <f t="shared" si="334"/>
        <v>38</v>
      </c>
      <c r="M206" s="164">
        <f t="shared" si="334"/>
        <v>40</v>
      </c>
      <c r="N206" s="164">
        <f t="shared" si="334"/>
        <v>46</v>
      </c>
      <c r="O206" s="164">
        <f t="shared" si="334"/>
        <v>53</v>
      </c>
      <c r="P206" s="164">
        <f t="shared" si="334"/>
        <v>59</v>
      </c>
      <c r="Q206" s="164">
        <f t="shared" si="334"/>
        <v>61</v>
      </c>
      <c r="R206" s="164">
        <f t="shared" si="334"/>
        <v>63</v>
      </c>
      <c r="S206" s="164">
        <f t="shared" si="334"/>
        <v>71</v>
      </c>
      <c r="T206" s="164">
        <f t="shared" si="334"/>
        <v>82</v>
      </c>
      <c r="U206" s="164">
        <f t="shared" si="334"/>
        <v>88</v>
      </c>
      <c r="V206" s="164">
        <f t="shared" si="334"/>
        <v>91</v>
      </c>
      <c r="W206" s="164">
        <f t="shared" si="334"/>
        <v>97</v>
      </c>
      <c r="X206" s="164">
        <f t="shared" si="334"/>
        <v>103</v>
      </c>
      <c r="Y206" s="164">
        <f t="shared" si="334"/>
        <v>104</v>
      </c>
      <c r="Z206" s="164">
        <f t="shared" si="334"/>
        <v>105</v>
      </c>
      <c r="AA206" s="164">
        <f t="shared" si="334"/>
        <v>106</v>
      </c>
      <c r="AB206" s="164">
        <f t="shared" si="334"/>
        <v>109</v>
      </c>
      <c r="AC206" s="164">
        <f t="shared" si="334"/>
        <v>112</v>
      </c>
      <c r="AD206" s="164">
        <f t="shared" si="334"/>
        <v>115</v>
      </c>
      <c r="AE206" s="164">
        <f t="shared" si="334"/>
        <v>118</v>
      </c>
      <c r="AF206" s="164">
        <f t="shared" si="334"/>
        <v>121</v>
      </c>
      <c r="AG206" s="164">
        <f t="shared" si="334"/>
        <v>124</v>
      </c>
      <c r="AH206" s="164">
        <f t="shared" si="334"/>
        <v>127</v>
      </c>
      <c r="AI206" s="164">
        <f t="shared" si="334"/>
        <v>130</v>
      </c>
      <c r="AJ206" s="164">
        <f t="shared" si="334"/>
        <v>133</v>
      </c>
      <c r="AK206" s="164">
        <f t="shared" si="334"/>
        <v>136</v>
      </c>
      <c r="AL206" s="164">
        <f t="shared" si="334"/>
        <v>139</v>
      </c>
      <c r="AM206" s="164">
        <f t="shared" si="334"/>
        <v>140</v>
      </c>
      <c r="AN206" s="164">
        <f t="shared" si="334"/>
        <v>142</v>
      </c>
      <c r="AO206" s="164">
        <f t="shared" si="334"/>
        <v>148</v>
      </c>
      <c r="AP206" s="164">
        <f t="shared" si="334"/>
        <v>150</v>
      </c>
      <c r="AQ206" s="164">
        <f t="shared" si="334"/>
        <v>153</v>
      </c>
      <c r="AR206" s="164">
        <f t="shared" si="334"/>
        <v>159</v>
      </c>
      <c r="AS206" s="164">
        <f t="shared" si="334"/>
        <v>166</v>
      </c>
      <c r="AT206" s="164">
        <f t="shared" si="334"/>
        <v>172</v>
      </c>
      <c r="AU206" s="164">
        <f t="shared" si="334"/>
        <v>175</v>
      </c>
      <c r="AV206" s="164">
        <f t="shared" si="334"/>
        <v>178</v>
      </c>
      <c r="AW206" s="165">
        <f t="shared" si="334"/>
        <v>179</v>
      </c>
      <c r="AX206" t="s">
        <v>1</v>
      </c>
      <c r="AY206" s="106" t="str">
        <f t="shared" si="318"/>
        <v>Ž35</v>
      </c>
      <c r="AZ206" s="138">
        <f t="shared" si="310"/>
        <v>117</v>
      </c>
      <c r="BA206" s="74" t="str">
        <f t="shared" si="319"/>
        <v>Vlatka</v>
      </c>
      <c r="BB206" s="74" t="str">
        <f t="shared" si="320"/>
        <v>Stupalo</v>
      </c>
      <c r="BC206" s="138" t="str">
        <f t="shared" si="321"/>
        <v>71:38</v>
      </c>
      <c r="BD206" s="138">
        <f t="shared" si="322"/>
        <v>4298</v>
      </c>
      <c r="BE206" s="138" t="str">
        <f t="shared" si="323"/>
        <v>0</v>
      </c>
      <c r="BF206" s="138" t="str">
        <f t="shared" si="256"/>
        <v>0</v>
      </c>
      <c r="BG206" s="138">
        <f>IF(CD206="","",IF(N(BD206)&gt;max_minuta*60,2,INDEX(statusRezultat_id,MATCH(VALUE(BE206),statusRezultat_oevent,0))))</f>
        <v>1</v>
      </c>
      <c r="BH206" s="74" t="str">
        <f>IF(B206="","",SUBSTITUTE(MID($B206,R206+1,S206-R206-1),"""",""))</f>
        <v>Vihor</v>
      </c>
      <c r="BI206" s="74" t="str">
        <f>IF(B206="","",SUBSTITUTE(MID($B206,S206+1,T206-S206-1),"""",""))</f>
        <v>OK Vihor</v>
      </c>
      <c r="BJ206" s="138" t="str">
        <f t="shared" si="324"/>
        <v/>
      </c>
      <c r="BK206" s="74" t="str" cm="1">
        <f t="array" ref="BK206">IF(BJ206="",""&amp;BI206,IF(BJ206="NEMA",BI206,INDEX(klubAlias_klub,BJ206)))</f>
        <v>OK Vihor</v>
      </c>
      <c r="BL206" s="74" t="str" cm="1">
        <f t="array" ref="BL206">IFERROR(INDEX(registarNatjecatelji,CE206,4),"")</f>
        <v>OK Vihor</v>
      </c>
      <c r="BM206" s="183" t="str">
        <f t="shared" si="280"/>
        <v/>
      </c>
      <c r="BN206" s="74" t="str">
        <f t="shared" si="325"/>
        <v>OK Vihor</v>
      </c>
      <c r="BO206" s="74" t="str">
        <f>IF(B206="","",SUBSTITUTE(MID($B206,T206+1,U206-T206-1),"""",""))</f>
        <v>CRO</v>
      </c>
      <c r="BP206" s="138">
        <f>IF(BO206="","",IFERROR(INDEX(drzava_id,MATCH(BO206,drzava_oznaka,0)),"NEMA"))</f>
        <v>1</v>
      </c>
      <c r="BQ206" s="74" t="str">
        <f>IF(B206="","",SUBSTITUTE(MID($B206,AQ206+1,AR206-AQ206-1),"""",""))</f>
        <v>Ž35</v>
      </c>
      <c r="BR206" s="74" t="str">
        <f t="shared" si="311"/>
        <v>M45-Ž20-Ž35</v>
      </c>
      <c r="BS206" s="138">
        <f t="shared" si="312"/>
        <v>1007</v>
      </c>
      <c r="BT206" s="75" t="str">
        <f>IF(B206="","",SUBSTITUTE(MID($B206,AR206+1,AS206-AR206-1),"""",""))</f>
        <v>3.56</v>
      </c>
      <c r="BU206" s="75" t="str">
        <f>IF(B206="","",SUBSTITUTE(MID($B206,AS206+1,AT206-AS206-1),"""",""))</f>
        <v>150</v>
      </c>
      <c r="BV206" s="76" t="str">
        <f>IF(B206="","",SUBSTITUTE(MID($B206,AT206+1,AU206-AT206-1),"""",""))</f>
        <v>11</v>
      </c>
      <c r="BW206" t="s">
        <v>1</v>
      </c>
      <c r="BX206" s="106" t="str">
        <f>IF(BA206="Vacant","",IF(BA206="","",BA206) &amp; IF(BB206="",""," – " &amp; BB206) &amp; IF(BN206="",""," – " &amp; BN206) &amp; IF(AY206="",""," – " &amp; AY206))</f>
        <v>Vlatka – Stupalo – OK Vihor – Ž35</v>
      </c>
      <c r="BY206" s="107">
        <f t="shared" si="313"/>
        <v>901</v>
      </c>
      <c r="BZ206" t="s">
        <v>1</v>
      </c>
      <c r="CA206" s="106" t="str">
        <f>IF(BA206="Vacant","",IF(BA206="","",BA206) &amp; IF(BB206="",""," – " &amp; BB206) &amp; IF(BN206="",""," – " &amp; BN206))</f>
        <v>Vlatka – Stupalo – OK Vihor</v>
      </c>
      <c r="CB206" s="107">
        <f t="shared" si="314"/>
        <v>901</v>
      </c>
      <c r="CC206" t="s">
        <v>1</v>
      </c>
      <c r="CD206" s="106" t="str">
        <f>IF(BA206="Vacant","",IF(BA206="","",BA206)&amp;IF(BB206="",""," – "&amp;BB206))</f>
        <v>Vlatka – Stupalo</v>
      </c>
      <c r="CE206" s="107">
        <f t="shared" si="326"/>
        <v>901</v>
      </c>
      <c r="CF206" t="s">
        <v>1</v>
      </c>
      <c r="CG206" s="112">
        <f t="shared" si="327"/>
        <v>901</v>
      </c>
      <c r="CH206" s="107" cm="1">
        <f t="array" ref="CH206">IF(CG206="","",INDEX(imePrezime_id,CG206,0))</f>
        <v>1262</v>
      </c>
      <c r="CI206" t="s">
        <v>1</v>
      </c>
      <c r="CJ206" s="30" t="str">
        <f>IF(CE206&lt;&gt;"NEMA","","SELECT '"&amp;CD206&amp;"', ime, prezime FROM imeprezime WHERE ime LIKE '%"&amp;MID(BA206,2,LEN(BA206)-2)&amp;"%' Or prezime LIKE '%"&amp;MID(BB206,2,LEN(BB206)-2)&amp;"%' Or ime LIKE '%"&amp;MID(BB206,2,LEN(BB206)-2)&amp;"%' Or prezime LIKE '%"&amp;MID(BA206,2,LEN(BA206)-2)&amp;"%' ORDER BY ime, prezime;")</f>
        <v/>
      </c>
      <c r="CK206" t="s">
        <v>1</v>
      </c>
      <c r="CL206" s="91"/>
      <c r="CM206" t="s">
        <v>1</v>
      </c>
      <c r="CO206" t="s">
        <v>1</v>
      </c>
      <c r="CW206" s="116" t="str">
        <f>IF(CE206="NEMA",MAX(CW$10:CW205)+1,"")</f>
        <v/>
      </c>
      <c r="CX206" t="s">
        <v>1</v>
      </c>
      <c r="CY206" s="124" t="str">
        <f>LEFT(BQ206,1)</f>
        <v>Ž</v>
      </c>
      <c r="CZ206" t="s">
        <v>1</v>
      </c>
      <c r="DA206" s="106" t="str">
        <f>IF(CW206="","",IF(BO206&lt;&gt;"CRO","","INSERT INTO osoba (id,reg_broj,oib,spol_id,dat_rodjenja) VALUES ("&amp;CW206&amp;",(SELECT max(reg_broj)+1 FROM osoba),Null,'"&amp;CY206&amp;"',Null); INSERT INTO osoba_log (id,reg_broj,oib,spol_id,dat_rodjenja,dnevnik_id) SELECT id,reg_broj,oib,spol_id,dat_rodjenja,"&amp;CW$2&amp;" FROM osoba WHERE id = "&amp;CW206&amp;";"))</f>
        <v/>
      </c>
      <c r="DB206" s="129" t="str">
        <f>IF(CW206="","","INSERT INTO imeprezime (id,osoba_id,rbr,ime,prezime,klub_id,identitet_id,sintaksa_id,info,aktivno,dnevnik_id) VALUES ("&amp;CW206&amp;","&amp;IF(DA206="","Null",CW206)&amp;",1,'"&amp;BA206&amp;"','"&amp;BB206&amp;"',(SELECT id FROM klub WHERE naziv = '"&amp;BI206&amp;"'),Null,1,'',1,"&amp;CW$2&amp;");")</f>
        <v/>
      </c>
      <c r="DC206" t="s">
        <v>1</v>
      </c>
      <c r="DD206" s="30" t="str">
        <f t="shared" si="328"/>
        <v/>
      </c>
      <c r="DE206" t="s">
        <v>1</v>
      </c>
      <c r="DF206" s="106" t="str">
        <f>IF(OR(BP206="",BP206&lt;&gt;"NEMA"),"",BO206)</f>
        <v/>
      </c>
      <c r="DG206" s="129" t="str">
        <f>IF(DF206="","",MAX(DG$10:DG205)+1)</f>
        <v/>
      </c>
      <c r="DH206" t="s">
        <v>1</v>
      </c>
      <c r="DI206" s="91"/>
      <c r="DJ206" t="s">
        <v>1</v>
      </c>
      <c r="DK206" s="30" t="str">
        <f>IF(DF206="","","INSERT INTO drzava(id,naziv,oznaka) VALUES ("&amp;DG206&amp;",'"&amp;DI206&amp;"','"&amp;UPPER(LEFT(DF206,1))&amp;LOWER(RIGHT(DF206,2))&amp;"');")</f>
        <v/>
      </c>
      <c r="DL206" t="s">
        <v>1</v>
      </c>
      <c r="DM206" s="170" t="str">
        <f>IF(BJ206&lt;&gt;"NEMA","",IF(IFERROR(MATCH(BI206,BI$10:BI205,0),0)&lt;&gt;0,"",BI206))</f>
        <v/>
      </c>
      <c r="DN206" t="s">
        <v>1</v>
      </c>
      <c r="DO206" s="91"/>
      <c r="DP206" t="s">
        <v>1</v>
      </c>
      <c r="DQ206" s="106" t="str">
        <f t="shared" si="329"/>
        <v/>
      </c>
      <c r="DR206" s="74" t="str">
        <f>IF(DQ206="","",MAX(DR$10:DR205)+1)</f>
        <v/>
      </c>
      <c r="DS206" s="74" t="str">
        <f>IF(DQ206="","",IF(BP206="","",IF(BP206="NEMA",DG206,BP206)))</f>
        <v/>
      </c>
      <c r="DT206" s="74" t="str">
        <f t="shared" si="330"/>
        <v/>
      </c>
      <c r="DU206" s="74" t="str">
        <f>IF(DO206="","",MAX(DU$10:DU205)+1)</f>
        <v/>
      </c>
      <c r="DV206" s="181" t="str">
        <f>IF(DO206="","",INDEX(klub_id,MATCH(DO206,klub_naziv,0)))</f>
        <v/>
      </c>
      <c r="DW206" s="129" t="str">
        <f t="shared" si="331"/>
        <v/>
      </c>
      <c r="DX206" t="s">
        <v>1</v>
      </c>
      <c r="DY206" s="30" t="str">
        <f t="shared" si="332"/>
        <v/>
      </c>
      <c r="DZ206" t="s">
        <v>1</v>
      </c>
      <c r="EA206" s="170" t="str">
        <f>IF(BX206="","",IF(BY206&lt;&gt;"NEMA","ime-pre-klu"&amp;IF(BJ206="","","(ali)")&amp;"-kat",IF(CB206&lt;&gt;"NEMA","ime-pre-klu"&amp;IF(BJ206="","","(ali)"),IF(CE206&lt;&gt;"NEMA","ime-pre",IF(CW206&lt;&gt;"","novo",""))))&amp;IF(AND(BE206="0",BD206&gt;max_minuta*60),"-ot",""))</f>
        <v>ime-pre-klu-kat</v>
      </c>
      <c r="EB206" t="s">
        <v>1</v>
      </c>
      <c r="EC206" s="112"/>
      <c r="ED206" s="138"/>
      <c r="EE206" s="138"/>
      <c r="EF206" s="138"/>
      <c r="EG206" s="138"/>
      <c r="EH206" s="138"/>
      <c r="EI206" s="138"/>
      <c r="EJ206" s="138"/>
      <c r="EK206" s="138"/>
      <c r="EL206" s="138"/>
      <c r="EM206" s="107">
        <f t="shared" si="315"/>
        <v>1</v>
      </c>
      <c r="EN206" t="s">
        <v>1</v>
      </c>
    </row>
    <row r="207" spans="2:144" x14ac:dyDescent="0.25">
      <c r="B207" s="152" t="s">
        <v>1274</v>
      </c>
      <c r="C207" t="s">
        <v>1</v>
      </c>
      <c r="D207" s="163">
        <f t="shared" si="316"/>
        <v>0</v>
      </c>
      <c r="E207" s="164">
        <f t="shared" ref="E207:AW207" si="335">IF($B207="","",FIND(";",$B207,D207+1))</f>
        <v>1</v>
      </c>
      <c r="F207" s="164">
        <f t="shared" si="335"/>
        <v>9</v>
      </c>
      <c r="G207" s="164">
        <f t="shared" si="335"/>
        <v>15</v>
      </c>
      <c r="H207" s="164">
        <f t="shared" si="335"/>
        <v>23</v>
      </c>
      <c r="I207" s="164">
        <f t="shared" si="335"/>
        <v>32</v>
      </c>
      <c r="J207" s="164">
        <f t="shared" si="335"/>
        <v>33</v>
      </c>
      <c r="K207" s="164">
        <f t="shared" si="335"/>
        <v>35</v>
      </c>
      <c r="L207" s="164">
        <f t="shared" si="335"/>
        <v>36</v>
      </c>
      <c r="M207" s="164">
        <f t="shared" si="335"/>
        <v>38</v>
      </c>
      <c r="N207" s="164">
        <f t="shared" si="335"/>
        <v>44</v>
      </c>
      <c r="O207" s="164">
        <f t="shared" si="335"/>
        <v>51</v>
      </c>
      <c r="P207" s="164">
        <f t="shared" si="335"/>
        <v>57</v>
      </c>
      <c r="Q207" s="164">
        <f t="shared" si="335"/>
        <v>59</v>
      </c>
      <c r="R207" s="164">
        <f t="shared" si="335"/>
        <v>61</v>
      </c>
      <c r="S207" s="164">
        <f t="shared" si="335"/>
        <v>75</v>
      </c>
      <c r="T207" s="164">
        <f t="shared" si="335"/>
        <v>89</v>
      </c>
      <c r="U207" s="164">
        <f t="shared" si="335"/>
        <v>95</v>
      </c>
      <c r="V207" s="164">
        <f t="shared" si="335"/>
        <v>98</v>
      </c>
      <c r="W207" s="164">
        <f t="shared" si="335"/>
        <v>104</v>
      </c>
      <c r="X207" s="164">
        <f t="shared" si="335"/>
        <v>110</v>
      </c>
      <c r="Y207" s="164">
        <f t="shared" si="335"/>
        <v>111</v>
      </c>
      <c r="Z207" s="164">
        <f t="shared" si="335"/>
        <v>112</v>
      </c>
      <c r="AA207" s="164">
        <f t="shared" si="335"/>
        <v>113</v>
      </c>
      <c r="AB207" s="164">
        <f t="shared" si="335"/>
        <v>116</v>
      </c>
      <c r="AC207" s="164">
        <f t="shared" si="335"/>
        <v>119</v>
      </c>
      <c r="AD207" s="164">
        <f t="shared" si="335"/>
        <v>122</v>
      </c>
      <c r="AE207" s="164">
        <f t="shared" si="335"/>
        <v>125</v>
      </c>
      <c r="AF207" s="164">
        <f t="shared" si="335"/>
        <v>128</v>
      </c>
      <c r="AG207" s="164">
        <f t="shared" si="335"/>
        <v>131</v>
      </c>
      <c r="AH207" s="164">
        <f t="shared" si="335"/>
        <v>134</v>
      </c>
      <c r="AI207" s="164">
        <f t="shared" si="335"/>
        <v>137</v>
      </c>
      <c r="AJ207" s="164">
        <f t="shared" si="335"/>
        <v>140</v>
      </c>
      <c r="AK207" s="164">
        <f t="shared" si="335"/>
        <v>143</v>
      </c>
      <c r="AL207" s="164">
        <f t="shared" si="335"/>
        <v>146</v>
      </c>
      <c r="AM207" s="164">
        <f t="shared" si="335"/>
        <v>147</v>
      </c>
      <c r="AN207" s="164">
        <f t="shared" si="335"/>
        <v>149</v>
      </c>
      <c r="AO207" s="164">
        <f t="shared" si="335"/>
        <v>155</v>
      </c>
      <c r="AP207" s="164">
        <f t="shared" si="335"/>
        <v>157</v>
      </c>
      <c r="AQ207" s="164">
        <f t="shared" si="335"/>
        <v>160</v>
      </c>
      <c r="AR207" s="164">
        <f t="shared" si="335"/>
        <v>166</v>
      </c>
      <c r="AS207" s="164">
        <f t="shared" si="335"/>
        <v>173</v>
      </c>
      <c r="AT207" s="164">
        <f t="shared" si="335"/>
        <v>179</v>
      </c>
      <c r="AU207" s="164">
        <f t="shared" si="335"/>
        <v>182</v>
      </c>
      <c r="AV207" s="164">
        <f t="shared" si="335"/>
        <v>185</v>
      </c>
      <c r="AW207" s="165">
        <f t="shared" si="335"/>
        <v>186</v>
      </c>
      <c r="AX207" t="s">
        <v>1</v>
      </c>
      <c r="AY207" s="106" t="str">
        <f t="shared" si="318"/>
        <v>Ž35</v>
      </c>
      <c r="AZ207" s="138">
        <f t="shared" si="310"/>
        <v>117</v>
      </c>
      <c r="BA207" s="74" t="str">
        <f t="shared" si="319"/>
        <v>Lidija</v>
      </c>
      <c r="BB207" s="74" t="str">
        <f t="shared" si="320"/>
        <v>Detić</v>
      </c>
      <c r="BC207" s="138" t="str">
        <f t="shared" si="321"/>
        <v>92:53</v>
      </c>
      <c r="BD207" s="138">
        <f t="shared" si="322"/>
        <v>5573</v>
      </c>
      <c r="BE207" s="138" t="str">
        <f t="shared" si="323"/>
        <v>0</v>
      </c>
      <c r="BF207" s="138" t="str">
        <f t="shared" si="256"/>
        <v>0</v>
      </c>
      <c r="BG207" s="138">
        <f>IF(CD207="","",IF(N(BD207)&gt;max_minuta*60,2,INDEX(statusRezultat_id,MATCH(VALUE(BE207),statusRezultat_oevent,0))))</f>
        <v>1</v>
      </c>
      <c r="BH207" s="74" t="str">
        <f>IF(B207="","",SUBSTITUTE(MID($B207,R207+1,S207-R207-1),"""",""))</f>
        <v>OK Varaždin</v>
      </c>
      <c r="BI207" s="74" t="str">
        <f>IF(B207="","",SUBSTITUTE(MID($B207,S207+1,T207-S207-1),"""",""))</f>
        <v>OK Varaždin</v>
      </c>
      <c r="BJ207" s="138" t="str">
        <f t="shared" si="324"/>
        <v/>
      </c>
      <c r="BK207" s="74" t="str" cm="1">
        <f t="array" ref="BK207">IF(BJ207="",""&amp;BI207,IF(BJ207="NEMA",BI207,INDEX(klubAlias_klub,BJ207)))</f>
        <v>OK Varaždin</v>
      </c>
      <c r="BL207" s="74" t="str" cm="1">
        <f t="array" ref="BL207">IFERROR(INDEX(registarNatjecatelji,CE207,4),"")</f>
        <v>OK Varaždin</v>
      </c>
      <c r="BM207" s="183" t="str">
        <f t="shared" si="280"/>
        <v/>
      </c>
      <c r="BN207" s="74" t="str">
        <f t="shared" si="325"/>
        <v>OK Varaždin</v>
      </c>
      <c r="BO207" s="74" t="str">
        <f>IF(B207="","",SUBSTITUTE(MID($B207,T207+1,U207-T207-1),"""",""))</f>
        <v>CRO</v>
      </c>
      <c r="BP207" s="138">
        <f>IF(BO207="","",IFERROR(INDEX(drzava_id,MATCH(BO207,drzava_oznaka,0)),"NEMA"))</f>
        <v>1</v>
      </c>
      <c r="BQ207" s="74" t="str">
        <f>IF(B207="","",SUBSTITUTE(MID($B207,AQ207+1,AR207-AQ207-1),"""",""))</f>
        <v>Ž35</v>
      </c>
      <c r="BR207" s="74" t="str">
        <f t="shared" si="311"/>
        <v>M45-Ž20-Ž35</v>
      </c>
      <c r="BS207" s="138">
        <f t="shared" si="312"/>
        <v>1007</v>
      </c>
      <c r="BT207" s="75" t="str">
        <f>IF(B207="","",SUBSTITUTE(MID($B207,AR207+1,AS207-AR207-1),"""",""))</f>
        <v>3.56</v>
      </c>
      <c r="BU207" s="75" t="str">
        <f>IF(B207="","",SUBSTITUTE(MID($B207,AS207+1,AT207-AS207-1),"""",""))</f>
        <v>150</v>
      </c>
      <c r="BV207" s="76" t="str">
        <f>IF(B207="","",SUBSTITUTE(MID($B207,AT207+1,AU207-AT207-1),"""",""))</f>
        <v>11</v>
      </c>
      <c r="BW207" t="s">
        <v>1</v>
      </c>
      <c r="BX207" s="106" t="str">
        <f>IF(BA207="Vacant","",IF(BA207="","",BA207) &amp; IF(BB207="",""," – " &amp; BB207) &amp; IF(BN207="",""," – " &amp; BN207) &amp; IF(AY207="",""," – " &amp; AY207))</f>
        <v>Lidija – Detić – OK Varaždin – Ž35</v>
      </c>
      <c r="BY207" s="107">
        <f t="shared" si="313"/>
        <v>513</v>
      </c>
      <c r="BZ207" t="s">
        <v>1</v>
      </c>
      <c r="CA207" s="106" t="str">
        <f>IF(BA207="Vacant","",IF(BA207="","",BA207) &amp; IF(BB207="",""," – " &amp; BB207) &amp; IF(BN207="",""," – " &amp; BN207))</f>
        <v>Lidija – Detić – OK Varaždin</v>
      </c>
      <c r="CB207" s="107">
        <f t="shared" si="314"/>
        <v>513</v>
      </c>
      <c r="CC207" t="s">
        <v>1</v>
      </c>
      <c r="CD207" s="106" t="str">
        <f>IF(BA207="Vacant","",IF(BA207="","",BA207)&amp;IF(BB207="",""," – "&amp;BB207))</f>
        <v>Lidija – Detić</v>
      </c>
      <c r="CE207" s="107">
        <f t="shared" si="326"/>
        <v>513</v>
      </c>
      <c r="CF207" t="s">
        <v>1</v>
      </c>
      <c r="CG207" s="112">
        <f t="shared" si="327"/>
        <v>513</v>
      </c>
      <c r="CH207" s="107" cm="1">
        <f t="array" ref="CH207">IF(CG207="","",INDEX(imePrezime_id,CG207,0))</f>
        <v>1194</v>
      </c>
      <c r="CI207" t="s">
        <v>1</v>
      </c>
      <c r="CJ207" s="30" t="str">
        <f>IF(CE207&lt;&gt;"NEMA","","SELECT '"&amp;CD207&amp;"', ime, prezime FROM imeprezime WHERE ime LIKE '%"&amp;MID(BA207,2,LEN(BA207)-2)&amp;"%' Or prezime LIKE '%"&amp;MID(BB207,2,LEN(BB207)-2)&amp;"%' Or ime LIKE '%"&amp;MID(BB207,2,LEN(BB207)-2)&amp;"%' Or prezime LIKE '%"&amp;MID(BA207,2,LEN(BA207)-2)&amp;"%' ORDER BY ime, prezime;")</f>
        <v/>
      </c>
      <c r="CK207" t="s">
        <v>1</v>
      </c>
      <c r="CL207" s="91"/>
      <c r="CM207" t="s">
        <v>1</v>
      </c>
      <c r="CO207" t="s">
        <v>1</v>
      </c>
      <c r="CW207" s="116" t="str">
        <f>IF(CE207="NEMA",MAX(CW$10:CW206)+1,"")</f>
        <v/>
      </c>
      <c r="CX207" t="s">
        <v>1</v>
      </c>
      <c r="CY207" s="124" t="str">
        <f>LEFT(BQ207,1)</f>
        <v>Ž</v>
      </c>
      <c r="CZ207" t="s">
        <v>1</v>
      </c>
      <c r="DA207" s="106" t="str">
        <f>IF(CW207="","",IF(BO207&lt;&gt;"CRO","","INSERT INTO osoba (id,reg_broj,oib,spol_id,dat_rodjenja) VALUES ("&amp;CW207&amp;",(SELECT max(reg_broj)+1 FROM osoba),Null,'"&amp;CY207&amp;"',Null); INSERT INTO osoba_log (id,reg_broj,oib,spol_id,dat_rodjenja,dnevnik_id) SELECT id,reg_broj,oib,spol_id,dat_rodjenja,"&amp;CW$2&amp;" FROM osoba WHERE id = "&amp;CW207&amp;";"))</f>
        <v/>
      </c>
      <c r="DB207" s="129" t="str">
        <f>IF(CW207="","","INSERT INTO imeprezime (id,osoba_id,rbr,ime,prezime,klub_id,identitet_id,sintaksa_id,info,aktivno,dnevnik_id) VALUES ("&amp;CW207&amp;","&amp;IF(DA207="","Null",CW207)&amp;",1,'"&amp;BA207&amp;"','"&amp;BB207&amp;"',(SELECT id FROM klub WHERE naziv = '"&amp;BI207&amp;"'),Null,1,'',1,"&amp;CW$2&amp;");")</f>
        <v/>
      </c>
      <c r="DC207" t="s">
        <v>1</v>
      </c>
      <c r="DD207" s="30" t="str">
        <f t="shared" si="328"/>
        <v/>
      </c>
      <c r="DE207" t="s">
        <v>1</v>
      </c>
      <c r="DF207" s="106" t="str">
        <f>IF(OR(BP207="",BP207&lt;&gt;"NEMA"),"",BO207)</f>
        <v/>
      </c>
      <c r="DG207" s="129" t="str">
        <f>IF(DF207="","",MAX(DG$10:DG206)+1)</f>
        <v/>
      </c>
      <c r="DH207" t="s">
        <v>1</v>
      </c>
      <c r="DI207" s="91"/>
      <c r="DJ207" t="s">
        <v>1</v>
      </c>
      <c r="DK207" s="30" t="str">
        <f>IF(DF207="","","INSERT INTO drzava(id,naziv,oznaka) VALUES ("&amp;DG207&amp;",'"&amp;DI207&amp;"','"&amp;UPPER(LEFT(DF207,1))&amp;LOWER(RIGHT(DF207,2))&amp;"');")</f>
        <v/>
      </c>
      <c r="DL207" t="s">
        <v>1</v>
      </c>
      <c r="DM207" s="170" t="str">
        <f>IF(BJ207&lt;&gt;"NEMA","",IF(IFERROR(MATCH(BI207,BI$10:BI206,0),0)&lt;&gt;0,"",BI207))</f>
        <v/>
      </c>
      <c r="DN207" t="s">
        <v>1</v>
      </c>
      <c r="DO207" s="91"/>
      <c r="DP207" t="s">
        <v>1</v>
      </c>
      <c r="DQ207" s="106" t="str">
        <f t="shared" si="329"/>
        <v/>
      </c>
      <c r="DR207" s="74" t="str">
        <f>IF(DQ207="","",MAX(DR$10:DR206)+1)</f>
        <v/>
      </c>
      <c r="DS207" s="74" t="str">
        <f>IF(DQ207="","",IF(BP207="","",IF(BP207="NEMA",DG207,BP207)))</f>
        <v/>
      </c>
      <c r="DT207" s="74" t="str">
        <f t="shared" si="330"/>
        <v/>
      </c>
      <c r="DU207" s="74" t="str">
        <f>IF(DO207="","",MAX(DU$10:DU206)+1)</f>
        <v/>
      </c>
      <c r="DV207" s="181" t="str">
        <f>IF(DO207="","",INDEX(klub_id,MATCH(DO207,klub_naziv,0)))</f>
        <v/>
      </c>
      <c r="DW207" s="129" t="str">
        <f t="shared" si="331"/>
        <v/>
      </c>
      <c r="DX207" t="s">
        <v>1</v>
      </c>
      <c r="DY207" s="30" t="str">
        <f t="shared" si="332"/>
        <v/>
      </c>
      <c r="DZ207" t="s">
        <v>1</v>
      </c>
      <c r="EA207" s="170" t="str">
        <f>IF(BX207="","",IF(BY207&lt;&gt;"NEMA","ime-pre-klu"&amp;IF(BJ207="","","(ali)")&amp;"-kat",IF(CB207&lt;&gt;"NEMA","ime-pre-klu"&amp;IF(BJ207="","","(ali)"),IF(CE207&lt;&gt;"NEMA","ime-pre",IF(CW207&lt;&gt;"","novo",""))))&amp;IF(AND(BE207="0",BD207&gt;max_minuta*60),"-ot",""))</f>
        <v>ime-pre-klu-kat</v>
      </c>
      <c r="EB207" t="s">
        <v>1</v>
      </c>
      <c r="EC207" s="112"/>
      <c r="ED207" s="138"/>
      <c r="EE207" s="138"/>
      <c r="EF207" s="138"/>
      <c r="EG207" s="138"/>
      <c r="EH207" s="138"/>
      <c r="EI207" s="138"/>
      <c r="EJ207" s="138"/>
      <c r="EK207" s="138"/>
      <c r="EL207" s="138"/>
      <c r="EM207" s="107">
        <f t="shared" si="315"/>
        <v>1</v>
      </c>
      <c r="EN207" t="s">
        <v>1</v>
      </c>
    </row>
    <row r="208" spans="2:144" x14ac:dyDescent="0.25">
      <c r="B208" s="152" t="s">
        <v>1275</v>
      </c>
      <c r="C208" t="s">
        <v>1</v>
      </c>
      <c r="D208" s="163">
        <f t="shared" si="316"/>
        <v>0</v>
      </c>
      <c r="E208" s="164">
        <f t="shared" ref="E208:AW208" si="336">IF($B208="","",FIND(";",$B208,D208+1))</f>
        <v>1</v>
      </c>
      <c r="F208" s="164">
        <f t="shared" si="336"/>
        <v>2</v>
      </c>
      <c r="G208" s="164">
        <f t="shared" si="336"/>
        <v>8</v>
      </c>
      <c r="H208" s="164">
        <f t="shared" si="336"/>
        <v>11</v>
      </c>
      <c r="I208" s="164">
        <f t="shared" si="336"/>
        <v>20</v>
      </c>
      <c r="J208" s="164">
        <f t="shared" si="336"/>
        <v>21</v>
      </c>
      <c r="K208" s="164">
        <f t="shared" si="336"/>
        <v>23</v>
      </c>
      <c r="L208" s="164">
        <f t="shared" si="336"/>
        <v>24</v>
      </c>
      <c r="M208" s="164">
        <f t="shared" si="336"/>
        <v>26</v>
      </c>
      <c r="N208" s="164">
        <f t="shared" si="336"/>
        <v>32</v>
      </c>
      <c r="O208" s="164">
        <f t="shared" si="336"/>
        <v>33</v>
      </c>
      <c r="P208" s="164">
        <f t="shared" si="336"/>
        <v>34</v>
      </c>
      <c r="Q208" s="164">
        <f t="shared" si="336"/>
        <v>36</v>
      </c>
      <c r="R208" s="164">
        <f t="shared" si="336"/>
        <v>37</v>
      </c>
      <c r="S208" s="164">
        <f t="shared" si="336"/>
        <v>40</v>
      </c>
      <c r="T208" s="164">
        <f t="shared" si="336"/>
        <v>43</v>
      </c>
      <c r="U208" s="164">
        <f t="shared" si="336"/>
        <v>46</v>
      </c>
      <c r="V208" s="164">
        <f t="shared" si="336"/>
        <v>49</v>
      </c>
      <c r="W208" s="164">
        <f t="shared" si="336"/>
        <v>55</v>
      </c>
      <c r="X208" s="164">
        <f t="shared" si="336"/>
        <v>61</v>
      </c>
      <c r="Y208" s="164">
        <f t="shared" si="336"/>
        <v>62</v>
      </c>
      <c r="Z208" s="164">
        <f t="shared" si="336"/>
        <v>63</v>
      </c>
      <c r="AA208" s="164">
        <f t="shared" si="336"/>
        <v>64</v>
      </c>
      <c r="AB208" s="164">
        <f t="shared" si="336"/>
        <v>67</v>
      </c>
      <c r="AC208" s="164">
        <f t="shared" si="336"/>
        <v>70</v>
      </c>
      <c r="AD208" s="164">
        <f t="shared" si="336"/>
        <v>73</v>
      </c>
      <c r="AE208" s="164">
        <f t="shared" si="336"/>
        <v>76</v>
      </c>
      <c r="AF208" s="164">
        <f t="shared" si="336"/>
        <v>79</v>
      </c>
      <c r="AG208" s="164">
        <f t="shared" si="336"/>
        <v>82</v>
      </c>
      <c r="AH208" s="164">
        <f t="shared" si="336"/>
        <v>85</v>
      </c>
      <c r="AI208" s="164">
        <f t="shared" si="336"/>
        <v>88</v>
      </c>
      <c r="AJ208" s="164">
        <f t="shared" si="336"/>
        <v>91</v>
      </c>
      <c r="AK208" s="164">
        <f t="shared" si="336"/>
        <v>94</v>
      </c>
      <c r="AL208" s="164">
        <f t="shared" si="336"/>
        <v>97</v>
      </c>
      <c r="AM208" s="164">
        <f t="shared" si="336"/>
        <v>98</v>
      </c>
      <c r="AN208" s="164">
        <f t="shared" si="336"/>
        <v>100</v>
      </c>
      <c r="AO208" s="164">
        <f t="shared" si="336"/>
        <v>106</v>
      </c>
      <c r="AP208" s="164">
        <f t="shared" si="336"/>
        <v>108</v>
      </c>
      <c r="AQ208" s="164">
        <f t="shared" si="336"/>
        <v>111</v>
      </c>
      <c r="AR208" s="164">
        <f t="shared" si="336"/>
        <v>117</v>
      </c>
      <c r="AS208" s="164">
        <f t="shared" si="336"/>
        <v>124</v>
      </c>
      <c r="AT208" s="164">
        <f t="shared" si="336"/>
        <v>130</v>
      </c>
      <c r="AU208" s="164">
        <f t="shared" si="336"/>
        <v>133</v>
      </c>
      <c r="AV208" s="164">
        <f t="shared" si="336"/>
        <v>134</v>
      </c>
      <c r="AW208" s="165">
        <f t="shared" si="336"/>
        <v>135</v>
      </c>
      <c r="AX208" t="s">
        <v>1</v>
      </c>
      <c r="AY208" s="106" t="str">
        <f t="shared" si="318"/>
        <v>Ž35</v>
      </c>
      <c r="AZ208" s="138">
        <f t="shared" si="310"/>
        <v>117</v>
      </c>
      <c r="BA208" s="74" t="str">
        <f t="shared" si="319"/>
        <v>Vacant</v>
      </c>
      <c r="BB208" s="74" t="str">
        <f t="shared" si="320"/>
        <v/>
      </c>
      <c r="BC208" s="138" t="str">
        <f t="shared" si="321"/>
        <v/>
      </c>
      <c r="BD208" s="138" t="str">
        <f t="shared" si="322"/>
        <v/>
      </c>
      <c r="BE208" s="138" t="str">
        <f t="shared" si="323"/>
        <v>0</v>
      </c>
      <c r="BF208" s="138" t="str">
        <f t="shared" si="256"/>
        <v/>
      </c>
      <c r="BG208" s="138" t="str">
        <f>IF(CD208="","",IF(N(BD208)&gt;max_minuta*60,2,INDEX(statusRezultat_id,MATCH(VALUE(BE208),statusRezultat_oevent,0))))</f>
        <v/>
      </c>
      <c r="BH208" s="74" t="str">
        <f>IF(B208="","",SUBSTITUTE(MID($B208,R208+1,S208-R208-1),"""",""))</f>
        <v/>
      </c>
      <c r="BI208" s="74" t="str">
        <f>IF(B208="","",SUBSTITUTE(MID($B208,S208+1,T208-S208-1),"""",""))</f>
        <v/>
      </c>
      <c r="BJ208" s="138" t="str">
        <f t="shared" si="324"/>
        <v/>
      </c>
      <c r="BK208" s="74" t="str" cm="1">
        <f t="array" ref="BK208">IF(BJ208="",""&amp;BI208,IF(BJ208="NEMA",BI208,INDEX(klubAlias_klub,BJ208)))</f>
        <v/>
      </c>
      <c r="BL208" s="74" t="str" cm="1">
        <f t="array" ref="BL208">IFERROR(INDEX(registarNatjecatelji,CE208,4),"")</f>
        <v/>
      </c>
      <c r="BM208" s="183" t="str">
        <f t="shared" si="280"/>
        <v/>
      </c>
      <c r="BN208" s="74" t="str">
        <f t="shared" si="325"/>
        <v/>
      </c>
      <c r="BO208" s="74" t="str">
        <f>IF(B208="","",SUBSTITUTE(MID($B208,T208+1,U208-T208-1),"""",""))</f>
        <v/>
      </c>
      <c r="BP208" s="138" t="str">
        <f>IF(BO208="","",IFERROR(INDEX(drzava_id,MATCH(BO208,drzava_oznaka,0)),"NEMA"))</f>
        <v/>
      </c>
      <c r="BQ208" s="74" t="str">
        <f>IF(B208="","",SUBSTITUTE(MID($B208,AQ208+1,AR208-AQ208-1),"""",""))</f>
        <v>Ž35</v>
      </c>
      <c r="BR208" s="74" t="str">
        <f t="shared" si="311"/>
        <v>M45-Ž20-Ž35</v>
      </c>
      <c r="BS208" s="138">
        <f t="shared" si="312"/>
        <v>1007</v>
      </c>
      <c r="BT208" s="75" t="str">
        <f>IF(B208="","",SUBSTITUTE(MID($B208,AR208+1,AS208-AR208-1),"""",""))</f>
        <v>3.56</v>
      </c>
      <c r="BU208" s="75" t="str">
        <f>IF(B208="","",SUBSTITUTE(MID($B208,AS208+1,AT208-AS208-1),"""",""))</f>
        <v>150</v>
      </c>
      <c r="BV208" s="76" t="str">
        <f>IF(B208="","",SUBSTITUTE(MID($B208,AT208+1,AU208-AT208-1),"""",""))</f>
        <v>11</v>
      </c>
      <c r="BW208" t="s">
        <v>1</v>
      </c>
      <c r="BX208" s="106" t="str">
        <f>IF(BA208="Vacant","",IF(BA208="","",BA208) &amp; IF(BB208="",""," – " &amp; BB208) &amp; IF(BN208="",""," – " &amp; BN208) &amp; IF(AY208="",""," – " &amp; AY208))</f>
        <v/>
      </c>
      <c r="BY208" s="107" t="str">
        <f t="shared" si="313"/>
        <v/>
      </c>
      <c r="BZ208" t="s">
        <v>1</v>
      </c>
      <c r="CA208" s="106" t="str">
        <f>IF(BA208="Vacant","",IF(BA208="","",BA208) &amp; IF(BB208="",""," – " &amp; BB208) &amp; IF(BN208="",""," – " &amp; BN208))</f>
        <v/>
      </c>
      <c r="CB208" s="107" t="str">
        <f t="shared" si="314"/>
        <v/>
      </c>
      <c r="CC208" t="s">
        <v>1</v>
      </c>
      <c r="CD208" s="106" t="str">
        <f>IF(BA208="Vacant","",IF(BA208="","",BA208)&amp;IF(BB208="",""," – "&amp;BB208))</f>
        <v/>
      </c>
      <c r="CE208" s="107" t="str">
        <f t="shared" si="326"/>
        <v/>
      </c>
      <c r="CF208" t="s">
        <v>1</v>
      </c>
      <c r="CG208" s="112" t="str">
        <f t="shared" si="327"/>
        <v/>
      </c>
      <c r="CH208" s="107" t="str" cm="1">
        <f t="array" ref="CH208">IF(CG208="","",INDEX(imePrezime_id,CG208,0))</f>
        <v/>
      </c>
      <c r="CI208" t="s">
        <v>1</v>
      </c>
      <c r="CJ208" s="30" t="str">
        <f>IF(CE208&lt;&gt;"NEMA","","SELECT '"&amp;CD208&amp;"', ime, prezime FROM imeprezime WHERE ime LIKE '%"&amp;MID(BA208,2,LEN(BA208)-2)&amp;"%' Or prezime LIKE '%"&amp;MID(BB208,2,LEN(BB208)-2)&amp;"%' Or ime LIKE '%"&amp;MID(BB208,2,LEN(BB208)-2)&amp;"%' Or prezime LIKE '%"&amp;MID(BA208,2,LEN(BA208)-2)&amp;"%' ORDER BY ime, prezime;")</f>
        <v/>
      </c>
      <c r="CK208" t="s">
        <v>1</v>
      </c>
      <c r="CL208" s="91"/>
      <c r="CM208" t="s">
        <v>1</v>
      </c>
      <c r="CO208" t="s">
        <v>1</v>
      </c>
      <c r="CW208" s="116" t="str">
        <f>IF(CE208="NEMA",MAX(CW$10:CW207)+1,"")</f>
        <v/>
      </c>
      <c r="CX208" t="s">
        <v>1</v>
      </c>
      <c r="CY208" s="124" t="str">
        <f>LEFT(BQ208,1)</f>
        <v>Ž</v>
      </c>
      <c r="CZ208" t="s">
        <v>1</v>
      </c>
      <c r="DA208" s="106" t="str">
        <f>IF(CW208="","",IF(BO208&lt;&gt;"CRO","","INSERT INTO osoba (id,reg_broj,oib,spol_id,dat_rodjenja) VALUES ("&amp;CW208&amp;",(SELECT max(reg_broj)+1 FROM osoba),Null,'"&amp;CY208&amp;"',Null); INSERT INTO osoba_log (id,reg_broj,oib,spol_id,dat_rodjenja,dnevnik_id) SELECT id,reg_broj,oib,spol_id,dat_rodjenja,"&amp;CW$2&amp;" FROM osoba WHERE id = "&amp;CW208&amp;";"))</f>
        <v/>
      </c>
      <c r="DB208" s="129" t="str">
        <f>IF(CW208="","","INSERT INTO imeprezime (id,osoba_id,rbr,ime,prezime,klub_id,identitet_id,sintaksa_id,info,aktivno,dnevnik_id) VALUES ("&amp;CW208&amp;","&amp;IF(DA208="","Null",CW208)&amp;",1,'"&amp;BA208&amp;"','"&amp;BB208&amp;"',(SELECT id FROM klub WHERE naziv = '"&amp;BI208&amp;"'),Null,1,'',1,"&amp;CW$2&amp;");")</f>
        <v/>
      </c>
      <c r="DC208" t="s">
        <v>1</v>
      </c>
      <c r="DD208" s="30" t="str">
        <f t="shared" si="328"/>
        <v/>
      </c>
      <c r="DE208" t="s">
        <v>1</v>
      </c>
      <c r="DF208" s="106" t="str">
        <f>IF(OR(BP208="",BP208&lt;&gt;"NEMA"),"",BO208)</f>
        <v/>
      </c>
      <c r="DG208" s="129" t="str">
        <f>IF(DF208="","",MAX(DG$10:DG207)+1)</f>
        <v/>
      </c>
      <c r="DH208" t="s">
        <v>1</v>
      </c>
      <c r="DI208" s="91"/>
      <c r="DJ208" t="s">
        <v>1</v>
      </c>
      <c r="DK208" s="30" t="str">
        <f>IF(DF208="","","INSERT INTO drzava(id,naziv,oznaka) VALUES ("&amp;DG208&amp;",'"&amp;DI208&amp;"','"&amp;UPPER(LEFT(DF208,1))&amp;LOWER(RIGHT(DF208,2))&amp;"');")</f>
        <v/>
      </c>
      <c r="DL208" t="s">
        <v>1</v>
      </c>
      <c r="DM208" s="170" t="str">
        <f>IF(BJ208&lt;&gt;"NEMA","",IF(IFERROR(MATCH(BI208,BI$10:BI207,0),0)&lt;&gt;0,"",BI208))</f>
        <v/>
      </c>
      <c r="DN208" t="s">
        <v>1</v>
      </c>
      <c r="DO208" s="91"/>
      <c r="DP208" t="s">
        <v>1</v>
      </c>
      <c r="DQ208" s="106" t="str">
        <f t="shared" si="329"/>
        <v/>
      </c>
      <c r="DR208" s="74" t="str">
        <f>IF(DQ208="","",MAX(DR$10:DR207)+1)</f>
        <v/>
      </c>
      <c r="DS208" s="74" t="str">
        <f>IF(DQ208="","",IF(BP208="","",IF(BP208="NEMA",DG208,BP208)))</f>
        <v/>
      </c>
      <c r="DT208" s="74" t="str">
        <f t="shared" si="330"/>
        <v/>
      </c>
      <c r="DU208" s="74" t="str">
        <f>IF(DO208="","",MAX(DU$10:DU207)+1)</f>
        <v/>
      </c>
      <c r="DV208" s="181" t="str">
        <f>IF(DO208="","",INDEX(klub_id,MATCH(DO208,klub_naziv,0)))</f>
        <v/>
      </c>
      <c r="DW208" s="129" t="str">
        <f t="shared" si="331"/>
        <v/>
      </c>
      <c r="DX208" t="s">
        <v>1</v>
      </c>
      <c r="DY208" s="30" t="str">
        <f t="shared" si="332"/>
        <v/>
      </c>
      <c r="DZ208" t="s">
        <v>1</v>
      </c>
      <c r="EA208" s="170" t="str">
        <f>IF(BX208="","",IF(BY208&lt;&gt;"NEMA","ime-pre-klu"&amp;IF(BJ208="","","(ali)")&amp;"-kat",IF(CB208&lt;&gt;"NEMA","ime-pre-klu"&amp;IF(BJ208="","","(ali)"),IF(CE208&lt;&gt;"NEMA","ime-pre",IF(CW208&lt;&gt;"","novo",""))))&amp;IF(AND(BE208="0",BD208&gt;max_minuta*60),"-ot",""))</f>
        <v/>
      </c>
      <c r="EB208" t="s">
        <v>1</v>
      </c>
      <c r="EC208" s="112"/>
      <c r="ED208" s="138"/>
      <c r="EE208" s="138"/>
      <c r="EF208" s="138"/>
      <c r="EG208" s="138"/>
      <c r="EH208" s="138"/>
      <c r="EI208" s="138"/>
      <c r="EJ208" s="138"/>
      <c r="EK208" s="138"/>
      <c r="EL208" s="138"/>
      <c r="EM208" s="107" t="str">
        <f t="shared" si="315"/>
        <v/>
      </c>
      <c r="EN208" t="s">
        <v>1</v>
      </c>
    </row>
    <row r="209" spans="2:144" x14ac:dyDescent="0.25">
      <c r="B209" s="152" t="s">
        <v>1276</v>
      </c>
      <c r="C209" t="s">
        <v>1</v>
      </c>
      <c r="D209" s="163">
        <f t="shared" si="316"/>
        <v>0</v>
      </c>
      <c r="E209" s="164">
        <f t="shared" ref="E209:AW209" si="337">IF($B209="","",FIND(";",$B209,D209+1))</f>
        <v>1</v>
      </c>
      <c r="F209" s="164">
        <f t="shared" si="337"/>
        <v>9</v>
      </c>
      <c r="G209" s="164">
        <f t="shared" si="337"/>
        <v>15</v>
      </c>
      <c r="H209" s="164">
        <f t="shared" si="337"/>
        <v>35</v>
      </c>
      <c r="I209" s="164">
        <f t="shared" si="337"/>
        <v>44</v>
      </c>
      <c r="J209" s="164">
        <f t="shared" si="337"/>
        <v>45</v>
      </c>
      <c r="K209" s="164">
        <f t="shared" si="337"/>
        <v>47</v>
      </c>
      <c r="L209" s="164">
        <f t="shared" si="337"/>
        <v>48</v>
      </c>
      <c r="M209" s="164">
        <f t="shared" si="337"/>
        <v>50</v>
      </c>
      <c r="N209" s="164">
        <f t="shared" si="337"/>
        <v>56</v>
      </c>
      <c r="O209" s="164">
        <f t="shared" si="337"/>
        <v>57</v>
      </c>
      <c r="P209" s="164">
        <f t="shared" si="337"/>
        <v>58</v>
      </c>
      <c r="Q209" s="164">
        <f t="shared" si="337"/>
        <v>60</v>
      </c>
      <c r="R209" s="164">
        <f t="shared" si="337"/>
        <v>62</v>
      </c>
      <c r="S209" s="164">
        <f t="shared" si="337"/>
        <v>68</v>
      </c>
      <c r="T209" s="164">
        <f t="shared" si="337"/>
        <v>80</v>
      </c>
      <c r="U209" s="164">
        <f t="shared" si="337"/>
        <v>86</v>
      </c>
      <c r="V209" s="164">
        <f t="shared" si="337"/>
        <v>89</v>
      </c>
      <c r="W209" s="164">
        <f t="shared" si="337"/>
        <v>95</v>
      </c>
      <c r="X209" s="164">
        <f t="shared" si="337"/>
        <v>101</v>
      </c>
      <c r="Y209" s="164">
        <f t="shared" si="337"/>
        <v>102</v>
      </c>
      <c r="Z209" s="164">
        <f t="shared" si="337"/>
        <v>103</v>
      </c>
      <c r="AA209" s="164">
        <f t="shared" si="337"/>
        <v>104</v>
      </c>
      <c r="AB209" s="164">
        <f t="shared" si="337"/>
        <v>107</v>
      </c>
      <c r="AC209" s="164">
        <f t="shared" si="337"/>
        <v>110</v>
      </c>
      <c r="AD209" s="164">
        <f t="shared" si="337"/>
        <v>113</v>
      </c>
      <c r="AE209" s="164">
        <f t="shared" si="337"/>
        <v>116</v>
      </c>
      <c r="AF209" s="164">
        <f t="shared" si="337"/>
        <v>119</v>
      </c>
      <c r="AG209" s="164">
        <f t="shared" si="337"/>
        <v>122</v>
      </c>
      <c r="AH209" s="164">
        <f t="shared" si="337"/>
        <v>125</v>
      </c>
      <c r="AI209" s="164">
        <f t="shared" si="337"/>
        <v>128</v>
      </c>
      <c r="AJ209" s="164">
        <f t="shared" si="337"/>
        <v>131</v>
      </c>
      <c r="AK209" s="164">
        <f t="shared" si="337"/>
        <v>134</v>
      </c>
      <c r="AL209" s="164">
        <f t="shared" si="337"/>
        <v>137</v>
      </c>
      <c r="AM209" s="164">
        <f t="shared" si="337"/>
        <v>138</v>
      </c>
      <c r="AN209" s="164">
        <f t="shared" si="337"/>
        <v>140</v>
      </c>
      <c r="AO209" s="164">
        <f t="shared" si="337"/>
        <v>146</v>
      </c>
      <c r="AP209" s="164">
        <f t="shared" si="337"/>
        <v>148</v>
      </c>
      <c r="AQ209" s="164">
        <f t="shared" si="337"/>
        <v>151</v>
      </c>
      <c r="AR209" s="164">
        <f t="shared" si="337"/>
        <v>157</v>
      </c>
      <c r="AS209" s="164">
        <f t="shared" si="337"/>
        <v>164</v>
      </c>
      <c r="AT209" s="164">
        <f t="shared" si="337"/>
        <v>170</v>
      </c>
      <c r="AU209" s="164">
        <f t="shared" si="337"/>
        <v>173</v>
      </c>
      <c r="AV209" s="164">
        <f t="shared" si="337"/>
        <v>174</v>
      </c>
      <c r="AW209" s="165">
        <f t="shared" si="337"/>
        <v>175</v>
      </c>
      <c r="AX209" t="s">
        <v>1</v>
      </c>
      <c r="AY209" s="106" t="str">
        <f t="shared" si="318"/>
        <v>Ž35</v>
      </c>
      <c r="AZ209" s="138">
        <f t="shared" si="310"/>
        <v>117</v>
      </c>
      <c r="BA209" s="74" t="str">
        <f t="shared" si="319"/>
        <v>Sandra</v>
      </c>
      <c r="BB209" s="74" t="str">
        <f t="shared" si="320"/>
        <v>Bergant Vidaković</v>
      </c>
      <c r="BC209" s="138" t="str">
        <f t="shared" si="321"/>
        <v/>
      </c>
      <c r="BD209" s="138" t="str">
        <f t="shared" si="322"/>
        <v/>
      </c>
      <c r="BE209" s="138" t="str">
        <f t="shared" si="323"/>
        <v>1</v>
      </c>
      <c r="BF209" s="138" t="str">
        <f t="shared" si="256"/>
        <v>1</v>
      </c>
      <c r="BG209" s="138">
        <f>IF(CD209="","",IF(N(BD209)&gt;max_minuta*60,2,INDEX(statusRezultat_id,MATCH(VALUE(BE209),statusRezultat_oevent,0))))</f>
        <v>6</v>
      </c>
      <c r="BH209" s="74" t="str">
        <f>IF(B209="","",SUBSTITUTE(MID($B209,R209+1,S209-R209-1),"""",""))</f>
        <v>KAP</v>
      </c>
      <c r="BI209" s="74" t="str">
        <f>IF(B209="","",SUBSTITUTE(MID($B209,S209+1,T209-S209-1),"""",""))</f>
        <v>OK Kapela</v>
      </c>
      <c r="BJ209" s="138" t="str">
        <f t="shared" si="324"/>
        <v/>
      </c>
      <c r="BK209" s="74" t="str" cm="1">
        <f t="array" ref="BK209">IF(BJ209="",""&amp;BI209,IF(BJ209="NEMA",BI209,INDEX(klubAlias_klub,BJ209)))</f>
        <v>OK Kapela</v>
      </c>
      <c r="BL209" s="74" t="str" cm="1">
        <f t="array" ref="BL209">IFERROR(INDEX(registarNatjecatelji,CE209,4),"")</f>
        <v>OK Kapela</v>
      </c>
      <c r="BM209" s="183" t="str">
        <f t="shared" si="280"/>
        <v/>
      </c>
      <c r="BN209" s="74" t="str">
        <f t="shared" si="325"/>
        <v>OK Kapela</v>
      </c>
      <c r="BO209" s="74" t="str">
        <f>IF(B209="","",SUBSTITUTE(MID($B209,T209+1,U209-T209-1),"""",""))</f>
        <v>CRO</v>
      </c>
      <c r="BP209" s="138">
        <f>IF(BO209="","",IFERROR(INDEX(drzava_id,MATCH(BO209,drzava_oznaka,0)),"NEMA"))</f>
        <v>1</v>
      </c>
      <c r="BQ209" s="74" t="str">
        <f>IF(B209="","",SUBSTITUTE(MID($B209,AQ209+1,AR209-AQ209-1),"""",""))</f>
        <v>Ž35</v>
      </c>
      <c r="BR209" s="74" t="str">
        <f t="shared" si="311"/>
        <v>M45-Ž20-Ž35</v>
      </c>
      <c r="BS209" s="138">
        <f t="shared" si="312"/>
        <v>1007</v>
      </c>
      <c r="BT209" s="75" t="str">
        <f>IF(B209="","",SUBSTITUTE(MID($B209,AR209+1,AS209-AR209-1),"""",""))</f>
        <v>3.56</v>
      </c>
      <c r="BU209" s="75" t="str">
        <f>IF(B209="","",SUBSTITUTE(MID($B209,AS209+1,AT209-AS209-1),"""",""))</f>
        <v>150</v>
      </c>
      <c r="BV209" s="76" t="str">
        <f>IF(B209="","",SUBSTITUTE(MID($B209,AT209+1,AU209-AT209-1),"""",""))</f>
        <v>11</v>
      </c>
      <c r="BW209" t="s">
        <v>1</v>
      </c>
      <c r="BX209" s="106" t="str">
        <f>IF(BA209="Vacant","",IF(BA209="","",BA209) &amp; IF(BB209="",""," – " &amp; BB209) &amp; IF(BN209="",""," – " &amp; BN209) &amp; IF(AY209="",""," – " &amp; AY209))</f>
        <v>Sandra – Bergant Vidaković – OK Kapela – Ž35</v>
      </c>
      <c r="BY209" s="107">
        <f t="shared" si="313"/>
        <v>205</v>
      </c>
      <c r="BZ209" t="s">
        <v>1</v>
      </c>
      <c r="CA209" s="106" t="str">
        <f>IF(BA209="Vacant","",IF(BA209="","",BA209) &amp; IF(BB209="",""," – " &amp; BB209) &amp; IF(BN209="",""," – " &amp; BN209))</f>
        <v>Sandra – Bergant Vidaković – OK Kapela</v>
      </c>
      <c r="CB209" s="107">
        <f t="shared" si="314"/>
        <v>205</v>
      </c>
      <c r="CC209" t="s">
        <v>1</v>
      </c>
      <c r="CD209" s="106" t="str">
        <f>IF(BA209="Vacant","",IF(BA209="","",BA209)&amp;IF(BB209="",""," – "&amp;BB209))</f>
        <v>Sandra – Bergant Vidaković</v>
      </c>
      <c r="CE209" s="107">
        <f t="shared" si="326"/>
        <v>205</v>
      </c>
      <c r="CF209" t="s">
        <v>1</v>
      </c>
      <c r="CG209" s="112">
        <f t="shared" si="327"/>
        <v>205</v>
      </c>
      <c r="CH209" s="107" cm="1">
        <f t="array" ref="CH209">IF(CG209="","",INDEX(imePrezime_id,CG209,0))</f>
        <v>1175</v>
      </c>
      <c r="CI209" t="s">
        <v>1</v>
      </c>
      <c r="CJ209" s="30" t="str">
        <f>IF(CE209&lt;&gt;"NEMA","","SELECT '"&amp;CD209&amp;"', ime, prezime FROM imeprezime WHERE ime LIKE '%"&amp;MID(BA209,2,LEN(BA209)-2)&amp;"%' Or prezime LIKE '%"&amp;MID(BB209,2,LEN(BB209)-2)&amp;"%' Or ime LIKE '%"&amp;MID(BB209,2,LEN(BB209)-2)&amp;"%' Or prezime LIKE '%"&amp;MID(BA209,2,LEN(BA209)-2)&amp;"%' ORDER BY ime, prezime;")</f>
        <v/>
      </c>
      <c r="CK209" t="s">
        <v>1</v>
      </c>
      <c r="CL209" s="91"/>
      <c r="CM209" t="s">
        <v>1</v>
      </c>
      <c r="CO209" t="s">
        <v>1</v>
      </c>
      <c r="CW209" s="116" t="str">
        <f>IF(CE209="NEMA",MAX(CW$10:CW208)+1,"")</f>
        <v/>
      </c>
      <c r="CX209" t="s">
        <v>1</v>
      </c>
      <c r="CY209" s="124" t="str">
        <f>LEFT(BQ209,1)</f>
        <v>Ž</v>
      </c>
      <c r="CZ209" t="s">
        <v>1</v>
      </c>
      <c r="DA209" s="106" t="str">
        <f>IF(CW209="","",IF(BO209&lt;&gt;"CRO","","INSERT INTO osoba (id,reg_broj,oib,spol_id,dat_rodjenja) VALUES ("&amp;CW209&amp;",(SELECT max(reg_broj)+1 FROM osoba),Null,'"&amp;CY209&amp;"',Null); INSERT INTO osoba_log (id,reg_broj,oib,spol_id,dat_rodjenja,dnevnik_id) SELECT id,reg_broj,oib,spol_id,dat_rodjenja,"&amp;CW$2&amp;" FROM osoba WHERE id = "&amp;CW209&amp;";"))</f>
        <v/>
      </c>
      <c r="DB209" s="129" t="str">
        <f>IF(CW209="","","INSERT INTO imeprezime (id,osoba_id,rbr,ime,prezime,klub_id,identitet_id,sintaksa_id,info,aktivno,dnevnik_id) VALUES ("&amp;CW209&amp;","&amp;IF(DA209="","Null",CW209)&amp;",1,'"&amp;BA209&amp;"','"&amp;BB209&amp;"',(SELECT id FROM klub WHERE naziv = '"&amp;BI209&amp;"'),Null,1,'',1,"&amp;CW$2&amp;");")</f>
        <v/>
      </c>
      <c r="DC209" t="s">
        <v>1</v>
      </c>
      <c r="DD209" s="30" t="str">
        <f t="shared" si="328"/>
        <v/>
      </c>
      <c r="DE209" t="s">
        <v>1</v>
      </c>
      <c r="DF209" s="106" t="str">
        <f>IF(OR(BP209="",BP209&lt;&gt;"NEMA"),"",BO209)</f>
        <v/>
      </c>
      <c r="DG209" s="129" t="str">
        <f>IF(DF209="","",MAX(DG$10:DG208)+1)</f>
        <v/>
      </c>
      <c r="DH209" t="s">
        <v>1</v>
      </c>
      <c r="DI209" s="91"/>
      <c r="DJ209" t="s">
        <v>1</v>
      </c>
      <c r="DK209" s="30" t="str">
        <f>IF(DF209="","","INSERT INTO drzava(id,naziv,oznaka) VALUES ("&amp;DG209&amp;",'"&amp;DI209&amp;"','"&amp;UPPER(LEFT(DF209,1))&amp;LOWER(RIGHT(DF209,2))&amp;"');")</f>
        <v/>
      </c>
      <c r="DL209" t="s">
        <v>1</v>
      </c>
      <c r="DM209" s="170" t="str">
        <f>IF(BJ209&lt;&gt;"NEMA","",IF(IFERROR(MATCH(BI209,BI$10:BI208,0),0)&lt;&gt;0,"",BI209))</f>
        <v/>
      </c>
      <c r="DN209" t="s">
        <v>1</v>
      </c>
      <c r="DO209" s="91"/>
      <c r="DP209" t="s">
        <v>1</v>
      </c>
      <c r="DQ209" s="106" t="str">
        <f t="shared" si="329"/>
        <v/>
      </c>
      <c r="DR209" s="74" t="str">
        <f>IF(DQ209="","",MAX(DR$10:DR208)+1)</f>
        <v/>
      </c>
      <c r="DS209" s="74" t="str">
        <f>IF(DQ209="","",IF(BP209="","",IF(BP209="NEMA",DG209,BP209)))</f>
        <v/>
      </c>
      <c r="DT209" s="74" t="str">
        <f t="shared" si="330"/>
        <v/>
      </c>
      <c r="DU209" s="74" t="str">
        <f>IF(DO209="","",MAX(DU$10:DU208)+1)</f>
        <v/>
      </c>
      <c r="DV209" s="181" t="str">
        <f>IF(DO209="","",INDEX(klub_id,MATCH(DO209,klub_naziv,0)))</f>
        <v/>
      </c>
      <c r="DW209" s="129" t="str">
        <f t="shared" si="331"/>
        <v/>
      </c>
      <c r="DX209" t="s">
        <v>1</v>
      </c>
      <c r="DY209" s="30" t="str">
        <f t="shared" si="332"/>
        <v/>
      </c>
      <c r="DZ209" t="s">
        <v>1</v>
      </c>
      <c r="EA209" s="170" t="str">
        <f>IF(BX209="","",IF(BY209&lt;&gt;"NEMA","ime-pre-klu"&amp;IF(BJ209="","","(ali)")&amp;"-kat",IF(CB209&lt;&gt;"NEMA","ime-pre-klu"&amp;IF(BJ209="","","(ali)"),IF(CE209&lt;&gt;"NEMA","ime-pre",IF(CW209&lt;&gt;"","novo",""))))&amp;IF(AND(BE209="0",BD209&gt;max_minuta*60),"-ot",""))</f>
        <v>ime-pre-klu-kat</v>
      </c>
      <c r="EB209" t="s">
        <v>1</v>
      </c>
      <c r="EC209" s="112"/>
      <c r="ED209" s="138"/>
      <c r="EE209" s="138"/>
      <c r="EF209" s="138"/>
      <c r="EG209" s="138"/>
      <c r="EH209" s="138"/>
      <c r="EI209" s="138"/>
      <c r="EJ209" s="138"/>
      <c r="EK209" s="138"/>
      <c r="EL209" s="138"/>
      <c r="EM209" s="107">
        <f t="shared" si="315"/>
        <v>1</v>
      </c>
      <c r="EN209" t="s">
        <v>1</v>
      </c>
    </row>
    <row r="210" spans="2:144" x14ac:dyDescent="0.25">
      <c r="B210" s="152" t="s">
        <v>1277</v>
      </c>
      <c r="C210" t="s">
        <v>1</v>
      </c>
      <c r="D210" s="163">
        <f t="shared" si="316"/>
        <v>0</v>
      </c>
      <c r="E210" s="164">
        <f t="shared" ref="E210:AW210" si="338">IF($B210="","",FIND(";",$B210,D210+1))</f>
        <v>1</v>
      </c>
      <c r="F210" s="164">
        <f t="shared" si="338"/>
        <v>9</v>
      </c>
      <c r="G210" s="164">
        <f t="shared" si="338"/>
        <v>13</v>
      </c>
      <c r="H210" s="164">
        <f t="shared" si="338"/>
        <v>31</v>
      </c>
      <c r="I210" s="164">
        <f t="shared" si="338"/>
        <v>39</v>
      </c>
      <c r="J210" s="164">
        <f t="shared" si="338"/>
        <v>40</v>
      </c>
      <c r="K210" s="164">
        <f t="shared" si="338"/>
        <v>42</v>
      </c>
      <c r="L210" s="164">
        <f t="shared" si="338"/>
        <v>43</v>
      </c>
      <c r="M210" s="164">
        <f t="shared" si="338"/>
        <v>45</v>
      </c>
      <c r="N210" s="164">
        <f t="shared" si="338"/>
        <v>51</v>
      </c>
      <c r="O210" s="164">
        <f t="shared" si="338"/>
        <v>57</v>
      </c>
      <c r="P210" s="164">
        <f t="shared" si="338"/>
        <v>63</v>
      </c>
      <c r="Q210" s="164">
        <f t="shared" si="338"/>
        <v>65</v>
      </c>
      <c r="R210" s="164">
        <f t="shared" si="338"/>
        <v>67</v>
      </c>
      <c r="S210" s="164">
        <f t="shared" si="338"/>
        <v>73</v>
      </c>
      <c r="T210" s="164">
        <f t="shared" si="338"/>
        <v>85</v>
      </c>
      <c r="U210" s="164">
        <f t="shared" si="338"/>
        <v>91</v>
      </c>
      <c r="V210" s="164">
        <f t="shared" si="338"/>
        <v>94</v>
      </c>
      <c r="W210" s="164">
        <f t="shared" si="338"/>
        <v>100</v>
      </c>
      <c r="X210" s="164">
        <f t="shared" si="338"/>
        <v>106</v>
      </c>
      <c r="Y210" s="164">
        <f t="shared" si="338"/>
        <v>107</v>
      </c>
      <c r="Z210" s="164">
        <f t="shared" si="338"/>
        <v>108</v>
      </c>
      <c r="AA210" s="164">
        <f t="shared" si="338"/>
        <v>109</v>
      </c>
      <c r="AB210" s="164">
        <f t="shared" si="338"/>
        <v>112</v>
      </c>
      <c r="AC210" s="164">
        <f t="shared" si="338"/>
        <v>115</v>
      </c>
      <c r="AD210" s="164">
        <f t="shared" si="338"/>
        <v>118</v>
      </c>
      <c r="AE210" s="164">
        <f t="shared" si="338"/>
        <v>121</v>
      </c>
      <c r="AF210" s="164">
        <f t="shared" si="338"/>
        <v>124</v>
      </c>
      <c r="AG210" s="164">
        <f t="shared" si="338"/>
        <v>127</v>
      </c>
      <c r="AH210" s="164">
        <f t="shared" si="338"/>
        <v>130</v>
      </c>
      <c r="AI210" s="164">
        <f t="shared" si="338"/>
        <v>133</v>
      </c>
      <c r="AJ210" s="164">
        <f t="shared" si="338"/>
        <v>136</v>
      </c>
      <c r="AK210" s="164">
        <f t="shared" si="338"/>
        <v>139</v>
      </c>
      <c r="AL210" s="164">
        <f t="shared" si="338"/>
        <v>142</v>
      </c>
      <c r="AM210" s="164">
        <f t="shared" si="338"/>
        <v>143</v>
      </c>
      <c r="AN210" s="164">
        <f t="shared" si="338"/>
        <v>145</v>
      </c>
      <c r="AO210" s="164">
        <f t="shared" si="338"/>
        <v>151</v>
      </c>
      <c r="AP210" s="164">
        <f t="shared" si="338"/>
        <v>153</v>
      </c>
      <c r="AQ210" s="164">
        <f t="shared" si="338"/>
        <v>156</v>
      </c>
      <c r="AR210" s="164">
        <f t="shared" si="338"/>
        <v>162</v>
      </c>
      <c r="AS210" s="164">
        <f t="shared" si="338"/>
        <v>169</v>
      </c>
      <c r="AT210" s="164">
        <f t="shared" si="338"/>
        <v>175</v>
      </c>
      <c r="AU210" s="164">
        <f t="shared" si="338"/>
        <v>178</v>
      </c>
      <c r="AV210" s="164">
        <f t="shared" si="338"/>
        <v>179</v>
      </c>
      <c r="AW210" s="165">
        <f t="shared" si="338"/>
        <v>180</v>
      </c>
      <c r="AX210" t="s">
        <v>1</v>
      </c>
      <c r="AY210" s="106" t="str">
        <f t="shared" si="318"/>
        <v>Ž35</v>
      </c>
      <c r="AZ210" s="138">
        <f t="shared" si="310"/>
        <v>117</v>
      </c>
      <c r="BA210" s="74" t="str">
        <f t="shared" si="319"/>
        <v>Irena</v>
      </c>
      <c r="BB210" s="74" t="str">
        <f t="shared" si="320"/>
        <v>Čorko Meštrović</v>
      </c>
      <c r="BC210" s="138" t="str">
        <f t="shared" si="321"/>
        <v>42:31</v>
      </c>
      <c r="BD210" s="138">
        <f t="shared" si="322"/>
        <v>2551</v>
      </c>
      <c r="BE210" s="138" t="str">
        <f t="shared" si="323"/>
        <v>3</v>
      </c>
      <c r="BF210" s="138" t="str">
        <f t="shared" si="256"/>
        <v>3</v>
      </c>
      <c r="BG210" s="138">
        <f>IF(CD210="","",IF(N(BD210)&gt;max_minuta*60,2,INDEX(statusRezultat_id,MATCH(VALUE(BE210),statusRezultat_oevent,0))))</f>
        <v>3</v>
      </c>
      <c r="BH210" s="74" t="str">
        <f>IF(B210="","",SUBSTITUTE(MID($B210,R210+1,S210-R210-1),"""",""))</f>
        <v>KAP</v>
      </c>
      <c r="BI210" s="74" t="str">
        <f>IF(B210="","",SUBSTITUTE(MID($B210,S210+1,T210-S210-1),"""",""))</f>
        <v>OK Kapela</v>
      </c>
      <c r="BJ210" s="138" t="str">
        <f t="shared" si="324"/>
        <v/>
      </c>
      <c r="BK210" s="74" t="str" cm="1">
        <f t="array" ref="BK210">IF(BJ210="",""&amp;BI210,IF(BJ210="NEMA",BI210,INDEX(klubAlias_klub,BJ210)))</f>
        <v>OK Kapela</v>
      </c>
      <c r="BL210" s="74" t="str" cm="1">
        <f t="array" ref="BL210">IFERROR(INDEX(registarNatjecatelji,CE210,4),"")</f>
        <v>OK Kapela</v>
      </c>
      <c r="BM210" s="183" t="str">
        <f t="shared" si="280"/>
        <v/>
      </c>
      <c r="BN210" s="74" t="str">
        <f t="shared" si="325"/>
        <v>OK Kapela</v>
      </c>
      <c r="BO210" s="74" t="str">
        <f>IF(B210="","",SUBSTITUTE(MID($B210,T210+1,U210-T210-1),"""",""))</f>
        <v>CRO</v>
      </c>
      <c r="BP210" s="138">
        <f>IF(BO210="","",IFERROR(INDEX(drzava_id,MATCH(BO210,drzava_oznaka,0)),"NEMA"))</f>
        <v>1</v>
      </c>
      <c r="BQ210" s="74" t="str">
        <f>IF(B210="","",SUBSTITUTE(MID($B210,AQ210+1,AR210-AQ210-1),"""",""))</f>
        <v>Ž35</v>
      </c>
      <c r="BR210" s="74" t="str">
        <f t="shared" si="311"/>
        <v>M45-Ž20-Ž35</v>
      </c>
      <c r="BS210" s="138">
        <f t="shared" si="312"/>
        <v>1007</v>
      </c>
      <c r="BT210" s="75" t="str">
        <f>IF(B210="","",SUBSTITUTE(MID($B210,AR210+1,AS210-AR210-1),"""",""))</f>
        <v>3.56</v>
      </c>
      <c r="BU210" s="75" t="str">
        <f>IF(B210="","",SUBSTITUTE(MID($B210,AS210+1,AT210-AS210-1),"""",""))</f>
        <v>150</v>
      </c>
      <c r="BV210" s="76" t="str">
        <f>IF(B210="","",SUBSTITUTE(MID($B210,AT210+1,AU210-AT210-1),"""",""))</f>
        <v>11</v>
      </c>
      <c r="BW210" t="s">
        <v>1</v>
      </c>
      <c r="BX210" s="106" t="str">
        <f>IF(BA210="Vacant","",IF(BA210="","",BA210) &amp; IF(BB210="",""," – " &amp; BB210) &amp; IF(BN210="",""," – " &amp; BN210) &amp; IF(AY210="",""," – " &amp; AY210))</f>
        <v>Irena – Čorko Meštrović – OK Kapela – Ž35</v>
      </c>
      <c r="BY210" s="107">
        <f t="shared" si="313"/>
        <v>216</v>
      </c>
      <c r="BZ210" t="s">
        <v>1</v>
      </c>
      <c r="CA210" s="106" t="str">
        <f>IF(BA210="Vacant","",IF(BA210="","",BA210) &amp; IF(BB210="",""," – " &amp; BB210) &amp; IF(BN210="",""," – " &amp; BN210))</f>
        <v>Irena – Čorko Meštrović – OK Kapela</v>
      </c>
      <c r="CB210" s="107">
        <f t="shared" si="314"/>
        <v>216</v>
      </c>
      <c r="CC210" t="s">
        <v>1</v>
      </c>
      <c r="CD210" s="106" t="str">
        <f>IF(BA210="Vacant","",IF(BA210="","",BA210)&amp;IF(BB210="",""," – "&amp;BB210))</f>
        <v>Irena – Čorko Meštrović</v>
      </c>
      <c r="CE210" s="107">
        <f t="shared" si="326"/>
        <v>216</v>
      </c>
      <c r="CF210" t="s">
        <v>1</v>
      </c>
      <c r="CG210" s="112">
        <f t="shared" si="327"/>
        <v>216</v>
      </c>
      <c r="CH210" s="107" cm="1">
        <f t="array" ref="CH210">IF(CG210="","",INDEX(imePrezime_id,CG210,0))</f>
        <v>1561</v>
      </c>
      <c r="CI210" t="s">
        <v>1</v>
      </c>
      <c r="CJ210" s="30" t="str">
        <f>IF(CE210&lt;&gt;"NEMA","","SELECT '"&amp;CD210&amp;"', ime, prezime FROM imeprezime WHERE ime LIKE '%"&amp;MID(BA210,2,LEN(BA210)-2)&amp;"%' Or prezime LIKE '%"&amp;MID(BB210,2,LEN(BB210)-2)&amp;"%' Or ime LIKE '%"&amp;MID(BB210,2,LEN(BB210)-2)&amp;"%' Or prezime LIKE '%"&amp;MID(BA210,2,LEN(BA210)-2)&amp;"%' ORDER BY ime, prezime;")</f>
        <v/>
      </c>
      <c r="CK210" t="s">
        <v>1</v>
      </c>
      <c r="CL210" s="91"/>
      <c r="CM210" t="s">
        <v>1</v>
      </c>
      <c r="CO210" t="s">
        <v>1</v>
      </c>
      <c r="CW210" s="116" t="str">
        <f>IF(CE210="NEMA",MAX(CW$10:CW209)+1,"")</f>
        <v/>
      </c>
      <c r="CX210" t="s">
        <v>1</v>
      </c>
      <c r="CY210" s="124" t="str">
        <f>LEFT(BQ210,1)</f>
        <v>Ž</v>
      </c>
      <c r="CZ210" t="s">
        <v>1</v>
      </c>
      <c r="DA210" s="106" t="str">
        <f>IF(CW210="","",IF(BO210&lt;&gt;"CRO","","INSERT INTO osoba (id,reg_broj,oib,spol_id,dat_rodjenja) VALUES ("&amp;CW210&amp;",(SELECT max(reg_broj)+1 FROM osoba),Null,'"&amp;CY210&amp;"',Null); INSERT INTO osoba_log (id,reg_broj,oib,spol_id,dat_rodjenja,dnevnik_id) SELECT id,reg_broj,oib,spol_id,dat_rodjenja,"&amp;CW$2&amp;" FROM osoba WHERE id = "&amp;CW210&amp;";"))</f>
        <v/>
      </c>
      <c r="DB210" s="129" t="str">
        <f>IF(CW210="","","INSERT INTO imeprezime (id,osoba_id,rbr,ime,prezime,klub_id,identitet_id,sintaksa_id,info,aktivno,dnevnik_id) VALUES ("&amp;CW210&amp;","&amp;IF(DA210="","Null",CW210)&amp;",1,'"&amp;BA210&amp;"','"&amp;BB210&amp;"',(SELECT id FROM klub WHERE naziv = '"&amp;BI210&amp;"'),Null,1,'',1,"&amp;CW$2&amp;");")</f>
        <v/>
      </c>
      <c r="DC210" t="s">
        <v>1</v>
      </c>
      <c r="DD210" s="30" t="str">
        <f t="shared" si="328"/>
        <v/>
      </c>
      <c r="DE210" t="s">
        <v>1</v>
      </c>
      <c r="DF210" s="106" t="str">
        <f>IF(OR(BP210="",BP210&lt;&gt;"NEMA"),"",BO210)</f>
        <v/>
      </c>
      <c r="DG210" s="129" t="str">
        <f>IF(DF210="","",MAX(DG$10:DG209)+1)</f>
        <v/>
      </c>
      <c r="DH210" t="s">
        <v>1</v>
      </c>
      <c r="DI210" s="91"/>
      <c r="DJ210" t="s">
        <v>1</v>
      </c>
      <c r="DK210" s="30" t="str">
        <f>IF(DF210="","","INSERT INTO drzava(id,naziv,oznaka) VALUES ("&amp;DG210&amp;",'"&amp;DI210&amp;"','"&amp;UPPER(LEFT(DF210,1))&amp;LOWER(RIGHT(DF210,2))&amp;"');")</f>
        <v/>
      </c>
      <c r="DL210" t="s">
        <v>1</v>
      </c>
      <c r="DM210" s="170" t="str">
        <f>IF(BJ210&lt;&gt;"NEMA","",IF(IFERROR(MATCH(BI210,BI$10:BI209,0),0)&lt;&gt;0,"",BI210))</f>
        <v/>
      </c>
      <c r="DN210" t="s">
        <v>1</v>
      </c>
      <c r="DO210" s="91"/>
      <c r="DP210" t="s">
        <v>1</v>
      </c>
      <c r="DQ210" s="106" t="str">
        <f t="shared" si="329"/>
        <v/>
      </c>
      <c r="DR210" s="74" t="str">
        <f>IF(DQ210="","",MAX(DR$10:DR209)+1)</f>
        <v/>
      </c>
      <c r="DS210" s="74" t="str">
        <f>IF(DQ210="","",IF(BP210="","",IF(BP210="NEMA",DG210,BP210)))</f>
        <v/>
      </c>
      <c r="DT210" s="74" t="str">
        <f t="shared" si="330"/>
        <v/>
      </c>
      <c r="DU210" s="74" t="str">
        <f>IF(DO210="","",MAX(DU$10:DU209)+1)</f>
        <v/>
      </c>
      <c r="DV210" s="181" t="str">
        <f>IF(DO210="","",INDEX(klub_id,MATCH(DO210,klub_naziv,0)))</f>
        <v/>
      </c>
      <c r="DW210" s="129" t="str">
        <f t="shared" si="331"/>
        <v/>
      </c>
      <c r="DX210" t="s">
        <v>1</v>
      </c>
      <c r="DY210" s="30" t="str">
        <f t="shared" si="332"/>
        <v/>
      </c>
      <c r="DZ210" t="s">
        <v>1</v>
      </c>
      <c r="EA210" s="170" t="str">
        <f>IF(BX210="","",IF(BY210&lt;&gt;"NEMA","ime-pre-klu"&amp;IF(BJ210="","","(ali)")&amp;"-kat",IF(CB210&lt;&gt;"NEMA","ime-pre-klu"&amp;IF(BJ210="","","(ali)"),IF(CE210&lt;&gt;"NEMA","ime-pre",IF(CW210&lt;&gt;"","novo",""))))&amp;IF(AND(BE210="0",BD210&gt;max_minuta*60),"-ot",""))</f>
        <v>ime-pre-klu-kat</v>
      </c>
      <c r="EB210" t="s">
        <v>1</v>
      </c>
      <c r="EC210" s="112"/>
      <c r="ED210" s="138"/>
      <c r="EE210" s="138"/>
      <c r="EF210" s="138"/>
      <c r="EG210" s="138"/>
      <c r="EH210" s="138"/>
      <c r="EI210" s="138"/>
      <c r="EJ210" s="138"/>
      <c r="EK210" s="138"/>
      <c r="EL210" s="138"/>
      <c r="EM210" s="107">
        <f t="shared" si="315"/>
        <v>1</v>
      </c>
      <c r="EN210" t="s">
        <v>1</v>
      </c>
    </row>
    <row r="211" spans="2:144" x14ac:dyDescent="0.25">
      <c r="B211" s="152" t="s">
        <v>1278</v>
      </c>
      <c r="C211" t="s">
        <v>1</v>
      </c>
      <c r="D211" s="163">
        <f t="shared" si="316"/>
        <v>0</v>
      </c>
      <c r="E211" s="164">
        <f t="shared" ref="E211:AW211" si="339">IF($B211="","",FIND(";",$B211,D211+1))</f>
        <v>1</v>
      </c>
      <c r="F211" s="164">
        <f t="shared" si="339"/>
        <v>2</v>
      </c>
      <c r="G211" s="164">
        <f t="shared" si="339"/>
        <v>8</v>
      </c>
      <c r="H211" s="164">
        <f t="shared" si="339"/>
        <v>11</v>
      </c>
      <c r="I211" s="164">
        <f t="shared" si="339"/>
        <v>20</v>
      </c>
      <c r="J211" s="164">
        <f t="shared" si="339"/>
        <v>21</v>
      </c>
      <c r="K211" s="164">
        <f t="shared" si="339"/>
        <v>23</v>
      </c>
      <c r="L211" s="164">
        <f t="shared" si="339"/>
        <v>24</v>
      </c>
      <c r="M211" s="164">
        <f t="shared" si="339"/>
        <v>26</v>
      </c>
      <c r="N211" s="164">
        <f t="shared" si="339"/>
        <v>32</v>
      </c>
      <c r="O211" s="164">
        <f t="shared" si="339"/>
        <v>33</v>
      </c>
      <c r="P211" s="164">
        <f t="shared" si="339"/>
        <v>34</v>
      </c>
      <c r="Q211" s="164">
        <f t="shared" si="339"/>
        <v>36</v>
      </c>
      <c r="R211" s="164">
        <f t="shared" si="339"/>
        <v>37</v>
      </c>
      <c r="S211" s="164">
        <f t="shared" si="339"/>
        <v>40</v>
      </c>
      <c r="T211" s="164">
        <f t="shared" si="339"/>
        <v>43</v>
      </c>
      <c r="U211" s="164">
        <f t="shared" si="339"/>
        <v>46</v>
      </c>
      <c r="V211" s="164">
        <f t="shared" si="339"/>
        <v>49</v>
      </c>
      <c r="W211" s="164">
        <f t="shared" si="339"/>
        <v>55</v>
      </c>
      <c r="X211" s="164">
        <f t="shared" si="339"/>
        <v>61</v>
      </c>
      <c r="Y211" s="164">
        <f t="shared" si="339"/>
        <v>62</v>
      </c>
      <c r="Z211" s="164">
        <f t="shared" si="339"/>
        <v>63</v>
      </c>
      <c r="AA211" s="164">
        <f t="shared" si="339"/>
        <v>64</v>
      </c>
      <c r="AB211" s="164">
        <f t="shared" si="339"/>
        <v>67</v>
      </c>
      <c r="AC211" s="164">
        <f t="shared" si="339"/>
        <v>70</v>
      </c>
      <c r="AD211" s="164">
        <f t="shared" si="339"/>
        <v>73</v>
      </c>
      <c r="AE211" s="164">
        <f t="shared" si="339"/>
        <v>76</v>
      </c>
      <c r="AF211" s="164">
        <f t="shared" si="339"/>
        <v>79</v>
      </c>
      <c r="AG211" s="164">
        <f t="shared" si="339"/>
        <v>82</v>
      </c>
      <c r="AH211" s="164">
        <f t="shared" si="339"/>
        <v>85</v>
      </c>
      <c r="AI211" s="164">
        <f t="shared" si="339"/>
        <v>88</v>
      </c>
      <c r="AJ211" s="164">
        <f t="shared" si="339"/>
        <v>91</v>
      </c>
      <c r="AK211" s="164">
        <f t="shared" si="339"/>
        <v>94</v>
      </c>
      <c r="AL211" s="164">
        <f t="shared" si="339"/>
        <v>97</v>
      </c>
      <c r="AM211" s="164">
        <f t="shared" si="339"/>
        <v>98</v>
      </c>
      <c r="AN211" s="164">
        <f t="shared" si="339"/>
        <v>100</v>
      </c>
      <c r="AO211" s="164">
        <f t="shared" si="339"/>
        <v>106</v>
      </c>
      <c r="AP211" s="164">
        <f t="shared" si="339"/>
        <v>108</v>
      </c>
      <c r="AQ211" s="164">
        <f t="shared" si="339"/>
        <v>111</v>
      </c>
      <c r="AR211" s="164">
        <f t="shared" si="339"/>
        <v>117</v>
      </c>
      <c r="AS211" s="164">
        <f t="shared" si="339"/>
        <v>124</v>
      </c>
      <c r="AT211" s="164">
        <f t="shared" si="339"/>
        <v>130</v>
      </c>
      <c r="AU211" s="164">
        <f t="shared" si="339"/>
        <v>133</v>
      </c>
      <c r="AV211" s="164">
        <f t="shared" si="339"/>
        <v>134</v>
      </c>
      <c r="AW211" s="165">
        <f t="shared" si="339"/>
        <v>135</v>
      </c>
      <c r="AX211" t="s">
        <v>1</v>
      </c>
      <c r="AY211" s="106" t="str">
        <f t="shared" si="318"/>
        <v>Ž35</v>
      </c>
      <c r="AZ211" s="138">
        <f t="shared" si="310"/>
        <v>117</v>
      </c>
      <c r="BA211" s="74" t="str">
        <f t="shared" si="319"/>
        <v>Vacant</v>
      </c>
      <c r="BB211" s="74" t="str">
        <f t="shared" si="320"/>
        <v/>
      </c>
      <c r="BC211" s="138" t="str">
        <f t="shared" si="321"/>
        <v/>
      </c>
      <c r="BD211" s="138" t="str">
        <f t="shared" si="322"/>
        <v/>
      </c>
      <c r="BE211" s="138" t="str">
        <f t="shared" si="323"/>
        <v>0</v>
      </c>
      <c r="BF211" s="138" t="str">
        <f t="shared" si="256"/>
        <v/>
      </c>
      <c r="BG211" s="138" t="str">
        <f>IF(CD211="","",IF(N(BD211)&gt;max_minuta*60,2,INDEX(statusRezultat_id,MATCH(VALUE(BE211),statusRezultat_oevent,0))))</f>
        <v/>
      </c>
      <c r="BH211" s="74" t="str">
        <f>IF(B211="","",SUBSTITUTE(MID($B211,R211+1,S211-R211-1),"""",""))</f>
        <v/>
      </c>
      <c r="BI211" s="74" t="str">
        <f>IF(B211="","",SUBSTITUTE(MID($B211,S211+1,T211-S211-1),"""",""))</f>
        <v/>
      </c>
      <c r="BJ211" s="138" t="str">
        <f t="shared" si="324"/>
        <v/>
      </c>
      <c r="BK211" s="74" t="str" cm="1">
        <f t="array" ref="BK211">IF(BJ211="",""&amp;BI211,IF(BJ211="NEMA",BI211,INDEX(klubAlias_klub,BJ211)))</f>
        <v/>
      </c>
      <c r="BL211" s="74" t="str" cm="1">
        <f t="array" ref="BL211">IFERROR(INDEX(registarNatjecatelji,CE211,4),"")</f>
        <v/>
      </c>
      <c r="BM211" s="183" t="str">
        <f t="shared" si="280"/>
        <v/>
      </c>
      <c r="BN211" s="74" t="str">
        <f t="shared" si="325"/>
        <v/>
      </c>
      <c r="BO211" s="74" t="str">
        <f>IF(B211="","",SUBSTITUTE(MID($B211,T211+1,U211-T211-1),"""",""))</f>
        <v/>
      </c>
      <c r="BP211" s="138" t="str">
        <f>IF(BO211="","",IFERROR(INDEX(drzava_id,MATCH(BO211,drzava_oznaka,0)),"NEMA"))</f>
        <v/>
      </c>
      <c r="BQ211" s="74" t="str">
        <f>IF(B211="","",SUBSTITUTE(MID($B211,AQ211+1,AR211-AQ211-1),"""",""))</f>
        <v>Ž35</v>
      </c>
      <c r="BR211" s="74" t="str">
        <f t="shared" si="311"/>
        <v>M45-Ž20-Ž35</v>
      </c>
      <c r="BS211" s="138">
        <f t="shared" si="312"/>
        <v>1007</v>
      </c>
      <c r="BT211" s="75" t="str">
        <f>IF(B211="","",SUBSTITUTE(MID($B211,AR211+1,AS211-AR211-1),"""",""))</f>
        <v>3.56</v>
      </c>
      <c r="BU211" s="75" t="str">
        <f>IF(B211="","",SUBSTITUTE(MID($B211,AS211+1,AT211-AS211-1),"""",""))</f>
        <v>150</v>
      </c>
      <c r="BV211" s="76" t="str">
        <f>IF(B211="","",SUBSTITUTE(MID($B211,AT211+1,AU211-AT211-1),"""",""))</f>
        <v>11</v>
      </c>
      <c r="BW211" t="s">
        <v>1</v>
      </c>
      <c r="BX211" s="106" t="str">
        <f>IF(BA211="Vacant","",IF(BA211="","",BA211) &amp; IF(BB211="",""," – " &amp; BB211) &amp; IF(BN211="",""," – " &amp; BN211) &amp; IF(AY211="",""," – " &amp; AY211))</f>
        <v/>
      </c>
      <c r="BY211" s="107" t="str">
        <f t="shared" si="313"/>
        <v/>
      </c>
      <c r="BZ211" t="s">
        <v>1</v>
      </c>
      <c r="CA211" s="106" t="str">
        <f>IF(BA211="Vacant","",IF(BA211="","",BA211) &amp; IF(BB211="",""," – " &amp; BB211) &amp; IF(BN211="",""," – " &amp; BN211))</f>
        <v/>
      </c>
      <c r="CB211" s="107" t="str">
        <f t="shared" si="314"/>
        <v/>
      </c>
      <c r="CC211" t="s">
        <v>1</v>
      </c>
      <c r="CD211" s="106" t="str">
        <f>IF(BA211="Vacant","",IF(BA211="","",BA211)&amp;IF(BB211="",""," – "&amp;BB211))</f>
        <v/>
      </c>
      <c r="CE211" s="107" t="str">
        <f t="shared" si="326"/>
        <v/>
      </c>
      <c r="CF211" t="s">
        <v>1</v>
      </c>
      <c r="CG211" s="112" t="str">
        <f t="shared" si="327"/>
        <v/>
      </c>
      <c r="CH211" s="107" t="str" cm="1">
        <f t="array" ref="CH211">IF(CG211="","",INDEX(imePrezime_id,CG211,0))</f>
        <v/>
      </c>
      <c r="CI211" t="s">
        <v>1</v>
      </c>
      <c r="CJ211" s="30" t="str">
        <f>IF(CE211&lt;&gt;"NEMA","","SELECT '"&amp;CD211&amp;"', ime, prezime FROM imeprezime WHERE ime LIKE '%"&amp;MID(BA211,2,LEN(BA211)-2)&amp;"%' Or prezime LIKE '%"&amp;MID(BB211,2,LEN(BB211)-2)&amp;"%' Or ime LIKE '%"&amp;MID(BB211,2,LEN(BB211)-2)&amp;"%' Or prezime LIKE '%"&amp;MID(BA211,2,LEN(BA211)-2)&amp;"%' ORDER BY ime, prezime;")</f>
        <v/>
      </c>
      <c r="CK211" t="s">
        <v>1</v>
      </c>
      <c r="CL211" s="91"/>
      <c r="CM211" t="s">
        <v>1</v>
      </c>
      <c r="CO211" t="s">
        <v>1</v>
      </c>
      <c r="CW211" s="116" t="str">
        <f>IF(CE211="NEMA",MAX(CW$10:CW210)+1,"")</f>
        <v/>
      </c>
      <c r="CX211" t="s">
        <v>1</v>
      </c>
      <c r="CY211" s="124" t="str">
        <f>LEFT(BQ211,1)</f>
        <v>Ž</v>
      </c>
      <c r="CZ211" t="s">
        <v>1</v>
      </c>
      <c r="DA211" s="106" t="str">
        <f>IF(CW211="","",IF(BO211&lt;&gt;"CRO","","INSERT INTO osoba (id,reg_broj,oib,spol_id,dat_rodjenja) VALUES ("&amp;CW211&amp;",(SELECT max(reg_broj)+1 FROM osoba),Null,'"&amp;CY211&amp;"',Null); INSERT INTO osoba_log (id,reg_broj,oib,spol_id,dat_rodjenja,dnevnik_id) SELECT id,reg_broj,oib,spol_id,dat_rodjenja,"&amp;CW$2&amp;" FROM osoba WHERE id = "&amp;CW211&amp;";"))</f>
        <v/>
      </c>
      <c r="DB211" s="129" t="str">
        <f>IF(CW211="","","INSERT INTO imeprezime (id,osoba_id,rbr,ime,prezime,klub_id,identitet_id,sintaksa_id,info,aktivno,dnevnik_id) VALUES ("&amp;CW211&amp;","&amp;IF(DA211="","Null",CW211)&amp;",1,'"&amp;BA211&amp;"','"&amp;BB211&amp;"',(SELECT id FROM klub WHERE naziv = '"&amp;BI211&amp;"'),Null,1,'',1,"&amp;CW$2&amp;");")</f>
        <v/>
      </c>
      <c r="DC211" t="s">
        <v>1</v>
      </c>
      <c r="DD211" s="30" t="str">
        <f t="shared" si="328"/>
        <v/>
      </c>
      <c r="DE211" t="s">
        <v>1</v>
      </c>
      <c r="DF211" s="106" t="str">
        <f>IF(OR(BP211="",BP211&lt;&gt;"NEMA"),"",BO211)</f>
        <v/>
      </c>
      <c r="DG211" s="129" t="str">
        <f>IF(DF211="","",MAX(DG$10:DG210)+1)</f>
        <v/>
      </c>
      <c r="DH211" t="s">
        <v>1</v>
      </c>
      <c r="DI211" s="91"/>
      <c r="DJ211" t="s">
        <v>1</v>
      </c>
      <c r="DK211" s="30" t="str">
        <f>IF(DF211="","","INSERT INTO drzava(id,naziv,oznaka) VALUES ("&amp;DG211&amp;",'"&amp;DI211&amp;"','"&amp;UPPER(LEFT(DF211,1))&amp;LOWER(RIGHT(DF211,2))&amp;"');")</f>
        <v/>
      </c>
      <c r="DL211" t="s">
        <v>1</v>
      </c>
      <c r="DM211" s="170" t="str">
        <f>IF(BJ211&lt;&gt;"NEMA","",IF(IFERROR(MATCH(BI211,BI$10:BI210,0),0)&lt;&gt;0,"",BI211))</f>
        <v/>
      </c>
      <c r="DN211" t="s">
        <v>1</v>
      </c>
      <c r="DO211" s="91"/>
      <c r="DP211" t="s">
        <v>1</v>
      </c>
      <c r="DQ211" s="106" t="str">
        <f t="shared" si="329"/>
        <v/>
      </c>
      <c r="DR211" s="74" t="str">
        <f>IF(DQ211="","",MAX(DR$10:DR210)+1)</f>
        <v/>
      </c>
      <c r="DS211" s="74" t="str">
        <f>IF(DQ211="","",IF(BP211="","",IF(BP211="NEMA",DG211,BP211)))</f>
        <v/>
      </c>
      <c r="DT211" s="74" t="str">
        <f t="shared" si="330"/>
        <v/>
      </c>
      <c r="DU211" s="74" t="str">
        <f>IF(DO211="","",MAX(DU$10:DU210)+1)</f>
        <v/>
      </c>
      <c r="DV211" s="181" t="str">
        <f>IF(DO211="","",INDEX(klub_id,MATCH(DO211,klub_naziv,0)))</f>
        <v/>
      </c>
      <c r="DW211" s="129" t="str">
        <f t="shared" si="331"/>
        <v/>
      </c>
      <c r="DX211" t="s">
        <v>1</v>
      </c>
      <c r="DY211" s="30" t="str">
        <f t="shared" si="332"/>
        <v/>
      </c>
      <c r="DZ211" t="s">
        <v>1</v>
      </c>
      <c r="EA211" s="170" t="str">
        <f>IF(BX211="","",IF(BY211&lt;&gt;"NEMA","ime-pre-klu"&amp;IF(BJ211="","","(ali)")&amp;"-kat",IF(CB211&lt;&gt;"NEMA","ime-pre-klu"&amp;IF(BJ211="","","(ali)"),IF(CE211&lt;&gt;"NEMA","ime-pre",IF(CW211&lt;&gt;"","novo",""))))&amp;IF(AND(BE211="0",BD211&gt;max_minuta*60),"-ot",""))</f>
        <v/>
      </c>
      <c r="EB211" t="s">
        <v>1</v>
      </c>
      <c r="EC211" s="112"/>
      <c r="ED211" s="138"/>
      <c r="EE211" s="138"/>
      <c r="EF211" s="138"/>
      <c r="EG211" s="138"/>
      <c r="EH211" s="138"/>
      <c r="EI211" s="138"/>
      <c r="EJ211" s="138"/>
      <c r="EK211" s="138"/>
      <c r="EL211" s="138"/>
      <c r="EM211" s="107" t="str">
        <f t="shared" si="315"/>
        <v/>
      </c>
      <c r="EN211" t="s">
        <v>1</v>
      </c>
    </row>
    <row r="212" spans="2:144" x14ac:dyDescent="0.25">
      <c r="B212" s="152" t="s">
        <v>1279</v>
      </c>
      <c r="C212" t="s">
        <v>1</v>
      </c>
      <c r="D212" s="163">
        <f t="shared" si="316"/>
        <v>0</v>
      </c>
      <c r="E212" s="164">
        <f t="shared" ref="E212:AW212" si="340">IF($B212="","",FIND(";",$B212,D212+1))</f>
        <v>1</v>
      </c>
      <c r="F212" s="164">
        <f t="shared" si="340"/>
        <v>9</v>
      </c>
      <c r="G212" s="164">
        <f t="shared" si="340"/>
        <v>14</v>
      </c>
      <c r="H212" s="164">
        <f t="shared" si="340"/>
        <v>22</v>
      </c>
      <c r="I212" s="164">
        <f t="shared" si="340"/>
        <v>30</v>
      </c>
      <c r="J212" s="164">
        <f t="shared" si="340"/>
        <v>31</v>
      </c>
      <c r="K212" s="164">
        <f t="shared" si="340"/>
        <v>33</v>
      </c>
      <c r="L212" s="164">
        <f t="shared" si="340"/>
        <v>34</v>
      </c>
      <c r="M212" s="164">
        <f t="shared" si="340"/>
        <v>36</v>
      </c>
      <c r="N212" s="164">
        <f t="shared" si="340"/>
        <v>42</v>
      </c>
      <c r="O212" s="164">
        <f t="shared" si="340"/>
        <v>48</v>
      </c>
      <c r="P212" s="164">
        <f t="shared" si="340"/>
        <v>54</v>
      </c>
      <c r="Q212" s="164">
        <f t="shared" si="340"/>
        <v>56</v>
      </c>
      <c r="R212" s="164">
        <f t="shared" si="340"/>
        <v>58</v>
      </c>
      <c r="S212" s="164">
        <f t="shared" si="340"/>
        <v>66</v>
      </c>
      <c r="T212" s="164">
        <f t="shared" si="340"/>
        <v>77</v>
      </c>
      <c r="U212" s="164">
        <f t="shared" si="340"/>
        <v>83</v>
      </c>
      <c r="V212" s="164">
        <f t="shared" si="340"/>
        <v>86</v>
      </c>
      <c r="W212" s="164">
        <f t="shared" si="340"/>
        <v>92</v>
      </c>
      <c r="X212" s="164">
        <f t="shared" si="340"/>
        <v>98</v>
      </c>
      <c r="Y212" s="164">
        <f t="shared" si="340"/>
        <v>99</v>
      </c>
      <c r="Z212" s="164">
        <f t="shared" si="340"/>
        <v>100</v>
      </c>
      <c r="AA212" s="164">
        <f t="shared" si="340"/>
        <v>101</v>
      </c>
      <c r="AB212" s="164">
        <f t="shared" si="340"/>
        <v>104</v>
      </c>
      <c r="AC212" s="164">
        <f t="shared" si="340"/>
        <v>107</v>
      </c>
      <c r="AD212" s="164">
        <f t="shared" si="340"/>
        <v>110</v>
      </c>
      <c r="AE212" s="164">
        <f t="shared" si="340"/>
        <v>113</v>
      </c>
      <c r="AF212" s="164">
        <f t="shared" si="340"/>
        <v>116</v>
      </c>
      <c r="AG212" s="164">
        <f t="shared" si="340"/>
        <v>119</v>
      </c>
      <c r="AH212" s="164">
        <f t="shared" si="340"/>
        <v>122</v>
      </c>
      <c r="AI212" s="164">
        <f t="shared" si="340"/>
        <v>125</v>
      </c>
      <c r="AJ212" s="164">
        <f t="shared" si="340"/>
        <v>128</v>
      </c>
      <c r="AK212" s="164">
        <f t="shared" si="340"/>
        <v>131</v>
      </c>
      <c r="AL212" s="164">
        <f t="shared" si="340"/>
        <v>134</v>
      </c>
      <c r="AM212" s="164">
        <f t="shared" si="340"/>
        <v>135</v>
      </c>
      <c r="AN212" s="164">
        <f t="shared" si="340"/>
        <v>137</v>
      </c>
      <c r="AO212" s="164">
        <f t="shared" si="340"/>
        <v>143</v>
      </c>
      <c r="AP212" s="164">
        <f t="shared" si="340"/>
        <v>145</v>
      </c>
      <c r="AQ212" s="164">
        <f t="shared" si="340"/>
        <v>148</v>
      </c>
      <c r="AR212" s="164">
        <f t="shared" si="340"/>
        <v>154</v>
      </c>
      <c r="AS212" s="164">
        <f t="shared" si="340"/>
        <v>160</v>
      </c>
      <c r="AT212" s="164">
        <f t="shared" si="340"/>
        <v>166</v>
      </c>
      <c r="AU212" s="164">
        <f t="shared" si="340"/>
        <v>169</v>
      </c>
      <c r="AV212" s="164">
        <f t="shared" si="340"/>
        <v>171</v>
      </c>
      <c r="AW212" s="165">
        <f t="shared" si="340"/>
        <v>172</v>
      </c>
      <c r="AX212" t="s">
        <v>1</v>
      </c>
      <c r="AY212" s="106" t="str">
        <f t="shared" si="318"/>
        <v>Ž45</v>
      </c>
      <c r="AZ212" s="138">
        <f t="shared" si="310"/>
        <v>116</v>
      </c>
      <c r="BA212" s="74" t="str">
        <f t="shared" si="319"/>
        <v>Ivana</v>
      </c>
      <c r="BB212" s="74" t="str">
        <f t="shared" si="320"/>
        <v>Gobec</v>
      </c>
      <c r="BC212" s="138" t="str">
        <f t="shared" si="321"/>
        <v>40:45</v>
      </c>
      <c r="BD212" s="138">
        <f t="shared" si="322"/>
        <v>2445</v>
      </c>
      <c r="BE212" s="138" t="str">
        <f t="shared" si="323"/>
        <v>0</v>
      </c>
      <c r="BF212" s="138" t="str">
        <f t="shared" si="256"/>
        <v>0</v>
      </c>
      <c r="BG212" s="138">
        <f>IF(CD212="","",IF(N(BD212)&gt;max_minuta*60,2,INDEX(statusRezultat_id,MATCH(VALUE(BE212),statusRezultat_oevent,0))))</f>
        <v>1</v>
      </c>
      <c r="BH212" s="74" t="str">
        <f>IF(B212="","",SUBSTITUTE(MID($B212,R212+1,S212-R212-1),"""",""))</f>
        <v>Vihor</v>
      </c>
      <c r="BI212" s="74" t="str">
        <f>IF(B212="","",SUBSTITUTE(MID($B212,S212+1,T212-S212-1),"""",""))</f>
        <v>OK Vihor</v>
      </c>
      <c r="BJ212" s="138" t="str">
        <f t="shared" si="324"/>
        <v/>
      </c>
      <c r="BK212" s="74" t="str" cm="1">
        <f t="array" ref="BK212">IF(BJ212="",""&amp;BI212,IF(BJ212="NEMA",BI212,INDEX(klubAlias_klub,BJ212)))</f>
        <v>OK Vihor</v>
      </c>
      <c r="BL212" s="74" t="str" cm="1">
        <f t="array" ref="BL212">IFERROR(INDEX(registarNatjecatelji,CE212,4),"")</f>
        <v>OK Vihor</v>
      </c>
      <c r="BM212" s="183" t="str">
        <f t="shared" si="280"/>
        <v/>
      </c>
      <c r="BN212" s="74" t="str">
        <f t="shared" si="325"/>
        <v>OK Vihor</v>
      </c>
      <c r="BO212" s="74" t="str">
        <f>IF(B212="","",SUBSTITUTE(MID($B212,T212+1,U212-T212-1),"""",""))</f>
        <v>CRO</v>
      </c>
      <c r="BP212" s="138">
        <f>IF(BO212="","",IFERROR(INDEX(drzava_id,MATCH(BO212,drzava_oznaka,0)),"NEMA"))</f>
        <v>1</v>
      </c>
      <c r="BQ212" s="74" t="str">
        <f>IF(B212="","",SUBSTITUTE(MID($B212,AQ212+1,AR212-AQ212-1),"""",""))</f>
        <v>Ž45</v>
      </c>
      <c r="BR212" s="74" t="str">
        <f t="shared" si="311"/>
        <v>M55-Ž45</v>
      </c>
      <c r="BS212" s="138">
        <f t="shared" si="312"/>
        <v>1008</v>
      </c>
      <c r="BT212" s="75" t="str">
        <f>IF(B212="","",SUBSTITUTE(MID($B212,AR212+1,AS212-AR212-1),"""",""))</f>
        <v>3.2</v>
      </c>
      <c r="BU212" s="75" t="str">
        <f>IF(B212="","",SUBSTITUTE(MID($B212,AS212+1,AT212-AS212-1),"""",""))</f>
        <v>125</v>
      </c>
      <c r="BV212" s="76" t="str">
        <f>IF(B212="","",SUBSTITUTE(MID($B212,AT212+1,AU212-AT212-1),"""",""))</f>
        <v>11</v>
      </c>
      <c r="BW212" t="s">
        <v>1</v>
      </c>
      <c r="BX212" s="106" t="str">
        <f>IF(BA212="Vacant","",IF(BA212="","",BA212) &amp; IF(BB212="",""," – " &amp; BB212) &amp; IF(BN212="",""," – " &amp; BN212) &amp; IF(AY212="",""," – " &amp; AY212))</f>
        <v>Ivana – Gobec – OK Vihor – Ž45</v>
      </c>
      <c r="BY212" s="107">
        <f t="shared" si="313"/>
        <v>660</v>
      </c>
      <c r="BZ212" t="s">
        <v>1</v>
      </c>
      <c r="CA212" s="106" t="str">
        <f>IF(BA212="Vacant","",IF(BA212="","",BA212) &amp; IF(BB212="",""," – " &amp; BB212) &amp; IF(BN212="",""," – " &amp; BN212))</f>
        <v>Ivana – Gobec – OK Vihor</v>
      </c>
      <c r="CB212" s="107">
        <f t="shared" si="314"/>
        <v>660</v>
      </c>
      <c r="CC212" t="s">
        <v>1</v>
      </c>
      <c r="CD212" s="106" t="str">
        <f>IF(BA212="Vacant","",IF(BA212="","",BA212)&amp;IF(BB212="",""," – "&amp;BB212))</f>
        <v>Ivana – Gobec</v>
      </c>
      <c r="CE212" s="107">
        <f t="shared" si="326"/>
        <v>660</v>
      </c>
      <c r="CF212" t="s">
        <v>1</v>
      </c>
      <c r="CG212" s="112">
        <f t="shared" si="327"/>
        <v>660</v>
      </c>
      <c r="CH212" s="107" cm="1">
        <f t="array" ref="CH212">IF(CG212="","",INDEX(imePrezime_id,CG212,0))</f>
        <v>1309</v>
      </c>
      <c r="CI212" t="s">
        <v>1</v>
      </c>
      <c r="CJ212" s="30" t="str">
        <f>IF(CE212&lt;&gt;"NEMA","","SELECT '"&amp;CD212&amp;"', ime, prezime FROM imeprezime WHERE ime LIKE '%"&amp;MID(BA212,2,LEN(BA212)-2)&amp;"%' Or prezime LIKE '%"&amp;MID(BB212,2,LEN(BB212)-2)&amp;"%' Or ime LIKE '%"&amp;MID(BB212,2,LEN(BB212)-2)&amp;"%' Or prezime LIKE '%"&amp;MID(BA212,2,LEN(BA212)-2)&amp;"%' ORDER BY ime, prezime;")</f>
        <v/>
      </c>
      <c r="CK212" t="s">
        <v>1</v>
      </c>
      <c r="CL212" s="91"/>
      <c r="CM212" t="s">
        <v>1</v>
      </c>
      <c r="CO212" t="s">
        <v>1</v>
      </c>
      <c r="CW212" s="116" t="str">
        <f>IF(CE212="NEMA",MAX(CW$10:CW211)+1,"")</f>
        <v/>
      </c>
      <c r="CX212" t="s">
        <v>1</v>
      </c>
      <c r="CY212" s="124" t="str">
        <f>LEFT(BQ212,1)</f>
        <v>Ž</v>
      </c>
      <c r="CZ212" t="s">
        <v>1</v>
      </c>
      <c r="DA212" s="106" t="str">
        <f>IF(CW212="","",IF(BO212&lt;&gt;"CRO","","INSERT INTO osoba (id,reg_broj,oib,spol_id,dat_rodjenja) VALUES ("&amp;CW212&amp;",(SELECT max(reg_broj)+1 FROM osoba),Null,'"&amp;CY212&amp;"',Null); INSERT INTO osoba_log (id,reg_broj,oib,spol_id,dat_rodjenja,dnevnik_id) SELECT id,reg_broj,oib,spol_id,dat_rodjenja,"&amp;CW$2&amp;" FROM osoba WHERE id = "&amp;CW212&amp;";"))</f>
        <v/>
      </c>
      <c r="DB212" s="129" t="str">
        <f>IF(CW212="","","INSERT INTO imeprezime (id,osoba_id,rbr,ime,prezime,klub_id,identitet_id,sintaksa_id,info,aktivno,dnevnik_id) VALUES ("&amp;CW212&amp;","&amp;IF(DA212="","Null",CW212)&amp;",1,'"&amp;BA212&amp;"','"&amp;BB212&amp;"',(SELECT id FROM klub WHERE naziv = '"&amp;BI212&amp;"'),Null,1,'',1,"&amp;CW$2&amp;");")</f>
        <v/>
      </c>
      <c r="DC212" t="s">
        <v>1</v>
      </c>
      <c r="DD212" s="30" t="str">
        <f t="shared" si="328"/>
        <v/>
      </c>
      <c r="DE212" t="s">
        <v>1</v>
      </c>
      <c r="DF212" s="106" t="str">
        <f>IF(OR(BP212="",BP212&lt;&gt;"NEMA"),"",BO212)</f>
        <v/>
      </c>
      <c r="DG212" s="129" t="str">
        <f>IF(DF212="","",MAX(DG$10:DG211)+1)</f>
        <v/>
      </c>
      <c r="DH212" t="s">
        <v>1</v>
      </c>
      <c r="DI212" s="91"/>
      <c r="DJ212" t="s">
        <v>1</v>
      </c>
      <c r="DK212" s="30" t="str">
        <f>IF(DF212="","","INSERT INTO drzava(id,naziv,oznaka) VALUES ("&amp;DG212&amp;",'"&amp;DI212&amp;"','"&amp;UPPER(LEFT(DF212,1))&amp;LOWER(RIGHT(DF212,2))&amp;"');")</f>
        <v/>
      </c>
      <c r="DL212" t="s">
        <v>1</v>
      </c>
      <c r="DM212" s="170" t="str">
        <f>IF(BJ212&lt;&gt;"NEMA","",IF(IFERROR(MATCH(BI212,BI$10:BI211,0),0)&lt;&gt;0,"",BI212))</f>
        <v/>
      </c>
      <c r="DN212" t="s">
        <v>1</v>
      </c>
      <c r="DO212" s="91"/>
      <c r="DP212" t="s">
        <v>1</v>
      </c>
      <c r="DQ212" s="106" t="str">
        <f t="shared" si="329"/>
        <v/>
      </c>
      <c r="DR212" s="74" t="str">
        <f>IF(DQ212="","",MAX(DR$10:DR211)+1)</f>
        <v/>
      </c>
      <c r="DS212" s="74" t="str">
        <f>IF(DQ212="","",IF(BP212="","",IF(BP212="NEMA",DG212,BP212)))</f>
        <v/>
      </c>
      <c r="DT212" s="74" t="str">
        <f t="shared" si="330"/>
        <v/>
      </c>
      <c r="DU212" s="74" t="str">
        <f>IF(DO212="","",MAX(DU$10:DU211)+1)</f>
        <v/>
      </c>
      <c r="DV212" s="181" t="str">
        <f>IF(DO212="","",INDEX(klub_id,MATCH(DO212,klub_naziv,0)))</f>
        <v/>
      </c>
      <c r="DW212" s="129" t="str">
        <f t="shared" si="331"/>
        <v/>
      </c>
      <c r="DX212" t="s">
        <v>1</v>
      </c>
      <c r="DY212" s="30" t="str">
        <f t="shared" si="332"/>
        <v/>
      </c>
      <c r="DZ212" t="s">
        <v>1</v>
      </c>
      <c r="EA212" s="170" t="str">
        <f>IF(BX212="","",IF(BY212&lt;&gt;"NEMA","ime-pre-klu"&amp;IF(BJ212="","","(ali)")&amp;"-kat",IF(CB212&lt;&gt;"NEMA","ime-pre-klu"&amp;IF(BJ212="","","(ali)"),IF(CE212&lt;&gt;"NEMA","ime-pre",IF(CW212&lt;&gt;"","novo",""))))&amp;IF(AND(BE212="0",BD212&gt;max_minuta*60),"-ot",""))</f>
        <v>ime-pre-klu-kat</v>
      </c>
      <c r="EB212" t="s">
        <v>1</v>
      </c>
      <c r="EC212" s="112"/>
      <c r="ED212" s="138"/>
      <c r="EE212" s="138"/>
      <c r="EF212" s="138"/>
      <c r="EG212" s="138"/>
      <c r="EH212" s="138"/>
      <c r="EI212" s="138"/>
      <c r="EJ212" s="138"/>
      <c r="EK212" s="138"/>
      <c r="EL212" s="138"/>
      <c r="EM212" s="107">
        <f t="shared" si="315"/>
        <v>1</v>
      </c>
      <c r="EN212" t="s">
        <v>1</v>
      </c>
    </row>
    <row r="213" spans="2:144" x14ac:dyDescent="0.25">
      <c r="B213" s="152" t="s">
        <v>1280</v>
      </c>
      <c r="C213" t="s">
        <v>1</v>
      </c>
      <c r="D213" s="163">
        <f t="shared" si="316"/>
        <v>0</v>
      </c>
      <c r="E213" s="164">
        <f t="shared" ref="E213:AW213" si="341">IF($B213="","",FIND(";",$B213,D213+1))</f>
        <v>1</v>
      </c>
      <c r="F213" s="164">
        <f t="shared" si="341"/>
        <v>9</v>
      </c>
      <c r="G213" s="164">
        <f t="shared" si="341"/>
        <v>15</v>
      </c>
      <c r="H213" s="164">
        <f t="shared" si="341"/>
        <v>24</v>
      </c>
      <c r="I213" s="164">
        <f t="shared" si="341"/>
        <v>32</v>
      </c>
      <c r="J213" s="164">
        <f t="shared" si="341"/>
        <v>33</v>
      </c>
      <c r="K213" s="164">
        <f t="shared" si="341"/>
        <v>35</v>
      </c>
      <c r="L213" s="164">
        <f t="shared" si="341"/>
        <v>36</v>
      </c>
      <c r="M213" s="164">
        <f t="shared" si="341"/>
        <v>38</v>
      </c>
      <c r="N213" s="164">
        <f t="shared" si="341"/>
        <v>44</v>
      </c>
      <c r="O213" s="164">
        <f t="shared" si="341"/>
        <v>50</v>
      </c>
      <c r="P213" s="164">
        <f t="shared" si="341"/>
        <v>56</v>
      </c>
      <c r="Q213" s="164">
        <f t="shared" si="341"/>
        <v>58</v>
      </c>
      <c r="R213" s="164">
        <f t="shared" si="341"/>
        <v>60</v>
      </c>
      <c r="S213" s="164">
        <f t="shared" si="341"/>
        <v>71</v>
      </c>
      <c r="T213" s="164">
        <f t="shared" si="341"/>
        <v>85</v>
      </c>
      <c r="U213" s="164">
        <f t="shared" si="341"/>
        <v>91</v>
      </c>
      <c r="V213" s="164">
        <f t="shared" si="341"/>
        <v>94</v>
      </c>
      <c r="W213" s="164">
        <f t="shared" si="341"/>
        <v>100</v>
      </c>
      <c r="X213" s="164">
        <f t="shared" si="341"/>
        <v>106</v>
      </c>
      <c r="Y213" s="164">
        <f t="shared" si="341"/>
        <v>107</v>
      </c>
      <c r="Z213" s="164">
        <f t="shared" si="341"/>
        <v>108</v>
      </c>
      <c r="AA213" s="164">
        <f t="shared" si="341"/>
        <v>109</v>
      </c>
      <c r="AB213" s="164">
        <f t="shared" si="341"/>
        <v>112</v>
      </c>
      <c r="AC213" s="164">
        <f t="shared" si="341"/>
        <v>115</v>
      </c>
      <c r="AD213" s="164">
        <f t="shared" si="341"/>
        <v>118</v>
      </c>
      <c r="AE213" s="164">
        <f t="shared" si="341"/>
        <v>121</v>
      </c>
      <c r="AF213" s="164">
        <f t="shared" si="341"/>
        <v>124</v>
      </c>
      <c r="AG213" s="164">
        <f t="shared" si="341"/>
        <v>127</v>
      </c>
      <c r="AH213" s="164">
        <f t="shared" si="341"/>
        <v>130</v>
      </c>
      <c r="AI213" s="164">
        <f t="shared" si="341"/>
        <v>133</v>
      </c>
      <c r="AJ213" s="164">
        <f t="shared" si="341"/>
        <v>136</v>
      </c>
      <c r="AK213" s="164">
        <f t="shared" si="341"/>
        <v>139</v>
      </c>
      <c r="AL213" s="164">
        <f t="shared" si="341"/>
        <v>142</v>
      </c>
      <c r="AM213" s="164">
        <f t="shared" si="341"/>
        <v>143</v>
      </c>
      <c r="AN213" s="164">
        <f t="shared" si="341"/>
        <v>145</v>
      </c>
      <c r="AO213" s="164">
        <f t="shared" si="341"/>
        <v>151</v>
      </c>
      <c r="AP213" s="164">
        <f t="shared" si="341"/>
        <v>153</v>
      </c>
      <c r="AQ213" s="164">
        <f t="shared" si="341"/>
        <v>156</v>
      </c>
      <c r="AR213" s="164">
        <f t="shared" si="341"/>
        <v>162</v>
      </c>
      <c r="AS213" s="164">
        <f t="shared" si="341"/>
        <v>168</v>
      </c>
      <c r="AT213" s="164">
        <f t="shared" si="341"/>
        <v>174</v>
      </c>
      <c r="AU213" s="164">
        <f t="shared" si="341"/>
        <v>177</v>
      </c>
      <c r="AV213" s="164">
        <f t="shared" si="341"/>
        <v>179</v>
      </c>
      <c r="AW213" s="165">
        <f t="shared" si="341"/>
        <v>180</v>
      </c>
      <c r="AX213" t="s">
        <v>1</v>
      </c>
      <c r="AY213" s="106" t="str">
        <f t="shared" si="318"/>
        <v>Ž45</v>
      </c>
      <c r="AZ213" s="138">
        <f t="shared" si="310"/>
        <v>116</v>
      </c>
      <c r="BA213" s="74" t="str">
        <f t="shared" si="319"/>
        <v>Mirka</v>
      </c>
      <c r="BB213" s="74" t="str">
        <f t="shared" si="320"/>
        <v>Jakšić</v>
      </c>
      <c r="BC213" s="138" t="str">
        <f t="shared" si="321"/>
        <v>48:08</v>
      </c>
      <c r="BD213" s="138">
        <f t="shared" si="322"/>
        <v>2888</v>
      </c>
      <c r="BE213" s="138" t="str">
        <f t="shared" si="323"/>
        <v>0</v>
      </c>
      <c r="BF213" s="138" t="str">
        <f t="shared" si="256"/>
        <v>0</v>
      </c>
      <c r="BG213" s="138">
        <f>IF(CD213="","",IF(N(BD213)&gt;max_minuta*60,2,INDEX(statusRezultat_id,MATCH(VALUE(BE213),statusRezultat_oevent,0))))</f>
        <v>1</v>
      </c>
      <c r="BH213" s="74" t="str">
        <f>IF(B213="","",SUBSTITUTE(MID($B213,R213+1,S213-R213-1),"""",""))</f>
        <v>Maksimir</v>
      </c>
      <c r="BI213" s="74" t="str">
        <f>IF(B213="","",SUBSTITUTE(MID($B213,S213+1,T213-S213-1),"""",""))</f>
        <v>OK Maksimir</v>
      </c>
      <c r="BJ213" s="138" t="str">
        <f t="shared" si="324"/>
        <v/>
      </c>
      <c r="BK213" s="74" t="str" cm="1">
        <f t="array" ref="BK213">IF(BJ213="",""&amp;BI213,IF(BJ213="NEMA",BI213,INDEX(klubAlias_klub,BJ213)))</f>
        <v>OK Maksimir</v>
      </c>
      <c r="BL213" s="74" t="str" cm="1">
        <f t="array" ref="BL213">IFERROR(INDEX(registarNatjecatelji,CE213,4),"")</f>
        <v>OK Maksimir</v>
      </c>
      <c r="BM213" s="183" t="str">
        <f t="shared" si="280"/>
        <v/>
      </c>
      <c r="BN213" s="74" t="str">
        <f t="shared" si="325"/>
        <v>OK Maksimir</v>
      </c>
      <c r="BO213" s="74" t="str">
        <f>IF(B213="","",SUBSTITUTE(MID($B213,T213+1,U213-T213-1),"""",""))</f>
        <v>CRO</v>
      </c>
      <c r="BP213" s="138">
        <f>IF(BO213="","",IFERROR(INDEX(drzava_id,MATCH(BO213,drzava_oznaka,0)),"NEMA"))</f>
        <v>1</v>
      </c>
      <c r="BQ213" s="74" t="str">
        <f>IF(B213="","",SUBSTITUTE(MID($B213,AQ213+1,AR213-AQ213-1),"""",""))</f>
        <v>Ž45</v>
      </c>
      <c r="BR213" s="74" t="str">
        <f t="shared" si="311"/>
        <v>M55-Ž45</v>
      </c>
      <c r="BS213" s="138">
        <f t="shared" si="312"/>
        <v>1008</v>
      </c>
      <c r="BT213" s="75" t="str">
        <f>IF(B213="","",SUBSTITUTE(MID($B213,AR213+1,AS213-AR213-1),"""",""))</f>
        <v>3.2</v>
      </c>
      <c r="BU213" s="75" t="str">
        <f>IF(B213="","",SUBSTITUTE(MID($B213,AS213+1,AT213-AS213-1),"""",""))</f>
        <v>125</v>
      </c>
      <c r="BV213" s="76" t="str">
        <f>IF(B213="","",SUBSTITUTE(MID($B213,AT213+1,AU213-AT213-1),"""",""))</f>
        <v>11</v>
      </c>
      <c r="BW213" t="s">
        <v>1</v>
      </c>
      <c r="BX213" s="106" t="str">
        <f>IF(BA213="Vacant","",IF(BA213="","",BA213) &amp; IF(BB213="",""," – " &amp; BB213) &amp; IF(BN213="",""," – " &amp; BN213) &amp; IF(AY213="",""," – " &amp; AY213))</f>
        <v>Mirka – Jakšić – OK Maksimir – Ž45</v>
      </c>
      <c r="BY213" s="107">
        <f t="shared" si="313"/>
        <v>341</v>
      </c>
      <c r="BZ213" t="s">
        <v>1</v>
      </c>
      <c r="CA213" s="106" t="str">
        <f>IF(BA213="Vacant","",IF(BA213="","",BA213) &amp; IF(BB213="",""," – " &amp; BB213) &amp; IF(BN213="",""," – " &amp; BN213))</f>
        <v>Mirka – Jakšić – OK Maksimir</v>
      </c>
      <c r="CB213" s="107">
        <f t="shared" si="314"/>
        <v>341</v>
      </c>
      <c r="CC213" t="s">
        <v>1</v>
      </c>
      <c r="CD213" s="106" t="str">
        <f>IF(BA213="Vacant","",IF(BA213="","",BA213)&amp;IF(BB213="",""," – "&amp;BB213))</f>
        <v>Mirka – Jakšić</v>
      </c>
      <c r="CE213" s="107">
        <f t="shared" si="326"/>
        <v>341</v>
      </c>
      <c r="CF213" t="s">
        <v>1</v>
      </c>
      <c r="CG213" s="112">
        <f t="shared" si="327"/>
        <v>341</v>
      </c>
      <c r="CH213" s="107" cm="1">
        <f t="array" ref="CH213">IF(CG213="","",INDEX(imePrezime_id,CG213,0))</f>
        <v>1372</v>
      </c>
      <c r="CI213" t="s">
        <v>1</v>
      </c>
      <c r="CJ213" s="30" t="str">
        <f>IF(CE213&lt;&gt;"NEMA","","SELECT '"&amp;CD213&amp;"', ime, prezime FROM imeprezime WHERE ime LIKE '%"&amp;MID(BA213,2,LEN(BA213)-2)&amp;"%' Or prezime LIKE '%"&amp;MID(BB213,2,LEN(BB213)-2)&amp;"%' Or ime LIKE '%"&amp;MID(BB213,2,LEN(BB213)-2)&amp;"%' Or prezime LIKE '%"&amp;MID(BA213,2,LEN(BA213)-2)&amp;"%' ORDER BY ime, prezime;")</f>
        <v/>
      </c>
      <c r="CK213" t="s">
        <v>1</v>
      </c>
      <c r="CL213" s="91"/>
      <c r="CM213" t="s">
        <v>1</v>
      </c>
      <c r="CO213" t="s">
        <v>1</v>
      </c>
      <c r="CW213" s="116" t="str">
        <f>IF(CE213="NEMA",MAX(CW$10:CW212)+1,"")</f>
        <v/>
      </c>
      <c r="CX213" t="s">
        <v>1</v>
      </c>
      <c r="CY213" s="124" t="str">
        <f>LEFT(BQ213,1)</f>
        <v>Ž</v>
      </c>
      <c r="CZ213" t="s">
        <v>1</v>
      </c>
      <c r="DA213" s="106" t="str">
        <f>IF(CW213="","",IF(BO213&lt;&gt;"CRO","","INSERT INTO osoba (id,reg_broj,oib,spol_id,dat_rodjenja) VALUES ("&amp;CW213&amp;",(SELECT max(reg_broj)+1 FROM osoba),Null,'"&amp;CY213&amp;"',Null); INSERT INTO osoba_log (id,reg_broj,oib,spol_id,dat_rodjenja,dnevnik_id) SELECT id,reg_broj,oib,spol_id,dat_rodjenja,"&amp;CW$2&amp;" FROM osoba WHERE id = "&amp;CW213&amp;";"))</f>
        <v/>
      </c>
      <c r="DB213" s="129" t="str">
        <f>IF(CW213="","","INSERT INTO imeprezime (id,osoba_id,rbr,ime,prezime,klub_id,identitet_id,sintaksa_id,info,aktivno,dnevnik_id) VALUES ("&amp;CW213&amp;","&amp;IF(DA213="","Null",CW213)&amp;",1,'"&amp;BA213&amp;"','"&amp;BB213&amp;"',(SELECT id FROM klub WHERE naziv = '"&amp;BI213&amp;"'),Null,1,'',1,"&amp;CW$2&amp;");")</f>
        <v/>
      </c>
      <c r="DC213" t="s">
        <v>1</v>
      </c>
      <c r="DD213" s="30" t="str">
        <f t="shared" si="328"/>
        <v/>
      </c>
      <c r="DE213" t="s">
        <v>1</v>
      </c>
      <c r="DF213" s="106" t="str">
        <f>IF(OR(BP213="",BP213&lt;&gt;"NEMA"),"",BO213)</f>
        <v/>
      </c>
      <c r="DG213" s="129" t="str">
        <f>IF(DF213="","",MAX(DG$10:DG212)+1)</f>
        <v/>
      </c>
      <c r="DH213" t="s">
        <v>1</v>
      </c>
      <c r="DI213" s="91"/>
      <c r="DJ213" t="s">
        <v>1</v>
      </c>
      <c r="DK213" s="30" t="str">
        <f>IF(DF213="","","INSERT INTO drzava(id,naziv,oznaka) VALUES ("&amp;DG213&amp;",'"&amp;DI213&amp;"','"&amp;UPPER(LEFT(DF213,1))&amp;LOWER(RIGHT(DF213,2))&amp;"');")</f>
        <v/>
      </c>
      <c r="DL213" t="s">
        <v>1</v>
      </c>
      <c r="DM213" s="170" t="str">
        <f>IF(BJ213&lt;&gt;"NEMA","",IF(IFERROR(MATCH(BI213,BI$10:BI212,0),0)&lt;&gt;0,"",BI213))</f>
        <v/>
      </c>
      <c r="DN213" t="s">
        <v>1</v>
      </c>
      <c r="DO213" s="91"/>
      <c r="DP213" t="s">
        <v>1</v>
      </c>
      <c r="DQ213" s="106" t="str">
        <f t="shared" si="329"/>
        <v/>
      </c>
      <c r="DR213" s="74" t="str">
        <f>IF(DQ213="","",MAX(DR$10:DR212)+1)</f>
        <v/>
      </c>
      <c r="DS213" s="74" t="str">
        <f>IF(DQ213="","",IF(BP213="","",IF(BP213="NEMA",DG213,BP213)))</f>
        <v/>
      </c>
      <c r="DT213" s="74" t="str">
        <f t="shared" si="330"/>
        <v/>
      </c>
      <c r="DU213" s="74" t="str">
        <f>IF(DO213="","",MAX(DU$10:DU212)+1)</f>
        <v/>
      </c>
      <c r="DV213" s="181" t="str">
        <f>IF(DO213="","",INDEX(klub_id,MATCH(DO213,klub_naziv,0)))</f>
        <v/>
      </c>
      <c r="DW213" s="129" t="str">
        <f t="shared" si="331"/>
        <v/>
      </c>
      <c r="DX213" t="s">
        <v>1</v>
      </c>
      <c r="DY213" s="30" t="str">
        <f t="shared" si="332"/>
        <v/>
      </c>
      <c r="DZ213" t="s">
        <v>1</v>
      </c>
      <c r="EA213" s="170" t="str">
        <f>IF(BX213="","",IF(BY213&lt;&gt;"NEMA","ime-pre-klu"&amp;IF(BJ213="","","(ali)")&amp;"-kat",IF(CB213&lt;&gt;"NEMA","ime-pre-klu"&amp;IF(BJ213="","","(ali)"),IF(CE213&lt;&gt;"NEMA","ime-pre",IF(CW213&lt;&gt;"","novo",""))))&amp;IF(AND(BE213="0",BD213&gt;max_minuta*60),"-ot",""))</f>
        <v>ime-pre-klu-kat</v>
      </c>
      <c r="EB213" t="s">
        <v>1</v>
      </c>
      <c r="EC213" s="112"/>
      <c r="ED213" s="138"/>
      <c r="EE213" s="138"/>
      <c r="EF213" s="138"/>
      <c r="EG213" s="138"/>
      <c r="EH213" s="138"/>
      <c r="EI213" s="138"/>
      <c r="EJ213" s="138"/>
      <c r="EK213" s="138"/>
      <c r="EL213" s="138"/>
      <c r="EM213" s="107">
        <f t="shared" si="315"/>
        <v>1</v>
      </c>
      <c r="EN213" t="s">
        <v>1</v>
      </c>
    </row>
    <row r="214" spans="2:144" x14ac:dyDescent="0.25">
      <c r="B214" s="152" t="s">
        <v>1281</v>
      </c>
      <c r="C214" t="s">
        <v>1</v>
      </c>
      <c r="D214" s="163">
        <f t="shared" si="316"/>
        <v>0</v>
      </c>
      <c r="E214" s="164">
        <f t="shared" ref="E214:AW214" si="342">IF($B214="","",FIND(";",$B214,D214+1))</f>
        <v>1</v>
      </c>
      <c r="F214" s="164">
        <f t="shared" si="342"/>
        <v>9</v>
      </c>
      <c r="G214" s="164">
        <f t="shared" si="342"/>
        <v>15</v>
      </c>
      <c r="H214" s="164">
        <f t="shared" si="342"/>
        <v>25</v>
      </c>
      <c r="I214" s="164">
        <f t="shared" si="342"/>
        <v>42</v>
      </c>
      <c r="J214" s="164">
        <f t="shared" si="342"/>
        <v>43</v>
      </c>
      <c r="K214" s="164">
        <f t="shared" si="342"/>
        <v>45</v>
      </c>
      <c r="L214" s="164">
        <f t="shared" si="342"/>
        <v>46</v>
      </c>
      <c r="M214" s="164">
        <f t="shared" si="342"/>
        <v>48</v>
      </c>
      <c r="N214" s="164">
        <f t="shared" si="342"/>
        <v>54</v>
      </c>
      <c r="O214" s="164">
        <f t="shared" si="342"/>
        <v>60</v>
      </c>
      <c r="P214" s="164">
        <f t="shared" si="342"/>
        <v>66</v>
      </c>
      <c r="Q214" s="164">
        <f t="shared" si="342"/>
        <v>68</v>
      </c>
      <c r="R214" s="164">
        <f t="shared" si="342"/>
        <v>70</v>
      </c>
      <c r="S214" s="164">
        <f t="shared" si="342"/>
        <v>76</v>
      </c>
      <c r="T214" s="164">
        <f t="shared" si="342"/>
        <v>88</v>
      </c>
      <c r="U214" s="164">
        <f t="shared" si="342"/>
        <v>94</v>
      </c>
      <c r="V214" s="164">
        <f t="shared" si="342"/>
        <v>97</v>
      </c>
      <c r="W214" s="164">
        <f t="shared" si="342"/>
        <v>103</v>
      </c>
      <c r="X214" s="164">
        <f t="shared" si="342"/>
        <v>109</v>
      </c>
      <c r="Y214" s="164">
        <f t="shared" si="342"/>
        <v>110</v>
      </c>
      <c r="Z214" s="164">
        <f t="shared" si="342"/>
        <v>111</v>
      </c>
      <c r="AA214" s="164">
        <f t="shared" si="342"/>
        <v>112</v>
      </c>
      <c r="AB214" s="164">
        <f t="shared" si="342"/>
        <v>115</v>
      </c>
      <c r="AC214" s="164">
        <f t="shared" si="342"/>
        <v>118</v>
      </c>
      <c r="AD214" s="164">
        <f t="shared" si="342"/>
        <v>121</v>
      </c>
      <c r="AE214" s="164">
        <f t="shared" si="342"/>
        <v>124</v>
      </c>
      <c r="AF214" s="164">
        <f t="shared" si="342"/>
        <v>127</v>
      </c>
      <c r="AG214" s="164">
        <f t="shared" si="342"/>
        <v>130</v>
      </c>
      <c r="AH214" s="164">
        <f t="shared" si="342"/>
        <v>133</v>
      </c>
      <c r="AI214" s="164">
        <f t="shared" si="342"/>
        <v>136</v>
      </c>
      <c r="AJ214" s="164">
        <f t="shared" si="342"/>
        <v>139</v>
      </c>
      <c r="AK214" s="164">
        <f t="shared" si="342"/>
        <v>142</v>
      </c>
      <c r="AL214" s="164">
        <f t="shared" si="342"/>
        <v>145</v>
      </c>
      <c r="AM214" s="164">
        <f t="shared" si="342"/>
        <v>146</v>
      </c>
      <c r="AN214" s="164">
        <f t="shared" si="342"/>
        <v>148</v>
      </c>
      <c r="AO214" s="164">
        <f t="shared" si="342"/>
        <v>154</v>
      </c>
      <c r="AP214" s="164">
        <f t="shared" si="342"/>
        <v>156</v>
      </c>
      <c r="AQ214" s="164">
        <f t="shared" si="342"/>
        <v>159</v>
      </c>
      <c r="AR214" s="164">
        <f t="shared" si="342"/>
        <v>165</v>
      </c>
      <c r="AS214" s="164">
        <f t="shared" si="342"/>
        <v>171</v>
      </c>
      <c r="AT214" s="164">
        <f t="shared" si="342"/>
        <v>177</v>
      </c>
      <c r="AU214" s="164">
        <f t="shared" si="342"/>
        <v>180</v>
      </c>
      <c r="AV214" s="164">
        <f t="shared" si="342"/>
        <v>182</v>
      </c>
      <c r="AW214" s="165">
        <f t="shared" si="342"/>
        <v>183</v>
      </c>
      <c r="AX214" t="s">
        <v>1</v>
      </c>
      <c r="AY214" s="106" t="str">
        <f t="shared" si="318"/>
        <v>Ž45</v>
      </c>
      <c r="AZ214" s="138">
        <f t="shared" si="310"/>
        <v>116</v>
      </c>
      <c r="BA214" s="74" t="str">
        <f t="shared" si="319"/>
        <v>Beata Adrianna</v>
      </c>
      <c r="BB214" s="74" t="str">
        <f t="shared" si="320"/>
        <v>Glinska</v>
      </c>
      <c r="BC214" s="138" t="str">
        <f t="shared" si="321"/>
        <v>48:43</v>
      </c>
      <c r="BD214" s="138">
        <f t="shared" si="322"/>
        <v>2923</v>
      </c>
      <c r="BE214" s="138" t="str">
        <f t="shared" si="323"/>
        <v>0</v>
      </c>
      <c r="BF214" s="138" t="str">
        <f t="shared" si="256"/>
        <v>0</v>
      </c>
      <c r="BG214" s="138">
        <f>IF(CD214="","",IF(N(BD214)&gt;max_minuta*60,2,INDEX(statusRezultat_id,MATCH(VALUE(BE214),statusRezultat_oevent,0))))</f>
        <v>1</v>
      </c>
      <c r="BH214" s="74" t="str">
        <f>IF(B214="","",SUBSTITUTE(MID($B214,R214+1,S214-R214-1),"""",""))</f>
        <v>KAP</v>
      </c>
      <c r="BI214" s="74" t="str">
        <f>IF(B214="","",SUBSTITUTE(MID($B214,S214+1,T214-S214-1),"""",""))</f>
        <v>OK Kapela</v>
      </c>
      <c r="BJ214" s="138" t="str">
        <f t="shared" si="324"/>
        <v/>
      </c>
      <c r="BK214" s="74" t="str" cm="1">
        <f t="array" ref="BK214">IF(BJ214="",""&amp;BI214,IF(BJ214="NEMA",BI214,INDEX(klubAlias_klub,BJ214)))</f>
        <v>OK Kapela</v>
      </c>
      <c r="BL214" s="74" t="str" cm="1">
        <f t="array" ref="BL214">IFERROR(INDEX(registarNatjecatelji,CE214,4),"")</f>
        <v>OK Kapela</v>
      </c>
      <c r="BM214" s="183" t="str">
        <f t="shared" si="280"/>
        <v/>
      </c>
      <c r="BN214" s="74" t="str">
        <f t="shared" si="325"/>
        <v>OK Kapela</v>
      </c>
      <c r="BO214" s="74" t="str">
        <f>IF(B214="","",SUBSTITUTE(MID($B214,T214+1,U214-T214-1),"""",""))</f>
        <v>CRO</v>
      </c>
      <c r="BP214" s="138">
        <f>IF(BO214="","",IFERROR(INDEX(drzava_id,MATCH(BO214,drzava_oznaka,0)),"NEMA"))</f>
        <v>1</v>
      </c>
      <c r="BQ214" s="74" t="str">
        <f>IF(B214="","",SUBSTITUTE(MID($B214,AQ214+1,AR214-AQ214-1),"""",""))</f>
        <v>Ž45</v>
      </c>
      <c r="BR214" s="74" t="str">
        <f t="shared" si="311"/>
        <v>M55-Ž45</v>
      </c>
      <c r="BS214" s="138">
        <f t="shared" si="312"/>
        <v>1008</v>
      </c>
      <c r="BT214" s="75" t="str">
        <f>IF(B214="","",SUBSTITUTE(MID($B214,AR214+1,AS214-AR214-1),"""",""))</f>
        <v>3.2</v>
      </c>
      <c r="BU214" s="75" t="str">
        <f>IF(B214="","",SUBSTITUTE(MID($B214,AS214+1,AT214-AS214-1),"""",""))</f>
        <v>125</v>
      </c>
      <c r="BV214" s="76" t="str">
        <f>IF(B214="","",SUBSTITUTE(MID($B214,AT214+1,AU214-AT214-1),"""",""))</f>
        <v>11</v>
      </c>
      <c r="BW214" t="s">
        <v>1</v>
      </c>
      <c r="BX214" s="106" t="str">
        <f>IF(BA214="Vacant","",IF(BA214="","",BA214) &amp; IF(BB214="",""," – " &amp; BB214) &amp; IF(BN214="",""," – " &amp; BN214) &amp; IF(AY214="",""," – " &amp; AY214))</f>
        <v>Beata Adrianna – Glinska – OK Kapela – Ž45</v>
      </c>
      <c r="BY214" s="107">
        <f t="shared" si="313"/>
        <v>240</v>
      </c>
      <c r="BZ214" t="s">
        <v>1</v>
      </c>
      <c r="CA214" s="106" t="str">
        <f>IF(BA214="Vacant","",IF(BA214="","",BA214) &amp; IF(BB214="",""," – " &amp; BB214) &amp; IF(BN214="",""," – " &amp; BN214))</f>
        <v>Beata Adrianna – Glinska – OK Kapela</v>
      </c>
      <c r="CB214" s="107">
        <f t="shared" si="314"/>
        <v>240</v>
      </c>
      <c r="CC214" t="s">
        <v>1</v>
      </c>
      <c r="CD214" s="106" t="str">
        <f>IF(BA214="Vacant","",IF(BA214="","",BA214)&amp;IF(BB214="",""," – "&amp;BB214))</f>
        <v>Beata Adrianna – Glinska</v>
      </c>
      <c r="CE214" s="107">
        <f t="shared" si="326"/>
        <v>240</v>
      </c>
      <c r="CF214" t="s">
        <v>1</v>
      </c>
      <c r="CG214" s="112">
        <f t="shared" si="327"/>
        <v>240</v>
      </c>
      <c r="CH214" s="107" cm="1">
        <f t="array" ref="CH214">IF(CG214="","",INDEX(imePrezime_id,CG214,0))</f>
        <v>1867</v>
      </c>
      <c r="CI214" t="s">
        <v>1</v>
      </c>
      <c r="CJ214" s="30" t="str">
        <f>IF(CE214&lt;&gt;"NEMA","","SELECT '"&amp;CD214&amp;"', ime, prezime FROM imeprezime WHERE ime LIKE '%"&amp;MID(BA214,2,LEN(BA214)-2)&amp;"%' Or prezime LIKE '%"&amp;MID(BB214,2,LEN(BB214)-2)&amp;"%' Or ime LIKE '%"&amp;MID(BB214,2,LEN(BB214)-2)&amp;"%' Or prezime LIKE '%"&amp;MID(BA214,2,LEN(BA214)-2)&amp;"%' ORDER BY ime, prezime;")</f>
        <v/>
      </c>
      <c r="CK214" t="s">
        <v>1</v>
      </c>
      <c r="CL214" s="91"/>
      <c r="CM214" t="s">
        <v>1</v>
      </c>
      <c r="CO214" t="s">
        <v>1</v>
      </c>
      <c r="CW214" s="116" t="str">
        <f>IF(CE214="NEMA",MAX(CW$10:CW213)+1,"")</f>
        <v/>
      </c>
      <c r="CX214" t="s">
        <v>1</v>
      </c>
      <c r="CY214" s="124" t="str">
        <f>LEFT(BQ214,1)</f>
        <v>Ž</v>
      </c>
      <c r="CZ214" t="s">
        <v>1</v>
      </c>
      <c r="DA214" s="106" t="str">
        <f>IF(CW214="","",IF(BO214&lt;&gt;"CRO","","INSERT INTO osoba (id,reg_broj,oib,spol_id,dat_rodjenja) VALUES ("&amp;CW214&amp;",(SELECT max(reg_broj)+1 FROM osoba),Null,'"&amp;CY214&amp;"',Null); INSERT INTO osoba_log (id,reg_broj,oib,spol_id,dat_rodjenja,dnevnik_id) SELECT id,reg_broj,oib,spol_id,dat_rodjenja,"&amp;CW$2&amp;" FROM osoba WHERE id = "&amp;CW214&amp;";"))</f>
        <v/>
      </c>
      <c r="DB214" s="129" t="str">
        <f>IF(CW214="","","INSERT INTO imeprezime (id,osoba_id,rbr,ime,prezime,klub_id,identitet_id,sintaksa_id,info,aktivno,dnevnik_id) VALUES ("&amp;CW214&amp;","&amp;IF(DA214="","Null",CW214)&amp;",1,'"&amp;BA214&amp;"','"&amp;BB214&amp;"',(SELECT id FROM klub WHERE naziv = '"&amp;BI214&amp;"'),Null,1,'',1,"&amp;CW$2&amp;");")</f>
        <v/>
      </c>
      <c r="DC214" t="s">
        <v>1</v>
      </c>
      <c r="DD214" s="30" t="str">
        <f t="shared" si="328"/>
        <v/>
      </c>
      <c r="DE214" t="s">
        <v>1</v>
      </c>
      <c r="DF214" s="106" t="str">
        <f>IF(OR(BP214="",BP214&lt;&gt;"NEMA"),"",BO214)</f>
        <v/>
      </c>
      <c r="DG214" s="129" t="str">
        <f>IF(DF214="","",MAX(DG$10:DG213)+1)</f>
        <v/>
      </c>
      <c r="DH214" t="s">
        <v>1</v>
      </c>
      <c r="DI214" s="91"/>
      <c r="DJ214" t="s">
        <v>1</v>
      </c>
      <c r="DK214" s="30" t="str">
        <f>IF(DF214="","","INSERT INTO drzava(id,naziv,oznaka) VALUES ("&amp;DG214&amp;",'"&amp;DI214&amp;"','"&amp;UPPER(LEFT(DF214,1))&amp;LOWER(RIGHT(DF214,2))&amp;"');")</f>
        <v/>
      </c>
      <c r="DL214" t="s">
        <v>1</v>
      </c>
      <c r="DM214" s="170" t="str">
        <f>IF(BJ214&lt;&gt;"NEMA","",IF(IFERROR(MATCH(BI214,BI$10:BI213,0),0)&lt;&gt;0,"",BI214))</f>
        <v/>
      </c>
      <c r="DN214" t="s">
        <v>1</v>
      </c>
      <c r="DO214" s="91"/>
      <c r="DP214" t="s">
        <v>1</v>
      </c>
      <c r="DQ214" s="106" t="str">
        <f t="shared" si="329"/>
        <v/>
      </c>
      <c r="DR214" s="74" t="str">
        <f>IF(DQ214="","",MAX(DR$10:DR213)+1)</f>
        <v/>
      </c>
      <c r="DS214" s="74" t="str">
        <f>IF(DQ214="","",IF(BP214="","",IF(BP214="NEMA",DG214,BP214)))</f>
        <v/>
      </c>
      <c r="DT214" s="74" t="str">
        <f t="shared" si="330"/>
        <v/>
      </c>
      <c r="DU214" s="74" t="str">
        <f>IF(DO214="","",MAX(DU$10:DU213)+1)</f>
        <v/>
      </c>
      <c r="DV214" s="181" t="str">
        <f>IF(DO214="","",INDEX(klub_id,MATCH(DO214,klub_naziv,0)))</f>
        <v/>
      </c>
      <c r="DW214" s="129" t="str">
        <f t="shared" si="331"/>
        <v/>
      </c>
      <c r="DX214" t="s">
        <v>1</v>
      </c>
      <c r="DY214" s="30" t="str">
        <f t="shared" si="332"/>
        <v/>
      </c>
      <c r="DZ214" t="s">
        <v>1</v>
      </c>
      <c r="EA214" s="170" t="str">
        <f>IF(BX214="","",IF(BY214&lt;&gt;"NEMA","ime-pre-klu"&amp;IF(BJ214="","","(ali)")&amp;"-kat",IF(CB214&lt;&gt;"NEMA","ime-pre-klu"&amp;IF(BJ214="","","(ali)"),IF(CE214&lt;&gt;"NEMA","ime-pre",IF(CW214&lt;&gt;"","novo",""))))&amp;IF(AND(BE214="0",BD214&gt;max_minuta*60),"-ot",""))</f>
        <v>ime-pre-klu-kat</v>
      </c>
      <c r="EB214" t="s">
        <v>1</v>
      </c>
      <c r="EC214" s="112"/>
      <c r="ED214" s="138"/>
      <c r="EE214" s="138"/>
      <c r="EF214" s="138"/>
      <c r="EG214" s="138"/>
      <c r="EH214" s="138"/>
      <c r="EI214" s="138"/>
      <c r="EJ214" s="138"/>
      <c r="EK214" s="138"/>
      <c r="EL214" s="138"/>
      <c r="EM214" s="107">
        <f t="shared" si="315"/>
        <v>1</v>
      </c>
      <c r="EN214" t="s">
        <v>1</v>
      </c>
    </row>
    <row r="215" spans="2:144" x14ac:dyDescent="0.25">
      <c r="B215" s="152" t="s">
        <v>1282</v>
      </c>
      <c r="C215" t="s">
        <v>1</v>
      </c>
      <c r="D215" s="163">
        <f t="shared" si="316"/>
        <v>0</v>
      </c>
      <c r="E215" s="164">
        <f t="shared" ref="E215:AW215" si="343">IF($B215="","",FIND(";",$B215,D215+1))</f>
        <v>1</v>
      </c>
      <c r="F215" s="164">
        <f t="shared" si="343"/>
        <v>8</v>
      </c>
      <c r="G215" s="164">
        <f t="shared" si="343"/>
        <v>14</v>
      </c>
      <c r="H215" s="164">
        <f t="shared" si="343"/>
        <v>25</v>
      </c>
      <c r="I215" s="164">
        <f t="shared" si="343"/>
        <v>33</v>
      </c>
      <c r="J215" s="164">
        <f t="shared" si="343"/>
        <v>34</v>
      </c>
      <c r="K215" s="164">
        <f t="shared" si="343"/>
        <v>36</v>
      </c>
      <c r="L215" s="164">
        <f t="shared" si="343"/>
        <v>37</v>
      </c>
      <c r="M215" s="164">
        <f t="shared" si="343"/>
        <v>39</v>
      </c>
      <c r="N215" s="164">
        <f t="shared" si="343"/>
        <v>45</v>
      </c>
      <c r="O215" s="164">
        <f t="shared" si="343"/>
        <v>51</v>
      </c>
      <c r="P215" s="164">
        <f t="shared" si="343"/>
        <v>57</v>
      </c>
      <c r="Q215" s="164">
        <f t="shared" si="343"/>
        <v>59</v>
      </c>
      <c r="R215" s="164">
        <f t="shared" si="343"/>
        <v>61</v>
      </c>
      <c r="S215" s="164">
        <f t="shared" si="343"/>
        <v>67</v>
      </c>
      <c r="T215" s="164">
        <f t="shared" si="343"/>
        <v>80</v>
      </c>
      <c r="U215" s="164">
        <f t="shared" si="343"/>
        <v>86</v>
      </c>
      <c r="V215" s="164">
        <f t="shared" si="343"/>
        <v>89</v>
      </c>
      <c r="W215" s="164">
        <f t="shared" si="343"/>
        <v>95</v>
      </c>
      <c r="X215" s="164">
        <f t="shared" si="343"/>
        <v>101</v>
      </c>
      <c r="Y215" s="164">
        <f t="shared" si="343"/>
        <v>102</v>
      </c>
      <c r="Z215" s="164">
        <f t="shared" si="343"/>
        <v>103</v>
      </c>
      <c r="AA215" s="164">
        <f t="shared" si="343"/>
        <v>104</v>
      </c>
      <c r="AB215" s="164">
        <f t="shared" si="343"/>
        <v>107</v>
      </c>
      <c r="AC215" s="164">
        <f t="shared" si="343"/>
        <v>110</v>
      </c>
      <c r="AD215" s="164">
        <f t="shared" si="343"/>
        <v>113</v>
      </c>
      <c r="AE215" s="164">
        <f t="shared" si="343"/>
        <v>116</v>
      </c>
      <c r="AF215" s="164">
        <f t="shared" si="343"/>
        <v>119</v>
      </c>
      <c r="AG215" s="164">
        <f t="shared" si="343"/>
        <v>122</v>
      </c>
      <c r="AH215" s="164">
        <f t="shared" si="343"/>
        <v>125</v>
      </c>
      <c r="AI215" s="164">
        <f t="shared" si="343"/>
        <v>128</v>
      </c>
      <c r="AJ215" s="164">
        <f t="shared" si="343"/>
        <v>131</v>
      </c>
      <c r="AK215" s="164">
        <f t="shared" si="343"/>
        <v>134</v>
      </c>
      <c r="AL215" s="164">
        <f t="shared" si="343"/>
        <v>137</v>
      </c>
      <c r="AM215" s="164">
        <f t="shared" si="343"/>
        <v>138</v>
      </c>
      <c r="AN215" s="164">
        <f t="shared" si="343"/>
        <v>140</v>
      </c>
      <c r="AO215" s="164">
        <f t="shared" si="343"/>
        <v>146</v>
      </c>
      <c r="AP215" s="164">
        <f t="shared" si="343"/>
        <v>148</v>
      </c>
      <c r="AQ215" s="164">
        <f t="shared" si="343"/>
        <v>151</v>
      </c>
      <c r="AR215" s="164">
        <f t="shared" si="343"/>
        <v>157</v>
      </c>
      <c r="AS215" s="164">
        <f t="shared" si="343"/>
        <v>163</v>
      </c>
      <c r="AT215" s="164">
        <f t="shared" si="343"/>
        <v>169</v>
      </c>
      <c r="AU215" s="164">
        <f t="shared" si="343"/>
        <v>172</v>
      </c>
      <c r="AV215" s="164">
        <f t="shared" si="343"/>
        <v>174</v>
      </c>
      <c r="AW215" s="165">
        <f t="shared" si="343"/>
        <v>175</v>
      </c>
      <c r="AX215" t="s">
        <v>1</v>
      </c>
      <c r="AY215" s="106" t="str">
        <f t="shared" si="318"/>
        <v>Ž45</v>
      </c>
      <c r="AZ215" s="138">
        <f t="shared" si="310"/>
        <v>116</v>
      </c>
      <c r="BA215" s="74" t="str">
        <f t="shared" si="319"/>
        <v>Ivana</v>
      </c>
      <c r="BB215" s="74" t="str">
        <f t="shared" si="320"/>
        <v>Kuzmanić</v>
      </c>
      <c r="BC215" s="138" t="str">
        <f t="shared" si="321"/>
        <v>49:33</v>
      </c>
      <c r="BD215" s="138">
        <f t="shared" si="322"/>
        <v>2973</v>
      </c>
      <c r="BE215" s="138" t="str">
        <f t="shared" si="323"/>
        <v>0</v>
      </c>
      <c r="BF215" s="138" t="str">
        <f t="shared" ref="BF215:BF278" si="344">IF(CD215="","",BE215)</f>
        <v>0</v>
      </c>
      <c r="BG215" s="138">
        <f>IF(CD215="","",IF(N(BD215)&gt;max_minuta*60,2,INDEX(statusRezultat_id,MATCH(VALUE(BE215),statusRezultat_oevent,0))))</f>
        <v>1</v>
      </c>
      <c r="BH215" s="74" t="str">
        <f>IF(B215="","",SUBSTITUTE(MID($B215,R215+1,S215-R215-1),"""",""))</f>
        <v>JAP</v>
      </c>
      <c r="BI215" s="74" t="str">
        <f>IF(B215="","",SUBSTITUTE(MID($B215,S215+1,T215-S215-1),"""",""))</f>
        <v>OK Japetic</v>
      </c>
      <c r="BJ215" s="138" t="str">
        <f t="shared" si="324"/>
        <v>NEMA</v>
      </c>
      <c r="BK215" s="74" t="str" cm="1">
        <f t="array" ref="BK215">IF(BJ215="",""&amp;BI215,IF(BJ215="NEMA",BI215,INDEX(klubAlias_klub,BJ215)))</f>
        <v>OK Japetic</v>
      </c>
      <c r="BL215" s="74" t="str" cm="1">
        <f t="array" ref="BL215">IFERROR(INDEX(registarNatjecatelji,CE215,4),"")</f>
        <v>OK Japetić</v>
      </c>
      <c r="BM215" s="183">
        <f t="shared" si="280"/>
        <v>1</v>
      </c>
      <c r="BN215" s="74" t="str">
        <f t="shared" si="325"/>
        <v>OK Japetić</v>
      </c>
      <c r="BO215" s="74" t="str">
        <f>IF(B215="","",SUBSTITUTE(MID($B215,T215+1,U215-T215-1),"""",""))</f>
        <v>CRO</v>
      </c>
      <c r="BP215" s="138">
        <f>IF(BO215="","",IFERROR(INDEX(drzava_id,MATCH(BO215,drzava_oznaka,0)),"NEMA"))</f>
        <v>1</v>
      </c>
      <c r="BQ215" s="74" t="str">
        <f>IF(B215="","",SUBSTITUTE(MID($B215,AQ215+1,AR215-AQ215-1),"""",""))</f>
        <v>Ž45</v>
      </c>
      <c r="BR215" s="74" t="str">
        <f t="shared" si="311"/>
        <v>M55-Ž45</v>
      </c>
      <c r="BS215" s="138">
        <f t="shared" si="312"/>
        <v>1008</v>
      </c>
      <c r="BT215" s="75" t="str">
        <f>IF(B215="","",SUBSTITUTE(MID($B215,AR215+1,AS215-AR215-1),"""",""))</f>
        <v>3.2</v>
      </c>
      <c r="BU215" s="75" t="str">
        <f>IF(B215="","",SUBSTITUTE(MID($B215,AS215+1,AT215-AS215-1),"""",""))</f>
        <v>125</v>
      </c>
      <c r="BV215" s="76" t="str">
        <f>IF(B215="","",SUBSTITUTE(MID($B215,AT215+1,AU215-AT215-1),"""",""))</f>
        <v>11</v>
      </c>
      <c r="BW215" t="s">
        <v>1</v>
      </c>
      <c r="BX215" s="106" t="str">
        <f>IF(BA215="Vacant","",IF(BA215="","",BA215) &amp; IF(BB215="",""," – " &amp; BB215) &amp; IF(BN215="",""," – " &amp; BN215) &amp; IF(AY215="",""," – " &amp; AY215))</f>
        <v>Ivana – Kuzmanić – OK Japetić – Ž45</v>
      </c>
      <c r="BY215" s="107">
        <f t="shared" si="313"/>
        <v>98</v>
      </c>
      <c r="BZ215" t="s">
        <v>1</v>
      </c>
      <c r="CA215" s="106" t="str">
        <f>IF(BA215="Vacant","",IF(BA215="","",BA215) &amp; IF(BB215="",""," – " &amp; BB215) &amp; IF(BN215="",""," – " &amp; BN215))</f>
        <v>Ivana – Kuzmanić – OK Japetić</v>
      </c>
      <c r="CB215" s="107">
        <f t="shared" si="314"/>
        <v>98</v>
      </c>
      <c r="CC215" t="s">
        <v>1</v>
      </c>
      <c r="CD215" s="106" t="str">
        <f>IF(BA215="Vacant","",IF(BA215="","",BA215)&amp;IF(BB215="",""," – "&amp;BB215))</f>
        <v>Ivana – Kuzmanić</v>
      </c>
      <c r="CE215" s="107">
        <f t="shared" si="326"/>
        <v>98</v>
      </c>
      <c r="CF215" t="s">
        <v>1</v>
      </c>
      <c r="CG215" s="112">
        <f t="shared" si="327"/>
        <v>98</v>
      </c>
      <c r="CH215" s="107" cm="1">
        <f t="array" ref="CH215">IF(CG215="","",INDEX(imePrezime_id,CG215,0))</f>
        <v>1478</v>
      </c>
      <c r="CI215" t="s">
        <v>1</v>
      </c>
      <c r="CJ215" s="30" t="str">
        <f>IF(CE215&lt;&gt;"NEMA","","SELECT '"&amp;CD215&amp;"', ime, prezime FROM imeprezime WHERE ime LIKE '%"&amp;MID(BA215,2,LEN(BA215)-2)&amp;"%' Or prezime LIKE '%"&amp;MID(BB215,2,LEN(BB215)-2)&amp;"%' Or ime LIKE '%"&amp;MID(BB215,2,LEN(BB215)-2)&amp;"%' Or prezime LIKE '%"&amp;MID(BA215,2,LEN(BA215)-2)&amp;"%' ORDER BY ime, prezime;")</f>
        <v/>
      </c>
      <c r="CK215" t="s">
        <v>1</v>
      </c>
      <c r="CL215" s="91"/>
      <c r="CM215" t="s">
        <v>1</v>
      </c>
      <c r="CO215" t="s">
        <v>1</v>
      </c>
      <c r="CW215" s="116" t="str">
        <f>IF(CE215="NEMA",MAX(CW$10:CW214)+1,"")</f>
        <v/>
      </c>
      <c r="CX215" t="s">
        <v>1</v>
      </c>
      <c r="CY215" s="124" t="str">
        <f>LEFT(BQ215,1)</f>
        <v>Ž</v>
      </c>
      <c r="CZ215" t="s">
        <v>1</v>
      </c>
      <c r="DA215" s="106" t="str">
        <f>IF(CW215="","",IF(BO215&lt;&gt;"CRO","","INSERT INTO osoba (id,reg_broj,oib,spol_id,dat_rodjenja) VALUES ("&amp;CW215&amp;",(SELECT max(reg_broj)+1 FROM osoba),Null,'"&amp;CY215&amp;"',Null); INSERT INTO osoba_log (id,reg_broj,oib,spol_id,dat_rodjenja,dnevnik_id) SELECT id,reg_broj,oib,spol_id,dat_rodjenja,"&amp;CW$2&amp;" FROM osoba WHERE id = "&amp;CW215&amp;";"))</f>
        <v/>
      </c>
      <c r="DB215" s="129" t="str">
        <f>IF(CW215="","","INSERT INTO imeprezime (id,osoba_id,rbr,ime,prezime,klub_id,identitet_id,sintaksa_id,info,aktivno,dnevnik_id) VALUES ("&amp;CW215&amp;","&amp;IF(DA215="","Null",CW215)&amp;",1,'"&amp;BA215&amp;"','"&amp;BB215&amp;"',(SELECT id FROM klub WHERE naziv = '"&amp;BI215&amp;"'),Null,1,'',1,"&amp;CW$2&amp;");")</f>
        <v/>
      </c>
      <c r="DC215" t="s">
        <v>1</v>
      </c>
      <c r="DD215" s="30" t="str">
        <f t="shared" si="328"/>
        <v/>
      </c>
      <c r="DE215" t="s">
        <v>1</v>
      </c>
      <c r="DF215" s="106" t="str">
        <f>IF(OR(BP215="",BP215&lt;&gt;"NEMA"),"",BO215)</f>
        <v/>
      </c>
      <c r="DG215" s="129" t="str">
        <f>IF(DF215="","",MAX(DG$10:DG214)+1)</f>
        <v/>
      </c>
      <c r="DH215" t="s">
        <v>1</v>
      </c>
      <c r="DI215" s="91"/>
      <c r="DJ215" t="s">
        <v>1</v>
      </c>
      <c r="DK215" s="30" t="str">
        <f>IF(DF215="","","INSERT INTO drzava(id,naziv,oznaka) VALUES ("&amp;DG215&amp;",'"&amp;DI215&amp;"','"&amp;UPPER(LEFT(DF215,1))&amp;LOWER(RIGHT(DF215,2))&amp;"');")</f>
        <v/>
      </c>
      <c r="DL215" t="s">
        <v>1</v>
      </c>
      <c r="DM215" s="170" t="str">
        <f>IF(BJ215&lt;&gt;"NEMA","",IF(IFERROR(MATCH(BI215,BI$10:BI214,0),0)&lt;&gt;0,"",BI215))</f>
        <v/>
      </c>
      <c r="DN215" t="s">
        <v>1</v>
      </c>
      <c r="DO215" s="91"/>
      <c r="DP215" t="s">
        <v>1</v>
      </c>
      <c r="DQ215" s="106" t="str">
        <f t="shared" si="329"/>
        <v/>
      </c>
      <c r="DR215" s="74" t="str">
        <f>IF(DQ215="","",MAX(DR$10:DR214)+1)</f>
        <v/>
      </c>
      <c r="DS215" s="74" t="str">
        <f>IF(DQ215="","",IF(BP215="","",IF(BP215="NEMA",DG215,BP215)))</f>
        <v/>
      </c>
      <c r="DT215" s="74" t="str">
        <f t="shared" si="330"/>
        <v/>
      </c>
      <c r="DU215" s="74" t="str">
        <f>IF(DO215="","",MAX(DU$10:DU214)+1)</f>
        <v/>
      </c>
      <c r="DV215" s="181" t="str">
        <f>IF(DO215="","",INDEX(klub_id,MATCH(DO215,klub_naziv,0)))</f>
        <v/>
      </c>
      <c r="DW215" s="129" t="str">
        <f t="shared" si="331"/>
        <v/>
      </c>
      <c r="DX215" t="s">
        <v>1</v>
      </c>
      <c r="DY215" s="30" t="str">
        <f t="shared" si="332"/>
        <v/>
      </c>
      <c r="DZ215" t="s">
        <v>1</v>
      </c>
      <c r="EA215" s="170" t="str">
        <f>IF(BX215="","",IF(BY215&lt;&gt;"NEMA","ime-pre-klu"&amp;IF(BJ215="","","(ali)")&amp;"-kat",IF(CB215&lt;&gt;"NEMA","ime-pre-klu"&amp;IF(BJ215="","","(ali)"),IF(CE215&lt;&gt;"NEMA","ime-pre",IF(CW215&lt;&gt;"","novo",""))))&amp;IF(AND(BE215="0",BD215&gt;max_minuta*60),"-ot",""))</f>
        <v>ime-pre-klu(ali)-kat</v>
      </c>
      <c r="EB215" t="s">
        <v>1</v>
      </c>
      <c r="EC215" s="112"/>
      <c r="ED215" s="138"/>
      <c r="EE215" s="138"/>
      <c r="EF215" s="138"/>
      <c r="EG215" s="138"/>
      <c r="EH215" s="138"/>
      <c r="EI215" s="138"/>
      <c r="EJ215" s="138"/>
      <c r="EK215" s="138"/>
      <c r="EL215" s="138"/>
      <c r="EM215" s="107">
        <f t="shared" si="315"/>
        <v>3</v>
      </c>
      <c r="EN215" t="s">
        <v>1</v>
      </c>
    </row>
    <row r="216" spans="2:144" x14ac:dyDescent="0.25">
      <c r="B216" s="152" t="s">
        <v>1283</v>
      </c>
      <c r="C216" t="s">
        <v>1</v>
      </c>
      <c r="D216" s="163">
        <f t="shared" si="316"/>
        <v>0</v>
      </c>
      <c r="E216" s="164">
        <f t="shared" ref="E216:AW216" si="345">IF($B216="","",FIND(";",$B216,D216+1))</f>
        <v>1</v>
      </c>
      <c r="F216" s="164">
        <f t="shared" si="345"/>
        <v>9</v>
      </c>
      <c r="G216" s="164">
        <f t="shared" si="345"/>
        <v>15</v>
      </c>
      <c r="H216" s="164">
        <f t="shared" si="345"/>
        <v>25</v>
      </c>
      <c r="I216" s="164">
        <f t="shared" si="345"/>
        <v>34</v>
      </c>
      <c r="J216" s="164">
        <f t="shared" si="345"/>
        <v>35</v>
      </c>
      <c r="K216" s="164">
        <f t="shared" si="345"/>
        <v>37</v>
      </c>
      <c r="L216" s="164">
        <f t="shared" si="345"/>
        <v>38</v>
      </c>
      <c r="M216" s="164">
        <f t="shared" si="345"/>
        <v>40</v>
      </c>
      <c r="N216" s="164">
        <f t="shared" si="345"/>
        <v>46</v>
      </c>
      <c r="O216" s="164">
        <f t="shared" si="345"/>
        <v>52</v>
      </c>
      <c r="P216" s="164">
        <f t="shared" si="345"/>
        <v>58</v>
      </c>
      <c r="Q216" s="164">
        <f t="shared" si="345"/>
        <v>60</v>
      </c>
      <c r="R216" s="164">
        <f t="shared" si="345"/>
        <v>62</v>
      </c>
      <c r="S216" s="164">
        <f t="shared" si="345"/>
        <v>70</v>
      </c>
      <c r="T216" s="164">
        <f t="shared" si="345"/>
        <v>81</v>
      </c>
      <c r="U216" s="164">
        <f t="shared" si="345"/>
        <v>87</v>
      </c>
      <c r="V216" s="164">
        <f t="shared" si="345"/>
        <v>90</v>
      </c>
      <c r="W216" s="164">
        <f t="shared" si="345"/>
        <v>96</v>
      </c>
      <c r="X216" s="164">
        <f t="shared" si="345"/>
        <v>102</v>
      </c>
      <c r="Y216" s="164">
        <f t="shared" si="345"/>
        <v>103</v>
      </c>
      <c r="Z216" s="164">
        <f t="shared" si="345"/>
        <v>104</v>
      </c>
      <c r="AA216" s="164">
        <f t="shared" si="345"/>
        <v>105</v>
      </c>
      <c r="AB216" s="164">
        <f t="shared" si="345"/>
        <v>108</v>
      </c>
      <c r="AC216" s="164">
        <f t="shared" si="345"/>
        <v>111</v>
      </c>
      <c r="AD216" s="164">
        <f t="shared" si="345"/>
        <v>114</v>
      </c>
      <c r="AE216" s="164">
        <f t="shared" si="345"/>
        <v>117</v>
      </c>
      <c r="AF216" s="164">
        <f t="shared" si="345"/>
        <v>120</v>
      </c>
      <c r="AG216" s="164">
        <f t="shared" si="345"/>
        <v>123</v>
      </c>
      <c r="AH216" s="164">
        <f t="shared" si="345"/>
        <v>126</v>
      </c>
      <c r="AI216" s="164">
        <f t="shared" si="345"/>
        <v>129</v>
      </c>
      <c r="AJ216" s="164">
        <f t="shared" si="345"/>
        <v>132</v>
      </c>
      <c r="AK216" s="164">
        <f t="shared" si="345"/>
        <v>135</v>
      </c>
      <c r="AL216" s="164">
        <f t="shared" si="345"/>
        <v>138</v>
      </c>
      <c r="AM216" s="164">
        <f t="shared" si="345"/>
        <v>139</v>
      </c>
      <c r="AN216" s="164">
        <f t="shared" si="345"/>
        <v>141</v>
      </c>
      <c r="AO216" s="164">
        <f t="shared" si="345"/>
        <v>147</v>
      </c>
      <c r="AP216" s="164">
        <f t="shared" si="345"/>
        <v>149</v>
      </c>
      <c r="AQ216" s="164">
        <f t="shared" si="345"/>
        <v>152</v>
      </c>
      <c r="AR216" s="164">
        <f t="shared" si="345"/>
        <v>158</v>
      </c>
      <c r="AS216" s="164">
        <f t="shared" si="345"/>
        <v>164</v>
      </c>
      <c r="AT216" s="164">
        <f t="shared" si="345"/>
        <v>170</v>
      </c>
      <c r="AU216" s="164">
        <f t="shared" si="345"/>
        <v>173</v>
      </c>
      <c r="AV216" s="164">
        <f t="shared" si="345"/>
        <v>175</v>
      </c>
      <c r="AW216" s="165">
        <f t="shared" si="345"/>
        <v>176</v>
      </c>
      <c r="AX216" t="s">
        <v>1</v>
      </c>
      <c r="AY216" s="106" t="str">
        <f t="shared" si="318"/>
        <v>Ž45</v>
      </c>
      <c r="AZ216" s="138">
        <f t="shared" si="310"/>
        <v>116</v>
      </c>
      <c r="BA216" s="74" t="str">
        <f t="shared" si="319"/>
        <v>Nataša</v>
      </c>
      <c r="BB216" s="74" t="str">
        <f t="shared" si="320"/>
        <v>Kolarek</v>
      </c>
      <c r="BC216" s="138" t="str">
        <f t="shared" si="321"/>
        <v>50:17</v>
      </c>
      <c r="BD216" s="138">
        <f t="shared" si="322"/>
        <v>3017</v>
      </c>
      <c r="BE216" s="138" t="str">
        <f t="shared" si="323"/>
        <v>0</v>
      </c>
      <c r="BF216" s="138" t="str">
        <f t="shared" si="344"/>
        <v>0</v>
      </c>
      <c r="BG216" s="138">
        <f>IF(CD216="","",IF(N(BD216)&gt;max_minuta*60,2,INDEX(statusRezultat_id,MATCH(VALUE(BE216),statusRezultat_oevent,0))))</f>
        <v>1</v>
      </c>
      <c r="BH216" s="74" t="str">
        <f>IF(B216="","",SUBSTITUTE(MID($B216,R216+1,S216-R216-1),"""",""))</f>
        <v>Vihor</v>
      </c>
      <c r="BI216" s="74" t="str">
        <f>IF(B216="","",SUBSTITUTE(MID($B216,S216+1,T216-S216-1),"""",""))</f>
        <v>OK Vihor</v>
      </c>
      <c r="BJ216" s="138" t="str">
        <f t="shared" si="324"/>
        <v/>
      </c>
      <c r="BK216" s="74" t="str" cm="1">
        <f t="array" ref="BK216">IF(BJ216="",""&amp;BI216,IF(BJ216="NEMA",BI216,INDEX(klubAlias_klub,BJ216)))</f>
        <v>OK Vihor</v>
      </c>
      <c r="BL216" s="74" t="str" cm="1">
        <f t="array" ref="BL216">IFERROR(INDEX(registarNatjecatelji,CE216,4),"")</f>
        <v>OK Vihor</v>
      </c>
      <c r="BM216" s="183" t="str">
        <f t="shared" si="280"/>
        <v/>
      </c>
      <c r="BN216" s="74" t="str">
        <f t="shared" si="325"/>
        <v>OK Vihor</v>
      </c>
      <c r="BO216" s="74" t="str">
        <f>IF(B216="","",SUBSTITUTE(MID($B216,T216+1,U216-T216-1),"""",""))</f>
        <v>CRO</v>
      </c>
      <c r="BP216" s="138">
        <f>IF(BO216="","",IFERROR(INDEX(drzava_id,MATCH(BO216,drzava_oznaka,0)),"NEMA"))</f>
        <v>1</v>
      </c>
      <c r="BQ216" s="74" t="str">
        <f>IF(B216="","",SUBSTITUTE(MID($B216,AQ216+1,AR216-AQ216-1),"""",""))</f>
        <v>Ž45</v>
      </c>
      <c r="BR216" s="74" t="str">
        <f t="shared" si="311"/>
        <v>M55-Ž45</v>
      </c>
      <c r="BS216" s="138">
        <f t="shared" si="312"/>
        <v>1008</v>
      </c>
      <c r="BT216" s="75" t="str">
        <f>IF(B216="","",SUBSTITUTE(MID($B216,AR216+1,AS216-AR216-1),"""",""))</f>
        <v>3.2</v>
      </c>
      <c r="BU216" s="75" t="str">
        <f>IF(B216="","",SUBSTITUTE(MID($B216,AS216+1,AT216-AS216-1),"""",""))</f>
        <v>125</v>
      </c>
      <c r="BV216" s="76" t="str">
        <f>IF(B216="","",SUBSTITUTE(MID($B216,AT216+1,AU216-AT216-1),"""",""))</f>
        <v>11</v>
      </c>
      <c r="BW216" t="s">
        <v>1</v>
      </c>
      <c r="BX216" s="106" t="str">
        <f>IF(BA216="Vacant","",IF(BA216="","",BA216) &amp; IF(BB216="",""," – " &amp; BB216) &amp; IF(BN216="",""," – " &amp; BN216) &amp; IF(AY216="",""," – " &amp; AY216))</f>
        <v>Nataša – Kolarek – OK Vihor – Ž45</v>
      </c>
      <c r="BY216" s="107">
        <f t="shared" si="313"/>
        <v>732</v>
      </c>
      <c r="BZ216" t="s">
        <v>1</v>
      </c>
      <c r="CA216" s="106" t="str">
        <f>IF(BA216="Vacant","",IF(BA216="","",BA216) &amp; IF(BB216="",""," – " &amp; BB216) &amp; IF(BN216="",""," – " &amp; BN216))</f>
        <v>Nataša – Kolarek – OK Vihor</v>
      </c>
      <c r="CB216" s="107">
        <f t="shared" si="314"/>
        <v>732</v>
      </c>
      <c r="CC216" t="s">
        <v>1</v>
      </c>
      <c r="CD216" s="106" t="str">
        <f>IF(BA216="Vacant","",IF(BA216="","",BA216)&amp;IF(BB216="",""," – "&amp;BB216))</f>
        <v>Nataša – Kolarek</v>
      </c>
      <c r="CE216" s="107">
        <f t="shared" si="326"/>
        <v>732</v>
      </c>
      <c r="CF216" t="s">
        <v>1</v>
      </c>
      <c r="CG216" s="112">
        <f t="shared" si="327"/>
        <v>732</v>
      </c>
      <c r="CH216" s="107" cm="1">
        <f t="array" ref="CH216">IF(CG216="","",INDEX(imePrezime_id,CG216,0))</f>
        <v>1070</v>
      </c>
      <c r="CI216" t="s">
        <v>1</v>
      </c>
      <c r="CJ216" s="30" t="str">
        <f>IF(CE216&lt;&gt;"NEMA","","SELECT '"&amp;CD216&amp;"', ime, prezime FROM imeprezime WHERE ime LIKE '%"&amp;MID(BA216,2,LEN(BA216)-2)&amp;"%' Or prezime LIKE '%"&amp;MID(BB216,2,LEN(BB216)-2)&amp;"%' Or ime LIKE '%"&amp;MID(BB216,2,LEN(BB216)-2)&amp;"%' Or prezime LIKE '%"&amp;MID(BA216,2,LEN(BA216)-2)&amp;"%' ORDER BY ime, prezime;")</f>
        <v/>
      </c>
      <c r="CK216" t="s">
        <v>1</v>
      </c>
      <c r="CL216" s="91"/>
      <c r="CM216" t="s">
        <v>1</v>
      </c>
      <c r="CO216" t="s">
        <v>1</v>
      </c>
      <c r="CW216" s="116" t="str">
        <f>IF(CE216="NEMA",MAX(CW$10:CW215)+1,"")</f>
        <v/>
      </c>
      <c r="CX216" t="s">
        <v>1</v>
      </c>
      <c r="CY216" s="124" t="str">
        <f>LEFT(BQ216,1)</f>
        <v>Ž</v>
      </c>
      <c r="CZ216" t="s">
        <v>1</v>
      </c>
      <c r="DA216" s="106" t="str">
        <f>IF(CW216="","",IF(BO216&lt;&gt;"CRO","","INSERT INTO osoba (id,reg_broj,oib,spol_id,dat_rodjenja) VALUES ("&amp;CW216&amp;",(SELECT max(reg_broj)+1 FROM osoba),Null,'"&amp;CY216&amp;"',Null); INSERT INTO osoba_log (id,reg_broj,oib,spol_id,dat_rodjenja,dnevnik_id) SELECT id,reg_broj,oib,spol_id,dat_rodjenja,"&amp;CW$2&amp;" FROM osoba WHERE id = "&amp;CW216&amp;";"))</f>
        <v/>
      </c>
      <c r="DB216" s="129" t="str">
        <f>IF(CW216="","","INSERT INTO imeprezime (id,osoba_id,rbr,ime,prezime,klub_id,identitet_id,sintaksa_id,info,aktivno,dnevnik_id) VALUES ("&amp;CW216&amp;","&amp;IF(DA216="","Null",CW216)&amp;",1,'"&amp;BA216&amp;"','"&amp;BB216&amp;"',(SELECT id FROM klub WHERE naziv = '"&amp;BI216&amp;"'),Null,1,'',1,"&amp;CW$2&amp;");")</f>
        <v/>
      </c>
      <c r="DC216" t="s">
        <v>1</v>
      </c>
      <c r="DD216" s="30" t="str">
        <f t="shared" si="328"/>
        <v/>
      </c>
      <c r="DE216" t="s">
        <v>1</v>
      </c>
      <c r="DF216" s="106" t="str">
        <f>IF(OR(BP216="",BP216&lt;&gt;"NEMA"),"",BO216)</f>
        <v/>
      </c>
      <c r="DG216" s="129" t="str">
        <f>IF(DF216="","",MAX(DG$10:DG215)+1)</f>
        <v/>
      </c>
      <c r="DH216" t="s">
        <v>1</v>
      </c>
      <c r="DI216" s="91"/>
      <c r="DJ216" t="s">
        <v>1</v>
      </c>
      <c r="DK216" s="30" t="str">
        <f>IF(DF216="","","INSERT INTO drzava(id,naziv,oznaka) VALUES ("&amp;DG216&amp;",'"&amp;DI216&amp;"','"&amp;UPPER(LEFT(DF216,1))&amp;LOWER(RIGHT(DF216,2))&amp;"');")</f>
        <v/>
      </c>
      <c r="DL216" t="s">
        <v>1</v>
      </c>
      <c r="DM216" s="170" t="str">
        <f>IF(BJ216&lt;&gt;"NEMA","",IF(IFERROR(MATCH(BI216,BI$10:BI215,0),0)&lt;&gt;0,"",BI216))</f>
        <v/>
      </c>
      <c r="DN216" t="s">
        <v>1</v>
      </c>
      <c r="DO216" s="91"/>
      <c r="DP216" t="s">
        <v>1</v>
      </c>
      <c r="DQ216" s="106" t="str">
        <f t="shared" si="329"/>
        <v/>
      </c>
      <c r="DR216" s="74" t="str">
        <f>IF(DQ216="","",MAX(DR$10:DR215)+1)</f>
        <v/>
      </c>
      <c r="DS216" s="74" t="str">
        <f>IF(DQ216="","",IF(BP216="","",IF(BP216="NEMA",DG216,BP216)))</f>
        <v/>
      </c>
      <c r="DT216" s="74" t="str">
        <f t="shared" si="330"/>
        <v/>
      </c>
      <c r="DU216" s="74" t="str">
        <f>IF(DO216="","",MAX(DU$10:DU215)+1)</f>
        <v/>
      </c>
      <c r="DV216" s="181" t="str">
        <f>IF(DO216="","",INDEX(klub_id,MATCH(DO216,klub_naziv,0)))</f>
        <v/>
      </c>
      <c r="DW216" s="129" t="str">
        <f t="shared" si="331"/>
        <v/>
      </c>
      <c r="DX216" t="s">
        <v>1</v>
      </c>
      <c r="DY216" s="30" t="str">
        <f t="shared" si="332"/>
        <v/>
      </c>
      <c r="DZ216" t="s">
        <v>1</v>
      </c>
      <c r="EA216" s="170" t="str">
        <f>IF(BX216="","",IF(BY216&lt;&gt;"NEMA","ime-pre-klu"&amp;IF(BJ216="","","(ali)")&amp;"-kat",IF(CB216&lt;&gt;"NEMA","ime-pre-klu"&amp;IF(BJ216="","","(ali)"),IF(CE216&lt;&gt;"NEMA","ime-pre",IF(CW216&lt;&gt;"","novo",""))))&amp;IF(AND(BE216="0",BD216&gt;max_minuta*60),"-ot",""))</f>
        <v>ime-pre-klu-kat</v>
      </c>
      <c r="EB216" t="s">
        <v>1</v>
      </c>
      <c r="EC216" s="112"/>
      <c r="ED216" s="138"/>
      <c r="EE216" s="138"/>
      <c r="EF216" s="138"/>
      <c r="EG216" s="138"/>
      <c r="EH216" s="138"/>
      <c r="EI216" s="138"/>
      <c r="EJ216" s="138"/>
      <c r="EK216" s="138"/>
      <c r="EL216" s="138"/>
      <c r="EM216" s="107">
        <f t="shared" si="315"/>
        <v>1</v>
      </c>
      <c r="EN216" t="s">
        <v>1</v>
      </c>
    </row>
    <row r="217" spans="2:144" x14ac:dyDescent="0.25">
      <c r="B217" s="152" t="s">
        <v>1284</v>
      </c>
      <c r="C217" t="s">
        <v>1</v>
      </c>
      <c r="D217" s="163">
        <f t="shared" si="316"/>
        <v>0</v>
      </c>
      <c r="E217" s="164">
        <f t="shared" ref="E217:AW217" si="346">IF($B217="","",FIND(";",$B217,D217+1))</f>
        <v>1</v>
      </c>
      <c r="F217" s="164">
        <f t="shared" si="346"/>
        <v>9</v>
      </c>
      <c r="G217" s="164">
        <f t="shared" si="346"/>
        <v>15</v>
      </c>
      <c r="H217" s="164">
        <f t="shared" si="346"/>
        <v>23</v>
      </c>
      <c r="I217" s="164">
        <f t="shared" si="346"/>
        <v>30</v>
      </c>
      <c r="J217" s="164">
        <f t="shared" si="346"/>
        <v>31</v>
      </c>
      <c r="K217" s="164">
        <f t="shared" si="346"/>
        <v>33</v>
      </c>
      <c r="L217" s="164">
        <f t="shared" si="346"/>
        <v>34</v>
      </c>
      <c r="M217" s="164">
        <f t="shared" si="346"/>
        <v>36</v>
      </c>
      <c r="N217" s="164">
        <f t="shared" si="346"/>
        <v>42</v>
      </c>
      <c r="O217" s="164">
        <f t="shared" si="346"/>
        <v>48</v>
      </c>
      <c r="P217" s="164">
        <f t="shared" si="346"/>
        <v>54</v>
      </c>
      <c r="Q217" s="164">
        <f t="shared" si="346"/>
        <v>56</v>
      </c>
      <c r="R217" s="164">
        <f t="shared" si="346"/>
        <v>58</v>
      </c>
      <c r="S217" s="164">
        <f t="shared" si="346"/>
        <v>66</v>
      </c>
      <c r="T217" s="164">
        <f t="shared" si="346"/>
        <v>77</v>
      </c>
      <c r="U217" s="164">
        <f t="shared" si="346"/>
        <v>83</v>
      </c>
      <c r="V217" s="164">
        <f t="shared" si="346"/>
        <v>86</v>
      </c>
      <c r="W217" s="164">
        <f t="shared" si="346"/>
        <v>92</v>
      </c>
      <c r="X217" s="164">
        <f t="shared" si="346"/>
        <v>98</v>
      </c>
      <c r="Y217" s="164">
        <f t="shared" si="346"/>
        <v>99</v>
      </c>
      <c r="Z217" s="164">
        <f t="shared" si="346"/>
        <v>100</v>
      </c>
      <c r="AA217" s="164">
        <f t="shared" si="346"/>
        <v>101</v>
      </c>
      <c r="AB217" s="164">
        <f t="shared" si="346"/>
        <v>104</v>
      </c>
      <c r="AC217" s="164">
        <f t="shared" si="346"/>
        <v>107</v>
      </c>
      <c r="AD217" s="164">
        <f t="shared" si="346"/>
        <v>110</v>
      </c>
      <c r="AE217" s="164">
        <f t="shared" si="346"/>
        <v>113</v>
      </c>
      <c r="AF217" s="164">
        <f t="shared" si="346"/>
        <v>116</v>
      </c>
      <c r="AG217" s="164">
        <f t="shared" si="346"/>
        <v>119</v>
      </c>
      <c r="AH217" s="164">
        <f t="shared" si="346"/>
        <v>122</v>
      </c>
      <c r="AI217" s="164">
        <f t="shared" si="346"/>
        <v>125</v>
      </c>
      <c r="AJ217" s="164">
        <f t="shared" si="346"/>
        <v>128</v>
      </c>
      <c r="AK217" s="164">
        <f t="shared" si="346"/>
        <v>131</v>
      </c>
      <c r="AL217" s="164">
        <f t="shared" si="346"/>
        <v>134</v>
      </c>
      <c r="AM217" s="164">
        <f t="shared" si="346"/>
        <v>135</v>
      </c>
      <c r="AN217" s="164">
        <f t="shared" si="346"/>
        <v>137</v>
      </c>
      <c r="AO217" s="164">
        <f t="shared" si="346"/>
        <v>143</v>
      </c>
      <c r="AP217" s="164">
        <f t="shared" si="346"/>
        <v>145</v>
      </c>
      <c r="AQ217" s="164">
        <f t="shared" si="346"/>
        <v>148</v>
      </c>
      <c r="AR217" s="164">
        <f t="shared" si="346"/>
        <v>154</v>
      </c>
      <c r="AS217" s="164">
        <f t="shared" si="346"/>
        <v>160</v>
      </c>
      <c r="AT217" s="164">
        <f t="shared" si="346"/>
        <v>166</v>
      </c>
      <c r="AU217" s="164">
        <f t="shared" si="346"/>
        <v>169</v>
      </c>
      <c r="AV217" s="164">
        <f t="shared" si="346"/>
        <v>171</v>
      </c>
      <c r="AW217" s="165">
        <f t="shared" si="346"/>
        <v>172</v>
      </c>
      <c r="AX217" t="s">
        <v>1</v>
      </c>
      <c r="AY217" s="106" t="str">
        <f t="shared" si="318"/>
        <v>Ž45</v>
      </c>
      <c r="AZ217" s="138">
        <f t="shared" si="310"/>
        <v>116</v>
      </c>
      <c r="BA217" s="74" t="str">
        <f t="shared" si="319"/>
        <v>Neda</v>
      </c>
      <c r="BB217" s="74" t="str">
        <f t="shared" si="320"/>
        <v>Gobec</v>
      </c>
      <c r="BC217" s="138" t="str">
        <f t="shared" si="321"/>
        <v>50:28</v>
      </c>
      <c r="BD217" s="138">
        <f t="shared" si="322"/>
        <v>3028</v>
      </c>
      <c r="BE217" s="138" t="str">
        <f t="shared" si="323"/>
        <v>0</v>
      </c>
      <c r="BF217" s="138" t="str">
        <f t="shared" si="344"/>
        <v>0</v>
      </c>
      <c r="BG217" s="138">
        <f>IF(CD217="","",IF(N(BD217)&gt;max_minuta*60,2,INDEX(statusRezultat_id,MATCH(VALUE(BE217),statusRezultat_oevent,0))))</f>
        <v>1</v>
      </c>
      <c r="BH217" s="74" t="str">
        <f>IF(B217="","",SUBSTITUTE(MID($B217,R217+1,S217-R217-1),"""",""))</f>
        <v>Vihor</v>
      </c>
      <c r="BI217" s="74" t="str">
        <f>IF(B217="","",SUBSTITUTE(MID($B217,S217+1,T217-S217-1),"""",""))</f>
        <v>OK Vihor</v>
      </c>
      <c r="BJ217" s="138" t="str">
        <f t="shared" si="324"/>
        <v/>
      </c>
      <c r="BK217" s="74" t="str" cm="1">
        <f t="array" ref="BK217">IF(BJ217="",""&amp;BI217,IF(BJ217="NEMA",BI217,INDEX(klubAlias_klub,BJ217)))</f>
        <v>OK Vihor</v>
      </c>
      <c r="BL217" s="74" t="str" cm="1">
        <f t="array" ref="BL217">IFERROR(INDEX(registarNatjecatelji,CE217,4),"")</f>
        <v>OK Vihor</v>
      </c>
      <c r="BM217" s="183" t="str">
        <f t="shared" si="280"/>
        <v/>
      </c>
      <c r="BN217" s="74" t="str">
        <f t="shared" si="325"/>
        <v>OK Vihor</v>
      </c>
      <c r="BO217" s="74" t="str">
        <f>IF(B217="","",SUBSTITUTE(MID($B217,T217+1,U217-T217-1),"""",""))</f>
        <v>CRO</v>
      </c>
      <c r="BP217" s="138">
        <f>IF(BO217="","",IFERROR(INDEX(drzava_id,MATCH(BO217,drzava_oznaka,0)),"NEMA"))</f>
        <v>1</v>
      </c>
      <c r="BQ217" s="74" t="str">
        <f>IF(B217="","",SUBSTITUTE(MID($B217,AQ217+1,AR217-AQ217-1),"""",""))</f>
        <v>Ž45</v>
      </c>
      <c r="BR217" s="74" t="str">
        <f t="shared" si="311"/>
        <v>M55-Ž45</v>
      </c>
      <c r="BS217" s="138">
        <f t="shared" si="312"/>
        <v>1008</v>
      </c>
      <c r="BT217" s="75" t="str">
        <f>IF(B217="","",SUBSTITUTE(MID($B217,AR217+1,AS217-AR217-1),"""",""))</f>
        <v>3.2</v>
      </c>
      <c r="BU217" s="75" t="str">
        <f>IF(B217="","",SUBSTITUTE(MID($B217,AS217+1,AT217-AS217-1),"""",""))</f>
        <v>125</v>
      </c>
      <c r="BV217" s="76" t="str">
        <f>IF(B217="","",SUBSTITUTE(MID($B217,AT217+1,AU217-AT217-1),"""",""))</f>
        <v>11</v>
      </c>
      <c r="BW217" t="s">
        <v>1</v>
      </c>
      <c r="BX217" s="106" t="str">
        <f>IF(BA217="Vacant","",IF(BA217="","",BA217) &amp; IF(BB217="",""," – " &amp; BB217) &amp; IF(BN217="",""," – " &amp; BN217) &amp; IF(AY217="",""," – " &amp; AY217))</f>
        <v>Neda – Gobec – OK Vihor – Ž45</v>
      </c>
      <c r="BY217" s="107">
        <f t="shared" si="313"/>
        <v>666</v>
      </c>
      <c r="BZ217" t="s">
        <v>1</v>
      </c>
      <c r="CA217" s="106" t="str">
        <f>IF(BA217="Vacant","",IF(BA217="","",BA217) &amp; IF(BB217="",""," – " &amp; BB217) &amp; IF(BN217="",""," – " &amp; BN217))</f>
        <v>Neda – Gobec – OK Vihor</v>
      </c>
      <c r="CB217" s="107">
        <f t="shared" si="314"/>
        <v>666</v>
      </c>
      <c r="CC217" t="s">
        <v>1</v>
      </c>
      <c r="CD217" s="106" t="str">
        <f>IF(BA217="Vacant","",IF(BA217="","",BA217)&amp;IF(BB217="",""," – "&amp;BB217))</f>
        <v>Neda – Gobec</v>
      </c>
      <c r="CE217" s="107">
        <f t="shared" si="326"/>
        <v>666</v>
      </c>
      <c r="CF217" t="s">
        <v>1</v>
      </c>
      <c r="CG217" s="112">
        <f t="shared" si="327"/>
        <v>666</v>
      </c>
      <c r="CH217" s="107" cm="1">
        <f t="array" ref="CH217">IF(CG217="","",INDEX(imePrezime_id,CG217,0))</f>
        <v>1913</v>
      </c>
      <c r="CI217" t="s">
        <v>1</v>
      </c>
      <c r="CJ217" s="30" t="str">
        <f>IF(CE217&lt;&gt;"NEMA","","SELECT '"&amp;CD217&amp;"', ime, prezime FROM imeprezime WHERE ime LIKE '%"&amp;MID(BA217,2,LEN(BA217)-2)&amp;"%' Or prezime LIKE '%"&amp;MID(BB217,2,LEN(BB217)-2)&amp;"%' Or ime LIKE '%"&amp;MID(BB217,2,LEN(BB217)-2)&amp;"%' Or prezime LIKE '%"&amp;MID(BA217,2,LEN(BA217)-2)&amp;"%' ORDER BY ime, prezime;")</f>
        <v/>
      </c>
      <c r="CK217" t="s">
        <v>1</v>
      </c>
      <c r="CL217" s="91"/>
      <c r="CM217" t="s">
        <v>1</v>
      </c>
      <c r="CO217" t="s">
        <v>1</v>
      </c>
      <c r="CW217" s="116" t="str">
        <f>IF(CE217="NEMA",MAX(CW$10:CW216)+1,"")</f>
        <v/>
      </c>
      <c r="CX217" t="s">
        <v>1</v>
      </c>
      <c r="CY217" s="124" t="str">
        <f>LEFT(BQ217,1)</f>
        <v>Ž</v>
      </c>
      <c r="CZ217" t="s">
        <v>1</v>
      </c>
      <c r="DA217" s="106" t="str">
        <f>IF(CW217="","",IF(BO217&lt;&gt;"CRO","","INSERT INTO osoba (id,reg_broj,oib,spol_id,dat_rodjenja) VALUES ("&amp;CW217&amp;",(SELECT max(reg_broj)+1 FROM osoba),Null,'"&amp;CY217&amp;"',Null); INSERT INTO osoba_log (id,reg_broj,oib,spol_id,dat_rodjenja,dnevnik_id) SELECT id,reg_broj,oib,spol_id,dat_rodjenja,"&amp;CW$2&amp;" FROM osoba WHERE id = "&amp;CW217&amp;";"))</f>
        <v/>
      </c>
      <c r="DB217" s="129" t="str">
        <f>IF(CW217="","","INSERT INTO imeprezime (id,osoba_id,rbr,ime,prezime,klub_id,identitet_id,sintaksa_id,info,aktivno,dnevnik_id) VALUES ("&amp;CW217&amp;","&amp;IF(DA217="","Null",CW217)&amp;",1,'"&amp;BA217&amp;"','"&amp;BB217&amp;"',(SELECT id FROM klub WHERE naziv = '"&amp;BI217&amp;"'),Null,1,'',1,"&amp;CW$2&amp;");")</f>
        <v/>
      </c>
      <c r="DC217" t="s">
        <v>1</v>
      </c>
      <c r="DD217" s="30" t="str">
        <f t="shared" si="328"/>
        <v/>
      </c>
      <c r="DE217" t="s">
        <v>1</v>
      </c>
      <c r="DF217" s="106" t="str">
        <f>IF(OR(BP217="",BP217&lt;&gt;"NEMA"),"",BO217)</f>
        <v/>
      </c>
      <c r="DG217" s="129" t="str">
        <f>IF(DF217="","",MAX(DG$10:DG216)+1)</f>
        <v/>
      </c>
      <c r="DH217" t="s">
        <v>1</v>
      </c>
      <c r="DI217" s="91"/>
      <c r="DJ217" t="s">
        <v>1</v>
      </c>
      <c r="DK217" s="30" t="str">
        <f>IF(DF217="","","INSERT INTO drzava(id,naziv,oznaka) VALUES ("&amp;DG217&amp;",'"&amp;DI217&amp;"','"&amp;UPPER(LEFT(DF217,1))&amp;LOWER(RIGHT(DF217,2))&amp;"');")</f>
        <v/>
      </c>
      <c r="DL217" t="s">
        <v>1</v>
      </c>
      <c r="DM217" s="170" t="str">
        <f>IF(BJ217&lt;&gt;"NEMA","",IF(IFERROR(MATCH(BI217,BI$10:BI216,0),0)&lt;&gt;0,"",BI217))</f>
        <v/>
      </c>
      <c r="DN217" t="s">
        <v>1</v>
      </c>
      <c r="DO217" s="91"/>
      <c r="DP217" t="s">
        <v>1</v>
      </c>
      <c r="DQ217" s="106" t="str">
        <f t="shared" si="329"/>
        <v/>
      </c>
      <c r="DR217" s="74" t="str">
        <f>IF(DQ217="","",MAX(DR$10:DR216)+1)</f>
        <v/>
      </c>
      <c r="DS217" s="74" t="str">
        <f>IF(DQ217="","",IF(BP217="","",IF(BP217="NEMA",DG217,BP217)))</f>
        <v/>
      </c>
      <c r="DT217" s="74" t="str">
        <f t="shared" si="330"/>
        <v/>
      </c>
      <c r="DU217" s="74" t="str">
        <f>IF(DO217="","",MAX(DU$10:DU216)+1)</f>
        <v/>
      </c>
      <c r="DV217" s="181" t="str">
        <f>IF(DO217="","",INDEX(klub_id,MATCH(DO217,klub_naziv,0)))</f>
        <v/>
      </c>
      <c r="DW217" s="129" t="str">
        <f t="shared" si="331"/>
        <v/>
      </c>
      <c r="DX217" t="s">
        <v>1</v>
      </c>
      <c r="DY217" s="30" t="str">
        <f t="shared" si="332"/>
        <v/>
      </c>
      <c r="DZ217" t="s">
        <v>1</v>
      </c>
      <c r="EA217" s="170" t="str">
        <f>IF(BX217="","",IF(BY217&lt;&gt;"NEMA","ime-pre-klu"&amp;IF(BJ217="","","(ali)")&amp;"-kat",IF(CB217&lt;&gt;"NEMA","ime-pre-klu"&amp;IF(BJ217="","","(ali)"),IF(CE217&lt;&gt;"NEMA","ime-pre",IF(CW217&lt;&gt;"","novo",""))))&amp;IF(AND(BE217="0",BD217&gt;max_minuta*60),"-ot",""))</f>
        <v>ime-pre-klu-kat</v>
      </c>
      <c r="EB217" t="s">
        <v>1</v>
      </c>
      <c r="EC217" s="112"/>
      <c r="ED217" s="138"/>
      <c r="EE217" s="138"/>
      <c r="EF217" s="138"/>
      <c r="EG217" s="138"/>
      <c r="EH217" s="138"/>
      <c r="EI217" s="138"/>
      <c r="EJ217" s="138"/>
      <c r="EK217" s="138"/>
      <c r="EL217" s="138"/>
      <c r="EM217" s="107">
        <f t="shared" si="315"/>
        <v>1</v>
      </c>
      <c r="EN217" t="s">
        <v>1</v>
      </c>
    </row>
    <row r="218" spans="2:144" x14ac:dyDescent="0.25">
      <c r="B218" s="152" t="s">
        <v>1285</v>
      </c>
      <c r="C218" t="s">
        <v>1</v>
      </c>
      <c r="D218" s="163">
        <f t="shared" si="316"/>
        <v>0</v>
      </c>
      <c r="E218" s="164">
        <f t="shared" ref="E218:AW218" si="347">IF($B218="","",FIND(";",$B218,D218+1))</f>
        <v>1</v>
      </c>
      <c r="F218" s="164">
        <f t="shared" si="347"/>
        <v>9</v>
      </c>
      <c r="G218" s="164">
        <f t="shared" si="347"/>
        <v>15</v>
      </c>
      <c r="H218" s="164">
        <f t="shared" si="347"/>
        <v>21</v>
      </c>
      <c r="I218" s="164">
        <f t="shared" si="347"/>
        <v>33</v>
      </c>
      <c r="J218" s="164">
        <f t="shared" si="347"/>
        <v>34</v>
      </c>
      <c r="K218" s="164">
        <f t="shared" si="347"/>
        <v>36</v>
      </c>
      <c r="L218" s="164">
        <f t="shared" si="347"/>
        <v>37</v>
      </c>
      <c r="M218" s="164">
        <f t="shared" si="347"/>
        <v>39</v>
      </c>
      <c r="N218" s="164">
        <f t="shared" si="347"/>
        <v>45</v>
      </c>
      <c r="O218" s="164">
        <f t="shared" si="347"/>
        <v>51</v>
      </c>
      <c r="P218" s="164">
        <f t="shared" si="347"/>
        <v>57</v>
      </c>
      <c r="Q218" s="164">
        <f t="shared" si="347"/>
        <v>59</v>
      </c>
      <c r="R218" s="164">
        <f t="shared" si="347"/>
        <v>61</v>
      </c>
      <c r="S218" s="164">
        <f t="shared" si="347"/>
        <v>67</v>
      </c>
      <c r="T218" s="164">
        <f t="shared" si="347"/>
        <v>79</v>
      </c>
      <c r="U218" s="164">
        <f t="shared" si="347"/>
        <v>85</v>
      </c>
      <c r="V218" s="164">
        <f t="shared" si="347"/>
        <v>88</v>
      </c>
      <c r="W218" s="164">
        <f t="shared" si="347"/>
        <v>94</v>
      </c>
      <c r="X218" s="164">
        <f t="shared" si="347"/>
        <v>100</v>
      </c>
      <c r="Y218" s="164">
        <f t="shared" si="347"/>
        <v>101</v>
      </c>
      <c r="Z218" s="164">
        <f t="shared" si="347"/>
        <v>102</v>
      </c>
      <c r="AA218" s="164">
        <f t="shared" si="347"/>
        <v>103</v>
      </c>
      <c r="AB218" s="164">
        <f t="shared" si="347"/>
        <v>106</v>
      </c>
      <c r="AC218" s="164">
        <f t="shared" si="347"/>
        <v>109</v>
      </c>
      <c r="AD218" s="164">
        <f t="shared" si="347"/>
        <v>112</v>
      </c>
      <c r="AE218" s="164">
        <f t="shared" si="347"/>
        <v>115</v>
      </c>
      <c r="AF218" s="164">
        <f t="shared" si="347"/>
        <v>118</v>
      </c>
      <c r="AG218" s="164">
        <f t="shared" si="347"/>
        <v>121</v>
      </c>
      <c r="AH218" s="164">
        <f t="shared" si="347"/>
        <v>124</v>
      </c>
      <c r="AI218" s="164">
        <f t="shared" si="347"/>
        <v>127</v>
      </c>
      <c r="AJ218" s="164">
        <f t="shared" si="347"/>
        <v>130</v>
      </c>
      <c r="AK218" s="164">
        <f t="shared" si="347"/>
        <v>133</v>
      </c>
      <c r="AL218" s="164">
        <f t="shared" si="347"/>
        <v>136</v>
      </c>
      <c r="AM218" s="164">
        <f t="shared" si="347"/>
        <v>137</v>
      </c>
      <c r="AN218" s="164">
        <f t="shared" si="347"/>
        <v>139</v>
      </c>
      <c r="AO218" s="164">
        <f t="shared" si="347"/>
        <v>145</v>
      </c>
      <c r="AP218" s="164">
        <f t="shared" si="347"/>
        <v>147</v>
      </c>
      <c r="AQ218" s="164">
        <f t="shared" si="347"/>
        <v>150</v>
      </c>
      <c r="AR218" s="164">
        <f t="shared" si="347"/>
        <v>156</v>
      </c>
      <c r="AS218" s="164">
        <f t="shared" si="347"/>
        <v>162</v>
      </c>
      <c r="AT218" s="164">
        <f t="shared" si="347"/>
        <v>168</v>
      </c>
      <c r="AU218" s="164">
        <f t="shared" si="347"/>
        <v>171</v>
      </c>
      <c r="AV218" s="164">
        <f t="shared" si="347"/>
        <v>173</v>
      </c>
      <c r="AW218" s="165">
        <f t="shared" si="347"/>
        <v>174</v>
      </c>
      <c r="AX218" t="s">
        <v>1</v>
      </c>
      <c r="AY218" s="106" t="str">
        <f t="shared" si="318"/>
        <v>Ž45</v>
      </c>
      <c r="AZ218" s="138">
        <f t="shared" si="310"/>
        <v>116</v>
      </c>
      <c r="BA218" s="74" t="str">
        <f t="shared" si="319"/>
        <v>Srebrenka</v>
      </c>
      <c r="BB218" s="74" t="str">
        <f t="shared" si="320"/>
        <v>Vuk</v>
      </c>
      <c r="BC218" s="138" t="str">
        <f t="shared" si="321"/>
        <v>52:03</v>
      </c>
      <c r="BD218" s="138">
        <f t="shared" si="322"/>
        <v>3123</v>
      </c>
      <c r="BE218" s="138" t="str">
        <f t="shared" si="323"/>
        <v>0</v>
      </c>
      <c r="BF218" s="138" t="str">
        <f t="shared" si="344"/>
        <v>0</v>
      </c>
      <c r="BG218" s="138">
        <f>IF(CD218="","",IF(N(BD218)&gt;max_minuta*60,2,INDEX(statusRezultat_id,MATCH(VALUE(BE218),statusRezultat_oevent,0))))</f>
        <v>1</v>
      </c>
      <c r="BH218" s="74" t="str">
        <f>IF(B218="","",SUBSTITUTE(MID($B218,R218+1,S218-R218-1),"""",""))</f>
        <v>KAP</v>
      </c>
      <c r="BI218" s="74" t="str">
        <f>IF(B218="","",SUBSTITUTE(MID($B218,S218+1,T218-S218-1),"""",""))</f>
        <v>OK Kapela</v>
      </c>
      <c r="BJ218" s="138" t="str">
        <f t="shared" si="324"/>
        <v/>
      </c>
      <c r="BK218" s="74" t="str" cm="1">
        <f t="array" ref="BK218">IF(BJ218="",""&amp;BI218,IF(BJ218="NEMA",BI218,INDEX(klubAlias_klub,BJ218)))</f>
        <v>OK Kapela</v>
      </c>
      <c r="BL218" s="74" t="str" cm="1">
        <f t="array" ref="BL218">IFERROR(INDEX(registarNatjecatelji,CE218,4),"")</f>
        <v>OK Kapela</v>
      </c>
      <c r="BM218" s="183" t="str">
        <f t="shared" si="280"/>
        <v/>
      </c>
      <c r="BN218" s="74" t="str">
        <f t="shared" si="325"/>
        <v>OK Kapela</v>
      </c>
      <c r="BO218" s="74" t="str">
        <f>IF(B218="","",SUBSTITUTE(MID($B218,T218+1,U218-T218-1),"""",""))</f>
        <v>CRO</v>
      </c>
      <c r="BP218" s="138">
        <f>IF(BO218="","",IFERROR(INDEX(drzava_id,MATCH(BO218,drzava_oznaka,0)),"NEMA"))</f>
        <v>1</v>
      </c>
      <c r="BQ218" s="74" t="str">
        <f>IF(B218="","",SUBSTITUTE(MID($B218,AQ218+1,AR218-AQ218-1),"""",""))</f>
        <v>Ž45</v>
      </c>
      <c r="BR218" s="74" t="str">
        <f t="shared" si="311"/>
        <v>M55-Ž45</v>
      </c>
      <c r="BS218" s="138">
        <f t="shared" si="312"/>
        <v>1008</v>
      </c>
      <c r="BT218" s="75" t="str">
        <f>IF(B218="","",SUBSTITUTE(MID($B218,AR218+1,AS218-AR218-1),"""",""))</f>
        <v>3.2</v>
      </c>
      <c r="BU218" s="75" t="str">
        <f>IF(B218="","",SUBSTITUTE(MID($B218,AS218+1,AT218-AS218-1),"""",""))</f>
        <v>125</v>
      </c>
      <c r="BV218" s="76" t="str">
        <f>IF(B218="","",SUBSTITUTE(MID($B218,AT218+1,AU218-AT218-1),"""",""))</f>
        <v>11</v>
      </c>
      <c r="BW218" t="s">
        <v>1</v>
      </c>
      <c r="BX218" s="106" t="str">
        <f>IF(BA218="Vacant","",IF(BA218="","",BA218) &amp; IF(BB218="",""," – " &amp; BB218) &amp; IF(BN218="",""," – " &amp; BN218) &amp; IF(AY218="",""," – " &amp; AY218))</f>
        <v>Srebrenka – Vuk – OK Kapela – Ž45</v>
      </c>
      <c r="BY218" s="107">
        <f t="shared" si="313"/>
        <v>319</v>
      </c>
      <c r="BZ218" t="s">
        <v>1</v>
      </c>
      <c r="CA218" s="106" t="str">
        <f>IF(BA218="Vacant","",IF(BA218="","",BA218) &amp; IF(BB218="",""," – " &amp; BB218) &amp; IF(BN218="",""," – " &amp; BN218))</f>
        <v>Srebrenka – Vuk – OK Kapela</v>
      </c>
      <c r="CB218" s="107">
        <f t="shared" si="314"/>
        <v>319</v>
      </c>
      <c r="CC218" t="s">
        <v>1</v>
      </c>
      <c r="CD218" s="106" t="str">
        <f>IF(BA218="Vacant","",IF(BA218="","",BA218)&amp;IF(BB218="",""," – "&amp;BB218))</f>
        <v>Srebrenka – Vuk</v>
      </c>
      <c r="CE218" s="107">
        <f t="shared" si="326"/>
        <v>319</v>
      </c>
      <c r="CF218" t="s">
        <v>1</v>
      </c>
      <c r="CG218" s="112">
        <f t="shared" si="327"/>
        <v>319</v>
      </c>
      <c r="CH218" s="107" cm="1">
        <f t="array" ref="CH218">IF(CG218="","",INDEX(imePrezime_id,CG218,0))</f>
        <v>1053</v>
      </c>
      <c r="CI218" t="s">
        <v>1</v>
      </c>
      <c r="CJ218" s="30" t="str">
        <f>IF(CE218&lt;&gt;"NEMA","","SELECT '"&amp;CD218&amp;"', ime, prezime FROM imeprezime WHERE ime LIKE '%"&amp;MID(BA218,2,LEN(BA218)-2)&amp;"%' Or prezime LIKE '%"&amp;MID(BB218,2,LEN(BB218)-2)&amp;"%' Or ime LIKE '%"&amp;MID(BB218,2,LEN(BB218)-2)&amp;"%' Or prezime LIKE '%"&amp;MID(BA218,2,LEN(BA218)-2)&amp;"%' ORDER BY ime, prezime;")</f>
        <v/>
      </c>
      <c r="CK218" t="s">
        <v>1</v>
      </c>
      <c r="CL218" s="91"/>
      <c r="CM218" t="s">
        <v>1</v>
      </c>
      <c r="CO218" t="s">
        <v>1</v>
      </c>
      <c r="CW218" s="116" t="str">
        <f>IF(CE218="NEMA",MAX(CW$10:CW217)+1,"")</f>
        <v/>
      </c>
      <c r="CX218" t="s">
        <v>1</v>
      </c>
      <c r="CY218" s="124" t="str">
        <f>LEFT(BQ218,1)</f>
        <v>Ž</v>
      </c>
      <c r="CZ218" t="s">
        <v>1</v>
      </c>
      <c r="DA218" s="106" t="str">
        <f>IF(CW218="","",IF(BO218&lt;&gt;"CRO","","INSERT INTO osoba (id,reg_broj,oib,spol_id,dat_rodjenja) VALUES ("&amp;CW218&amp;",(SELECT max(reg_broj)+1 FROM osoba),Null,'"&amp;CY218&amp;"',Null); INSERT INTO osoba_log (id,reg_broj,oib,spol_id,dat_rodjenja,dnevnik_id) SELECT id,reg_broj,oib,spol_id,dat_rodjenja,"&amp;CW$2&amp;" FROM osoba WHERE id = "&amp;CW218&amp;";"))</f>
        <v/>
      </c>
      <c r="DB218" s="129" t="str">
        <f>IF(CW218="","","INSERT INTO imeprezime (id,osoba_id,rbr,ime,prezime,klub_id,identitet_id,sintaksa_id,info,aktivno,dnevnik_id) VALUES ("&amp;CW218&amp;","&amp;IF(DA218="","Null",CW218)&amp;",1,'"&amp;BA218&amp;"','"&amp;BB218&amp;"',(SELECT id FROM klub WHERE naziv = '"&amp;BI218&amp;"'),Null,1,'',1,"&amp;CW$2&amp;");")</f>
        <v/>
      </c>
      <c r="DC218" t="s">
        <v>1</v>
      </c>
      <c r="DD218" s="30" t="str">
        <f t="shared" si="328"/>
        <v/>
      </c>
      <c r="DE218" t="s">
        <v>1</v>
      </c>
      <c r="DF218" s="106" t="str">
        <f>IF(OR(BP218="",BP218&lt;&gt;"NEMA"),"",BO218)</f>
        <v/>
      </c>
      <c r="DG218" s="129" t="str">
        <f>IF(DF218="","",MAX(DG$10:DG217)+1)</f>
        <v/>
      </c>
      <c r="DH218" t="s">
        <v>1</v>
      </c>
      <c r="DI218" s="91"/>
      <c r="DJ218" t="s">
        <v>1</v>
      </c>
      <c r="DK218" s="30" t="str">
        <f>IF(DF218="","","INSERT INTO drzava(id,naziv,oznaka) VALUES ("&amp;DG218&amp;",'"&amp;DI218&amp;"','"&amp;UPPER(LEFT(DF218,1))&amp;LOWER(RIGHT(DF218,2))&amp;"');")</f>
        <v/>
      </c>
      <c r="DL218" t="s">
        <v>1</v>
      </c>
      <c r="DM218" s="170" t="str">
        <f>IF(BJ218&lt;&gt;"NEMA","",IF(IFERROR(MATCH(BI218,BI$10:BI217,0),0)&lt;&gt;0,"",BI218))</f>
        <v/>
      </c>
      <c r="DN218" t="s">
        <v>1</v>
      </c>
      <c r="DO218" s="91"/>
      <c r="DP218" t="s">
        <v>1</v>
      </c>
      <c r="DQ218" s="106" t="str">
        <f t="shared" si="329"/>
        <v/>
      </c>
      <c r="DR218" s="74" t="str">
        <f>IF(DQ218="","",MAX(DR$10:DR217)+1)</f>
        <v/>
      </c>
      <c r="DS218" s="74" t="str">
        <f>IF(DQ218="","",IF(BP218="","",IF(BP218="NEMA",DG218,BP218)))</f>
        <v/>
      </c>
      <c r="DT218" s="74" t="str">
        <f t="shared" si="330"/>
        <v/>
      </c>
      <c r="DU218" s="74" t="str">
        <f>IF(DO218="","",MAX(DU$10:DU217)+1)</f>
        <v/>
      </c>
      <c r="DV218" s="181" t="str">
        <f>IF(DO218="","",INDEX(klub_id,MATCH(DO218,klub_naziv,0)))</f>
        <v/>
      </c>
      <c r="DW218" s="129" t="str">
        <f t="shared" si="331"/>
        <v/>
      </c>
      <c r="DX218" t="s">
        <v>1</v>
      </c>
      <c r="DY218" s="30" t="str">
        <f t="shared" si="332"/>
        <v/>
      </c>
      <c r="DZ218" t="s">
        <v>1</v>
      </c>
      <c r="EA218" s="170" t="str">
        <f>IF(BX218="","",IF(BY218&lt;&gt;"NEMA","ime-pre-klu"&amp;IF(BJ218="","","(ali)")&amp;"-kat",IF(CB218&lt;&gt;"NEMA","ime-pre-klu"&amp;IF(BJ218="","","(ali)"),IF(CE218&lt;&gt;"NEMA","ime-pre",IF(CW218&lt;&gt;"","novo",""))))&amp;IF(AND(BE218="0",BD218&gt;max_minuta*60),"-ot",""))</f>
        <v>ime-pre-klu-kat</v>
      </c>
      <c r="EB218" t="s">
        <v>1</v>
      </c>
      <c r="EC218" s="112"/>
      <c r="ED218" s="138"/>
      <c r="EE218" s="138"/>
      <c r="EF218" s="138"/>
      <c r="EG218" s="138"/>
      <c r="EH218" s="138"/>
      <c r="EI218" s="138"/>
      <c r="EJ218" s="138"/>
      <c r="EK218" s="138"/>
      <c r="EL218" s="138"/>
      <c r="EM218" s="107">
        <f t="shared" si="315"/>
        <v>1</v>
      </c>
      <c r="EN218" t="s">
        <v>1</v>
      </c>
    </row>
    <row r="219" spans="2:144" x14ac:dyDescent="0.25">
      <c r="B219" s="152" t="s">
        <v>1286</v>
      </c>
      <c r="C219" t="s">
        <v>1</v>
      </c>
      <c r="D219" s="163">
        <f t="shared" si="316"/>
        <v>0</v>
      </c>
      <c r="E219" s="164">
        <f t="shared" ref="E219:AW219" si="348">IF($B219="","",FIND(";",$B219,D219+1))</f>
        <v>1</v>
      </c>
      <c r="F219" s="164">
        <f t="shared" si="348"/>
        <v>9</v>
      </c>
      <c r="G219" s="164">
        <f t="shared" si="348"/>
        <v>15</v>
      </c>
      <c r="H219" s="164">
        <f t="shared" si="348"/>
        <v>33</v>
      </c>
      <c r="I219" s="164">
        <f t="shared" si="348"/>
        <v>42</v>
      </c>
      <c r="J219" s="164">
        <f t="shared" si="348"/>
        <v>43</v>
      </c>
      <c r="K219" s="164">
        <f t="shared" si="348"/>
        <v>45</v>
      </c>
      <c r="L219" s="164">
        <f t="shared" si="348"/>
        <v>46</v>
      </c>
      <c r="M219" s="164">
        <f t="shared" si="348"/>
        <v>48</v>
      </c>
      <c r="N219" s="164">
        <f t="shared" si="348"/>
        <v>54</v>
      </c>
      <c r="O219" s="164">
        <f t="shared" si="348"/>
        <v>60</v>
      </c>
      <c r="P219" s="164">
        <f t="shared" si="348"/>
        <v>66</v>
      </c>
      <c r="Q219" s="164">
        <f t="shared" si="348"/>
        <v>68</v>
      </c>
      <c r="R219" s="164">
        <f t="shared" si="348"/>
        <v>70</v>
      </c>
      <c r="S219" s="164">
        <f t="shared" si="348"/>
        <v>76</v>
      </c>
      <c r="T219" s="164">
        <f t="shared" si="348"/>
        <v>88</v>
      </c>
      <c r="U219" s="164">
        <f t="shared" si="348"/>
        <v>94</v>
      </c>
      <c r="V219" s="164">
        <f t="shared" si="348"/>
        <v>97</v>
      </c>
      <c r="W219" s="164">
        <f t="shared" si="348"/>
        <v>103</v>
      </c>
      <c r="X219" s="164">
        <f t="shared" si="348"/>
        <v>109</v>
      </c>
      <c r="Y219" s="164">
        <f t="shared" si="348"/>
        <v>110</v>
      </c>
      <c r="Z219" s="164">
        <f t="shared" si="348"/>
        <v>111</v>
      </c>
      <c r="AA219" s="164">
        <f t="shared" si="348"/>
        <v>112</v>
      </c>
      <c r="AB219" s="164">
        <f t="shared" si="348"/>
        <v>115</v>
      </c>
      <c r="AC219" s="164">
        <f t="shared" si="348"/>
        <v>118</v>
      </c>
      <c r="AD219" s="164">
        <f t="shared" si="348"/>
        <v>121</v>
      </c>
      <c r="AE219" s="164">
        <f t="shared" si="348"/>
        <v>124</v>
      </c>
      <c r="AF219" s="164">
        <f t="shared" si="348"/>
        <v>127</v>
      </c>
      <c r="AG219" s="164">
        <f t="shared" si="348"/>
        <v>130</v>
      </c>
      <c r="AH219" s="164">
        <f t="shared" si="348"/>
        <v>133</v>
      </c>
      <c r="AI219" s="164">
        <f t="shared" si="348"/>
        <v>136</v>
      </c>
      <c r="AJ219" s="164">
        <f t="shared" si="348"/>
        <v>139</v>
      </c>
      <c r="AK219" s="164">
        <f t="shared" si="348"/>
        <v>142</v>
      </c>
      <c r="AL219" s="164">
        <f t="shared" si="348"/>
        <v>145</v>
      </c>
      <c r="AM219" s="164">
        <f t="shared" si="348"/>
        <v>146</v>
      </c>
      <c r="AN219" s="164">
        <f t="shared" si="348"/>
        <v>148</v>
      </c>
      <c r="AO219" s="164">
        <f t="shared" si="348"/>
        <v>154</v>
      </c>
      <c r="AP219" s="164">
        <f t="shared" si="348"/>
        <v>156</v>
      </c>
      <c r="AQ219" s="164">
        <f t="shared" si="348"/>
        <v>159</v>
      </c>
      <c r="AR219" s="164">
        <f t="shared" si="348"/>
        <v>165</v>
      </c>
      <c r="AS219" s="164">
        <f t="shared" si="348"/>
        <v>171</v>
      </c>
      <c r="AT219" s="164">
        <f t="shared" si="348"/>
        <v>177</v>
      </c>
      <c r="AU219" s="164">
        <f t="shared" si="348"/>
        <v>180</v>
      </c>
      <c r="AV219" s="164">
        <f t="shared" si="348"/>
        <v>182</v>
      </c>
      <c r="AW219" s="165">
        <f t="shared" si="348"/>
        <v>183</v>
      </c>
      <c r="AX219" t="s">
        <v>1</v>
      </c>
      <c r="AY219" s="106" t="str">
        <f t="shared" si="318"/>
        <v>Ž45</v>
      </c>
      <c r="AZ219" s="138">
        <f t="shared" si="310"/>
        <v>116</v>
      </c>
      <c r="BA219" s="74" t="str">
        <f t="shared" si="319"/>
        <v>Marija</v>
      </c>
      <c r="BB219" s="74" t="str">
        <f t="shared" si="320"/>
        <v>Jazvić Mioković</v>
      </c>
      <c r="BC219" s="138" t="str">
        <f t="shared" si="321"/>
        <v>52:33</v>
      </c>
      <c r="BD219" s="138">
        <f t="shared" si="322"/>
        <v>3153</v>
      </c>
      <c r="BE219" s="138" t="str">
        <f t="shared" si="323"/>
        <v>0</v>
      </c>
      <c r="BF219" s="138" t="str">
        <f t="shared" si="344"/>
        <v>0</v>
      </c>
      <c r="BG219" s="138">
        <f>IF(CD219="","",IF(N(BD219)&gt;max_minuta*60,2,INDEX(statusRezultat_id,MATCH(VALUE(BE219),statusRezultat_oevent,0))))</f>
        <v>1</v>
      </c>
      <c r="BH219" s="74" t="str">
        <f>IF(B219="","",SUBSTITUTE(MID($B219,R219+1,S219-R219-1),"""",""))</f>
        <v>KAP</v>
      </c>
      <c r="BI219" s="74" t="str">
        <f>IF(B219="","",SUBSTITUTE(MID($B219,S219+1,T219-S219-1),"""",""))</f>
        <v>OK Kapela</v>
      </c>
      <c r="BJ219" s="138" t="str">
        <f t="shared" si="324"/>
        <v/>
      </c>
      <c r="BK219" s="74" t="str" cm="1">
        <f t="array" ref="BK219">IF(BJ219="",""&amp;BI219,IF(BJ219="NEMA",BI219,INDEX(klubAlias_klub,BJ219)))</f>
        <v>OK Kapela</v>
      </c>
      <c r="BL219" s="74" t="str" cm="1">
        <f t="array" ref="BL219">IFERROR(INDEX(registarNatjecatelji,CE219,4),"")</f>
        <v>OK Kapela</v>
      </c>
      <c r="BM219" s="183" t="str">
        <f t="shared" si="280"/>
        <v/>
      </c>
      <c r="BN219" s="74" t="str">
        <f t="shared" si="325"/>
        <v>OK Kapela</v>
      </c>
      <c r="BO219" s="74" t="str">
        <f>IF(B219="","",SUBSTITUTE(MID($B219,T219+1,U219-T219-1),"""",""))</f>
        <v>CRO</v>
      </c>
      <c r="BP219" s="138">
        <f>IF(BO219="","",IFERROR(INDEX(drzava_id,MATCH(BO219,drzava_oznaka,0)),"NEMA"))</f>
        <v>1</v>
      </c>
      <c r="BQ219" s="74" t="str">
        <f>IF(B219="","",SUBSTITUTE(MID($B219,AQ219+1,AR219-AQ219-1),"""",""))</f>
        <v>Ž45</v>
      </c>
      <c r="BR219" s="74" t="str">
        <f t="shared" si="311"/>
        <v>M55-Ž45</v>
      </c>
      <c r="BS219" s="138">
        <f t="shared" si="312"/>
        <v>1008</v>
      </c>
      <c r="BT219" s="75" t="str">
        <f>IF(B219="","",SUBSTITUTE(MID($B219,AR219+1,AS219-AR219-1),"""",""))</f>
        <v>3.2</v>
      </c>
      <c r="BU219" s="75" t="str">
        <f>IF(B219="","",SUBSTITUTE(MID($B219,AS219+1,AT219-AS219-1),"""",""))</f>
        <v>125</v>
      </c>
      <c r="BV219" s="76" t="str">
        <f>IF(B219="","",SUBSTITUTE(MID($B219,AT219+1,AU219-AT219-1),"""",""))</f>
        <v>11</v>
      </c>
      <c r="BW219" t="s">
        <v>1</v>
      </c>
      <c r="BX219" s="106" t="str">
        <f>IF(BA219="Vacant","",IF(BA219="","",BA219) &amp; IF(BB219="",""," – " &amp; BB219) &amp; IF(BN219="",""," – " &amp; BN219) &amp; IF(AY219="",""," – " &amp; AY219))</f>
        <v>Marija – Jazvić Mioković – OK Kapela – Ž45</v>
      </c>
      <c r="BY219" s="107">
        <f t="shared" si="313"/>
        <v>252</v>
      </c>
      <c r="BZ219" t="s">
        <v>1</v>
      </c>
      <c r="CA219" s="106" t="str">
        <f>IF(BA219="Vacant","",IF(BA219="","",BA219) &amp; IF(BB219="",""," – " &amp; BB219) &amp; IF(BN219="",""," – " &amp; BN219))</f>
        <v>Marija – Jazvić Mioković – OK Kapela</v>
      </c>
      <c r="CB219" s="107">
        <f t="shared" si="314"/>
        <v>252</v>
      </c>
      <c r="CC219" t="s">
        <v>1</v>
      </c>
      <c r="CD219" s="106" t="str">
        <f>IF(BA219="Vacant","",IF(BA219="","",BA219)&amp;IF(BB219="",""," – "&amp;BB219))</f>
        <v>Marija – Jazvić Mioković</v>
      </c>
      <c r="CE219" s="107">
        <f t="shared" si="326"/>
        <v>252</v>
      </c>
      <c r="CF219" t="s">
        <v>1</v>
      </c>
      <c r="CG219" s="112">
        <f t="shared" si="327"/>
        <v>252</v>
      </c>
      <c r="CH219" s="107" cm="1">
        <f t="array" ref="CH219">IF(CG219="","",INDEX(imePrezime_id,CG219,0))</f>
        <v>1128</v>
      </c>
      <c r="CI219" t="s">
        <v>1</v>
      </c>
      <c r="CJ219" s="30" t="str">
        <f>IF(CE219&lt;&gt;"NEMA","","SELECT '"&amp;CD219&amp;"', ime, prezime FROM imeprezime WHERE ime LIKE '%"&amp;MID(BA219,2,LEN(BA219)-2)&amp;"%' Or prezime LIKE '%"&amp;MID(BB219,2,LEN(BB219)-2)&amp;"%' Or ime LIKE '%"&amp;MID(BB219,2,LEN(BB219)-2)&amp;"%' Or prezime LIKE '%"&amp;MID(BA219,2,LEN(BA219)-2)&amp;"%' ORDER BY ime, prezime;")</f>
        <v/>
      </c>
      <c r="CK219" t="s">
        <v>1</v>
      </c>
      <c r="CL219" s="91"/>
      <c r="CM219" t="s">
        <v>1</v>
      </c>
      <c r="CO219" t="s">
        <v>1</v>
      </c>
      <c r="CW219" s="116" t="str">
        <f>IF(CE219="NEMA",MAX(CW$10:CW218)+1,"")</f>
        <v/>
      </c>
      <c r="CX219" t="s">
        <v>1</v>
      </c>
      <c r="CY219" s="124" t="str">
        <f>LEFT(BQ219,1)</f>
        <v>Ž</v>
      </c>
      <c r="CZ219" t="s">
        <v>1</v>
      </c>
      <c r="DA219" s="106" t="str">
        <f>IF(CW219="","",IF(BO219&lt;&gt;"CRO","","INSERT INTO osoba (id,reg_broj,oib,spol_id,dat_rodjenja) VALUES ("&amp;CW219&amp;",(SELECT max(reg_broj)+1 FROM osoba),Null,'"&amp;CY219&amp;"',Null); INSERT INTO osoba_log (id,reg_broj,oib,spol_id,dat_rodjenja,dnevnik_id) SELECT id,reg_broj,oib,spol_id,dat_rodjenja,"&amp;CW$2&amp;" FROM osoba WHERE id = "&amp;CW219&amp;";"))</f>
        <v/>
      </c>
      <c r="DB219" s="129" t="str">
        <f>IF(CW219="","","INSERT INTO imeprezime (id,osoba_id,rbr,ime,prezime,klub_id,identitet_id,sintaksa_id,info,aktivno,dnevnik_id) VALUES ("&amp;CW219&amp;","&amp;IF(DA219="","Null",CW219)&amp;",1,'"&amp;BA219&amp;"','"&amp;BB219&amp;"',(SELECT id FROM klub WHERE naziv = '"&amp;BI219&amp;"'),Null,1,'',1,"&amp;CW$2&amp;");")</f>
        <v/>
      </c>
      <c r="DC219" t="s">
        <v>1</v>
      </c>
      <c r="DD219" s="30" t="str">
        <f t="shared" si="328"/>
        <v/>
      </c>
      <c r="DE219" t="s">
        <v>1</v>
      </c>
      <c r="DF219" s="106" t="str">
        <f>IF(OR(BP219="",BP219&lt;&gt;"NEMA"),"",BO219)</f>
        <v/>
      </c>
      <c r="DG219" s="129" t="str">
        <f>IF(DF219="","",MAX(DG$10:DG218)+1)</f>
        <v/>
      </c>
      <c r="DH219" t="s">
        <v>1</v>
      </c>
      <c r="DI219" s="91"/>
      <c r="DJ219" t="s">
        <v>1</v>
      </c>
      <c r="DK219" s="30" t="str">
        <f>IF(DF219="","","INSERT INTO drzava(id,naziv,oznaka) VALUES ("&amp;DG219&amp;",'"&amp;DI219&amp;"','"&amp;UPPER(LEFT(DF219,1))&amp;LOWER(RIGHT(DF219,2))&amp;"');")</f>
        <v/>
      </c>
      <c r="DL219" t="s">
        <v>1</v>
      </c>
      <c r="DM219" s="170" t="str">
        <f>IF(BJ219&lt;&gt;"NEMA","",IF(IFERROR(MATCH(BI219,BI$10:BI218,0),0)&lt;&gt;0,"",BI219))</f>
        <v/>
      </c>
      <c r="DN219" t="s">
        <v>1</v>
      </c>
      <c r="DO219" s="91"/>
      <c r="DP219" t="s">
        <v>1</v>
      </c>
      <c r="DQ219" s="106" t="str">
        <f t="shared" si="329"/>
        <v/>
      </c>
      <c r="DR219" s="74" t="str">
        <f>IF(DQ219="","",MAX(DR$10:DR218)+1)</f>
        <v/>
      </c>
      <c r="DS219" s="74" t="str">
        <f>IF(DQ219="","",IF(BP219="","",IF(BP219="NEMA",DG219,BP219)))</f>
        <v/>
      </c>
      <c r="DT219" s="74" t="str">
        <f t="shared" si="330"/>
        <v/>
      </c>
      <c r="DU219" s="74" t="str">
        <f>IF(DO219="","",MAX(DU$10:DU218)+1)</f>
        <v/>
      </c>
      <c r="DV219" s="181" t="str">
        <f>IF(DO219="","",INDEX(klub_id,MATCH(DO219,klub_naziv,0)))</f>
        <v/>
      </c>
      <c r="DW219" s="129" t="str">
        <f t="shared" si="331"/>
        <v/>
      </c>
      <c r="DX219" t="s">
        <v>1</v>
      </c>
      <c r="DY219" s="30" t="str">
        <f t="shared" si="332"/>
        <v/>
      </c>
      <c r="DZ219" t="s">
        <v>1</v>
      </c>
      <c r="EA219" s="170" t="str">
        <f>IF(BX219="","",IF(BY219&lt;&gt;"NEMA","ime-pre-klu"&amp;IF(BJ219="","","(ali)")&amp;"-kat",IF(CB219&lt;&gt;"NEMA","ime-pre-klu"&amp;IF(BJ219="","","(ali)"),IF(CE219&lt;&gt;"NEMA","ime-pre",IF(CW219&lt;&gt;"","novo",""))))&amp;IF(AND(BE219="0",BD219&gt;max_minuta*60),"-ot",""))</f>
        <v>ime-pre-klu-kat</v>
      </c>
      <c r="EB219" t="s">
        <v>1</v>
      </c>
      <c r="EC219" s="112"/>
      <c r="ED219" s="138"/>
      <c r="EE219" s="138"/>
      <c r="EF219" s="138"/>
      <c r="EG219" s="138"/>
      <c r="EH219" s="138"/>
      <c r="EI219" s="138"/>
      <c r="EJ219" s="138"/>
      <c r="EK219" s="138"/>
      <c r="EL219" s="138"/>
      <c r="EM219" s="107">
        <f t="shared" si="315"/>
        <v>1</v>
      </c>
      <c r="EN219" t="s">
        <v>1</v>
      </c>
    </row>
    <row r="220" spans="2:144" x14ac:dyDescent="0.25">
      <c r="B220" s="152" t="s">
        <v>1287</v>
      </c>
      <c r="C220" t="s">
        <v>1</v>
      </c>
      <c r="D220" s="163">
        <f t="shared" si="316"/>
        <v>0</v>
      </c>
      <c r="E220" s="164">
        <f t="shared" ref="E220:AW220" si="349">IF($B220="","",FIND(";",$B220,D220+1))</f>
        <v>1</v>
      </c>
      <c r="F220" s="164">
        <f t="shared" si="349"/>
        <v>9</v>
      </c>
      <c r="G220" s="164">
        <f t="shared" si="349"/>
        <v>15</v>
      </c>
      <c r="H220" s="164">
        <f t="shared" si="349"/>
        <v>26</v>
      </c>
      <c r="I220" s="164">
        <f t="shared" si="349"/>
        <v>35</v>
      </c>
      <c r="J220" s="164">
        <f t="shared" si="349"/>
        <v>36</v>
      </c>
      <c r="K220" s="164">
        <f t="shared" si="349"/>
        <v>38</v>
      </c>
      <c r="L220" s="164">
        <f t="shared" si="349"/>
        <v>39</v>
      </c>
      <c r="M220" s="164">
        <f t="shared" si="349"/>
        <v>41</v>
      </c>
      <c r="N220" s="164">
        <f t="shared" si="349"/>
        <v>47</v>
      </c>
      <c r="O220" s="164">
        <f t="shared" si="349"/>
        <v>53</v>
      </c>
      <c r="P220" s="164">
        <f t="shared" si="349"/>
        <v>59</v>
      </c>
      <c r="Q220" s="164">
        <f t="shared" si="349"/>
        <v>61</v>
      </c>
      <c r="R220" s="164">
        <f t="shared" si="349"/>
        <v>63</v>
      </c>
      <c r="S220" s="164">
        <f t="shared" si="349"/>
        <v>77</v>
      </c>
      <c r="T220" s="164">
        <f t="shared" si="349"/>
        <v>91</v>
      </c>
      <c r="U220" s="164">
        <f t="shared" si="349"/>
        <v>97</v>
      </c>
      <c r="V220" s="164">
        <f t="shared" si="349"/>
        <v>100</v>
      </c>
      <c r="W220" s="164">
        <f t="shared" si="349"/>
        <v>106</v>
      </c>
      <c r="X220" s="164">
        <f t="shared" si="349"/>
        <v>112</v>
      </c>
      <c r="Y220" s="164">
        <f t="shared" si="349"/>
        <v>113</v>
      </c>
      <c r="Z220" s="164">
        <f t="shared" si="349"/>
        <v>114</v>
      </c>
      <c r="AA220" s="164">
        <f t="shared" si="349"/>
        <v>115</v>
      </c>
      <c r="AB220" s="164">
        <f t="shared" si="349"/>
        <v>118</v>
      </c>
      <c r="AC220" s="164">
        <f t="shared" si="349"/>
        <v>121</v>
      </c>
      <c r="AD220" s="164">
        <f t="shared" si="349"/>
        <v>124</v>
      </c>
      <c r="AE220" s="164">
        <f t="shared" si="349"/>
        <v>127</v>
      </c>
      <c r="AF220" s="164">
        <f t="shared" si="349"/>
        <v>130</v>
      </c>
      <c r="AG220" s="164">
        <f t="shared" si="349"/>
        <v>133</v>
      </c>
      <c r="AH220" s="164">
        <f t="shared" si="349"/>
        <v>136</v>
      </c>
      <c r="AI220" s="164">
        <f t="shared" si="349"/>
        <v>139</v>
      </c>
      <c r="AJ220" s="164">
        <f t="shared" si="349"/>
        <v>142</v>
      </c>
      <c r="AK220" s="164">
        <f t="shared" si="349"/>
        <v>145</v>
      </c>
      <c r="AL220" s="164">
        <f t="shared" si="349"/>
        <v>148</v>
      </c>
      <c r="AM220" s="164">
        <f t="shared" si="349"/>
        <v>149</v>
      </c>
      <c r="AN220" s="164">
        <f t="shared" si="349"/>
        <v>151</v>
      </c>
      <c r="AO220" s="164">
        <f t="shared" si="349"/>
        <v>157</v>
      </c>
      <c r="AP220" s="164">
        <f t="shared" si="349"/>
        <v>159</v>
      </c>
      <c r="AQ220" s="164">
        <f t="shared" si="349"/>
        <v>162</v>
      </c>
      <c r="AR220" s="164">
        <f t="shared" si="349"/>
        <v>168</v>
      </c>
      <c r="AS220" s="164">
        <f t="shared" si="349"/>
        <v>174</v>
      </c>
      <c r="AT220" s="164">
        <f t="shared" si="349"/>
        <v>180</v>
      </c>
      <c r="AU220" s="164">
        <f t="shared" si="349"/>
        <v>183</v>
      </c>
      <c r="AV220" s="164">
        <f t="shared" si="349"/>
        <v>185</v>
      </c>
      <c r="AW220" s="165">
        <f t="shared" si="349"/>
        <v>186</v>
      </c>
      <c r="AX220" t="s">
        <v>1</v>
      </c>
      <c r="AY220" s="106" t="str">
        <f t="shared" si="318"/>
        <v>Ž45</v>
      </c>
      <c r="AZ220" s="138">
        <f t="shared" si="310"/>
        <v>116</v>
      </c>
      <c r="BA220" s="74" t="str">
        <f t="shared" si="319"/>
        <v>Marija</v>
      </c>
      <c r="BB220" s="74" t="str">
        <f t="shared" si="320"/>
        <v>Schubert</v>
      </c>
      <c r="BC220" s="138" t="str">
        <f t="shared" si="321"/>
        <v>57:02</v>
      </c>
      <c r="BD220" s="138">
        <f t="shared" si="322"/>
        <v>3422</v>
      </c>
      <c r="BE220" s="138" t="str">
        <f t="shared" si="323"/>
        <v>0</v>
      </c>
      <c r="BF220" s="138" t="str">
        <f t="shared" si="344"/>
        <v>0</v>
      </c>
      <c r="BG220" s="138">
        <f>IF(CD220="","",IF(N(BD220)&gt;max_minuta*60,2,INDEX(statusRezultat_id,MATCH(VALUE(BE220),statusRezultat_oevent,0))))</f>
        <v>1</v>
      </c>
      <c r="BH220" s="74" t="str">
        <f>IF(B220="","",SUBSTITUTE(MID($B220,R220+1,S220-R220-1),"""",""))</f>
        <v>OK Varaždin</v>
      </c>
      <c r="BI220" s="74" t="str">
        <f>IF(B220="","",SUBSTITUTE(MID($B220,S220+1,T220-S220-1),"""",""))</f>
        <v>OK Varaždin</v>
      </c>
      <c r="BJ220" s="138" t="str">
        <f t="shared" si="324"/>
        <v/>
      </c>
      <c r="BK220" s="74" t="str" cm="1">
        <f t="array" ref="BK220">IF(BJ220="",""&amp;BI220,IF(BJ220="NEMA",BI220,INDEX(klubAlias_klub,BJ220)))</f>
        <v>OK Varaždin</v>
      </c>
      <c r="BL220" s="74" t="str" cm="1">
        <f t="array" ref="BL220">IFERROR(INDEX(registarNatjecatelji,CE220,4),"")</f>
        <v>OK Varaždin</v>
      </c>
      <c r="BM220" s="183" t="str">
        <f t="shared" si="280"/>
        <v/>
      </c>
      <c r="BN220" s="74" t="str">
        <f t="shared" si="325"/>
        <v>OK Varaždin</v>
      </c>
      <c r="BO220" s="74" t="str">
        <f>IF(B220="","",SUBSTITUTE(MID($B220,T220+1,U220-T220-1),"""",""))</f>
        <v>CRO</v>
      </c>
      <c r="BP220" s="138">
        <f>IF(BO220="","",IFERROR(INDEX(drzava_id,MATCH(BO220,drzava_oznaka,0)),"NEMA"))</f>
        <v>1</v>
      </c>
      <c r="BQ220" s="74" t="str">
        <f>IF(B220="","",SUBSTITUTE(MID($B220,AQ220+1,AR220-AQ220-1),"""",""))</f>
        <v>Ž45</v>
      </c>
      <c r="BR220" s="74" t="str">
        <f t="shared" si="311"/>
        <v>M55-Ž45</v>
      </c>
      <c r="BS220" s="138">
        <f t="shared" si="312"/>
        <v>1008</v>
      </c>
      <c r="BT220" s="75" t="str">
        <f>IF(B220="","",SUBSTITUTE(MID($B220,AR220+1,AS220-AR220-1),"""",""))</f>
        <v>3.2</v>
      </c>
      <c r="BU220" s="75" t="str">
        <f>IF(B220="","",SUBSTITUTE(MID($B220,AS220+1,AT220-AS220-1),"""",""))</f>
        <v>125</v>
      </c>
      <c r="BV220" s="76" t="str">
        <f>IF(B220="","",SUBSTITUTE(MID($B220,AT220+1,AU220-AT220-1),"""",""))</f>
        <v>11</v>
      </c>
      <c r="BW220" t="s">
        <v>1</v>
      </c>
      <c r="BX220" s="106" t="str">
        <f>IF(BA220="Vacant","",IF(BA220="","",BA220) &amp; IF(BB220="",""," – " &amp; BB220) &amp; IF(BN220="",""," – " &amp; BN220) &amp; IF(AY220="",""," – " &amp; AY220))</f>
        <v>Marija – Schubert – OK Varaždin – Ž45</v>
      </c>
      <c r="BY220" s="107">
        <f t="shared" si="313"/>
        <v>576</v>
      </c>
      <c r="BZ220" t="s">
        <v>1</v>
      </c>
      <c r="CA220" s="106" t="str">
        <f>IF(BA220="Vacant","",IF(BA220="","",BA220) &amp; IF(BB220="",""," – " &amp; BB220) &amp; IF(BN220="",""," – " &amp; BN220))</f>
        <v>Marija – Schubert – OK Varaždin</v>
      </c>
      <c r="CB220" s="107">
        <f t="shared" si="314"/>
        <v>576</v>
      </c>
      <c r="CC220" t="s">
        <v>1</v>
      </c>
      <c r="CD220" s="106" t="str">
        <f>IF(BA220="Vacant","",IF(BA220="","",BA220)&amp;IF(BB220="",""," – "&amp;BB220))</f>
        <v>Marija – Schubert</v>
      </c>
      <c r="CE220" s="107">
        <f t="shared" si="326"/>
        <v>576</v>
      </c>
      <c r="CF220" t="s">
        <v>1</v>
      </c>
      <c r="CG220" s="112">
        <f t="shared" si="327"/>
        <v>576</v>
      </c>
      <c r="CH220" s="107" cm="1">
        <f t="array" ref="CH220">IF(CG220="","",INDEX(imePrezime_id,CG220,0))</f>
        <v>1270</v>
      </c>
      <c r="CI220" t="s">
        <v>1</v>
      </c>
      <c r="CJ220" s="30" t="str">
        <f>IF(CE220&lt;&gt;"NEMA","","SELECT '"&amp;CD220&amp;"', ime, prezime FROM imeprezime WHERE ime LIKE '%"&amp;MID(BA220,2,LEN(BA220)-2)&amp;"%' Or prezime LIKE '%"&amp;MID(BB220,2,LEN(BB220)-2)&amp;"%' Or ime LIKE '%"&amp;MID(BB220,2,LEN(BB220)-2)&amp;"%' Or prezime LIKE '%"&amp;MID(BA220,2,LEN(BA220)-2)&amp;"%' ORDER BY ime, prezime;")</f>
        <v/>
      </c>
      <c r="CK220" t="s">
        <v>1</v>
      </c>
      <c r="CL220" s="91"/>
      <c r="CM220" t="s">
        <v>1</v>
      </c>
      <c r="CO220" t="s">
        <v>1</v>
      </c>
      <c r="CW220" s="116" t="str">
        <f>IF(CE220="NEMA",MAX(CW$10:CW219)+1,"")</f>
        <v/>
      </c>
      <c r="CX220" t="s">
        <v>1</v>
      </c>
      <c r="CY220" s="124" t="str">
        <f>LEFT(BQ220,1)</f>
        <v>Ž</v>
      </c>
      <c r="CZ220" t="s">
        <v>1</v>
      </c>
      <c r="DA220" s="106" t="str">
        <f>IF(CW220="","",IF(BO220&lt;&gt;"CRO","","INSERT INTO osoba (id,reg_broj,oib,spol_id,dat_rodjenja) VALUES ("&amp;CW220&amp;",(SELECT max(reg_broj)+1 FROM osoba),Null,'"&amp;CY220&amp;"',Null); INSERT INTO osoba_log (id,reg_broj,oib,spol_id,dat_rodjenja,dnevnik_id) SELECT id,reg_broj,oib,spol_id,dat_rodjenja,"&amp;CW$2&amp;" FROM osoba WHERE id = "&amp;CW220&amp;";"))</f>
        <v/>
      </c>
      <c r="DB220" s="129" t="str">
        <f>IF(CW220="","","INSERT INTO imeprezime (id,osoba_id,rbr,ime,prezime,klub_id,identitet_id,sintaksa_id,info,aktivno,dnevnik_id) VALUES ("&amp;CW220&amp;","&amp;IF(DA220="","Null",CW220)&amp;",1,'"&amp;BA220&amp;"','"&amp;BB220&amp;"',(SELECT id FROM klub WHERE naziv = '"&amp;BI220&amp;"'),Null,1,'',1,"&amp;CW$2&amp;");")</f>
        <v/>
      </c>
      <c r="DC220" t="s">
        <v>1</v>
      </c>
      <c r="DD220" s="30" t="str">
        <f t="shared" si="328"/>
        <v/>
      </c>
      <c r="DE220" t="s">
        <v>1</v>
      </c>
      <c r="DF220" s="106" t="str">
        <f>IF(OR(BP220="",BP220&lt;&gt;"NEMA"),"",BO220)</f>
        <v/>
      </c>
      <c r="DG220" s="129" t="str">
        <f>IF(DF220="","",MAX(DG$10:DG219)+1)</f>
        <v/>
      </c>
      <c r="DH220" t="s">
        <v>1</v>
      </c>
      <c r="DI220" s="91"/>
      <c r="DJ220" t="s">
        <v>1</v>
      </c>
      <c r="DK220" s="30" t="str">
        <f>IF(DF220="","","INSERT INTO drzava(id,naziv,oznaka) VALUES ("&amp;DG220&amp;",'"&amp;DI220&amp;"','"&amp;UPPER(LEFT(DF220,1))&amp;LOWER(RIGHT(DF220,2))&amp;"');")</f>
        <v/>
      </c>
      <c r="DL220" t="s">
        <v>1</v>
      </c>
      <c r="DM220" s="170" t="str">
        <f>IF(BJ220&lt;&gt;"NEMA","",IF(IFERROR(MATCH(BI220,BI$10:BI219,0),0)&lt;&gt;0,"",BI220))</f>
        <v/>
      </c>
      <c r="DN220" t="s">
        <v>1</v>
      </c>
      <c r="DO220" s="91"/>
      <c r="DP220" t="s">
        <v>1</v>
      </c>
      <c r="DQ220" s="106" t="str">
        <f t="shared" si="329"/>
        <v/>
      </c>
      <c r="DR220" s="74" t="str">
        <f>IF(DQ220="","",MAX(DR$10:DR219)+1)</f>
        <v/>
      </c>
      <c r="DS220" s="74" t="str">
        <f>IF(DQ220="","",IF(BP220="","",IF(BP220="NEMA",DG220,BP220)))</f>
        <v/>
      </c>
      <c r="DT220" s="74" t="str">
        <f t="shared" si="330"/>
        <v/>
      </c>
      <c r="DU220" s="74" t="str">
        <f>IF(DO220="","",MAX(DU$10:DU219)+1)</f>
        <v/>
      </c>
      <c r="DV220" s="181" t="str">
        <f>IF(DO220="","",INDEX(klub_id,MATCH(DO220,klub_naziv,0)))</f>
        <v/>
      </c>
      <c r="DW220" s="129" t="str">
        <f t="shared" si="331"/>
        <v/>
      </c>
      <c r="DX220" t="s">
        <v>1</v>
      </c>
      <c r="DY220" s="30" t="str">
        <f t="shared" si="332"/>
        <v/>
      </c>
      <c r="DZ220" t="s">
        <v>1</v>
      </c>
      <c r="EA220" s="170" t="str">
        <f>IF(BX220="","",IF(BY220&lt;&gt;"NEMA","ime-pre-klu"&amp;IF(BJ220="","","(ali)")&amp;"-kat",IF(CB220&lt;&gt;"NEMA","ime-pre-klu"&amp;IF(BJ220="","","(ali)"),IF(CE220&lt;&gt;"NEMA","ime-pre",IF(CW220&lt;&gt;"","novo",""))))&amp;IF(AND(BE220="0",BD220&gt;max_minuta*60),"-ot",""))</f>
        <v>ime-pre-klu-kat</v>
      </c>
      <c r="EB220" t="s">
        <v>1</v>
      </c>
      <c r="EC220" s="112"/>
      <c r="ED220" s="138"/>
      <c r="EE220" s="138"/>
      <c r="EF220" s="138"/>
      <c r="EG220" s="138"/>
      <c r="EH220" s="138"/>
      <c r="EI220" s="138"/>
      <c r="EJ220" s="138"/>
      <c r="EK220" s="138"/>
      <c r="EL220" s="138"/>
      <c r="EM220" s="107">
        <f t="shared" si="315"/>
        <v>1</v>
      </c>
      <c r="EN220" t="s">
        <v>1</v>
      </c>
    </row>
    <row r="221" spans="2:144" x14ac:dyDescent="0.25">
      <c r="B221" s="152" t="s">
        <v>1288</v>
      </c>
      <c r="C221" t="s">
        <v>1</v>
      </c>
      <c r="D221" s="163">
        <f t="shared" si="316"/>
        <v>0</v>
      </c>
      <c r="E221" s="164">
        <f t="shared" ref="E221:AW221" si="350">IF($B221="","",FIND(";",$B221,D221+1))</f>
        <v>1</v>
      </c>
      <c r="F221" s="164">
        <f t="shared" si="350"/>
        <v>9</v>
      </c>
      <c r="G221" s="164">
        <f t="shared" si="350"/>
        <v>15</v>
      </c>
      <c r="H221" s="164">
        <f t="shared" si="350"/>
        <v>25</v>
      </c>
      <c r="I221" s="164">
        <f t="shared" si="350"/>
        <v>37</v>
      </c>
      <c r="J221" s="164">
        <f t="shared" si="350"/>
        <v>38</v>
      </c>
      <c r="K221" s="164">
        <f t="shared" si="350"/>
        <v>40</v>
      </c>
      <c r="L221" s="164">
        <f t="shared" si="350"/>
        <v>41</v>
      </c>
      <c r="M221" s="164">
        <f t="shared" si="350"/>
        <v>43</v>
      </c>
      <c r="N221" s="164">
        <f t="shared" si="350"/>
        <v>49</v>
      </c>
      <c r="O221" s="164">
        <f t="shared" si="350"/>
        <v>55</v>
      </c>
      <c r="P221" s="164">
        <f t="shared" si="350"/>
        <v>61</v>
      </c>
      <c r="Q221" s="164">
        <f t="shared" si="350"/>
        <v>63</v>
      </c>
      <c r="R221" s="164">
        <f t="shared" si="350"/>
        <v>65</v>
      </c>
      <c r="S221" s="164">
        <f t="shared" si="350"/>
        <v>71</v>
      </c>
      <c r="T221" s="164">
        <f t="shared" si="350"/>
        <v>84</v>
      </c>
      <c r="U221" s="164">
        <f t="shared" si="350"/>
        <v>90</v>
      </c>
      <c r="V221" s="164">
        <f t="shared" si="350"/>
        <v>93</v>
      </c>
      <c r="W221" s="164">
        <f t="shared" si="350"/>
        <v>99</v>
      </c>
      <c r="X221" s="164">
        <f t="shared" si="350"/>
        <v>105</v>
      </c>
      <c r="Y221" s="164">
        <f t="shared" si="350"/>
        <v>106</v>
      </c>
      <c r="Z221" s="164">
        <f t="shared" si="350"/>
        <v>107</v>
      </c>
      <c r="AA221" s="164">
        <f t="shared" si="350"/>
        <v>108</v>
      </c>
      <c r="AB221" s="164">
        <f t="shared" si="350"/>
        <v>111</v>
      </c>
      <c r="AC221" s="164">
        <f t="shared" si="350"/>
        <v>114</v>
      </c>
      <c r="AD221" s="164">
        <f t="shared" si="350"/>
        <v>117</v>
      </c>
      <c r="AE221" s="164">
        <f t="shared" si="350"/>
        <v>120</v>
      </c>
      <c r="AF221" s="164">
        <f t="shared" si="350"/>
        <v>123</v>
      </c>
      <c r="AG221" s="164">
        <f t="shared" si="350"/>
        <v>126</v>
      </c>
      <c r="AH221" s="164">
        <f t="shared" si="350"/>
        <v>129</v>
      </c>
      <c r="AI221" s="164">
        <f t="shared" si="350"/>
        <v>132</v>
      </c>
      <c r="AJ221" s="164">
        <f t="shared" si="350"/>
        <v>135</v>
      </c>
      <c r="AK221" s="164">
        <f t="shared" si="350"/>
        <v>138</v>
      </c>
      <c r="AL221" s="164">
        <f t="shared" si="350"/>
        <v>141</v>
      </c>
      <c r="AM221" s="164">
        <f t="shared" si="350"/>
        <v>142</v>
      </c>
      <c r="AN221" s="164">
        <f t="shared" si="350"/>
        <v>144</v>
      </c>
      <c r="AO221" s="164">
        <f t="shared" si="350"/>
        <v>150</v>
      </c>
      <c r="AP221" s="164">
        <f t="shared" si="350"/>
        <v>152</v>
      </c>
      <c r="AQ221" s="164">
        <f t="shared" si="350"/>
        <v>155</v>
      </c>
      <c r="AR221" s="164">
        <f t="shared" si="350"/>
        <v>161</v>
      </c>
      <c r="AS221" s="164">
        <f t="shared" si="350"/>
        <v>167</v>
      </c>
      <c r="AT221" s="164">
        <f t="shared" si="350"/>
        <v>173</v>
      </c>
      <c r="AU221" s="164">
        <f t="shared" si="350"/>
        <v>176</v>
      </c>
      <c r="AV221" s="164">
        <f t="shared" si="350"/>
        <v>179</v>
      </c>
      <c r="AW221" s="165">
        <f t="shared" si="350"/>
        <v>180</v>
      </c>
      <c r="AX221" t="s">
        <v>1</v>
      </c>
      <c r="AY221" s="106" t="str">
        <f t="shared" si="318"/>
        <v>Ž45</v>
      </c>
      <c r="AZ221" s="138">
        <f t="shared" si="310"/>
        <v>116</v>
      </c>
      <c r="BA221" s="74" t="str">
        <f t="shared" si="319"/>
        <v>Gabrijela</v>
      </c>
      <c r="BB221" s="74" t="str">
        <f t="shared" si="320"/>
        <v>Baburek</v>
      </c>
      <c r="BC221" s="138" t="str">
        <f t="shared" si="321"/>
        <v>57:53</v>
      </c>
      <c r="BD221" s="138">
        <f t="shared" si="322"/>
        <v>3473</v>
      </c>
      <c r="BE221" s="138" t="str">
        <f t="shared" si="323"/>
        <v>0</v>
      </c>
      <c r="BF221" s="138" t="str">
        <f t="shared" si="344"/>
        <v>0</v>
      </c>
      <c r="BG221" s="138">
        <f>IF(CD221="","",IF(N(BD221)&gt;max_minuta*60,2,INDEX(statusRezultat_id,MATCH(VALUE(BE221),statusRezultat_oevent,0))))</f>
        <v>1</v>
      </c>
      <c r="BH221" s="74" t="str">
        <f>IF(B221="","",SUBSTITUTE(MID($B221,R221+1,S221-R221-1),"""",""))</f>
        <v>JAP</v>
      </c>
      <c r="BI221" s="74" t="str">
        <f>IF(B221="","",SUBSTITUTE(MID($B221,S221+1,T221-S221-1),"""",""))</f>
        <v>OK Japetic</v>
      </c>
      <c r="BJ221" s="138" t="str">
        <f t="shared" si="324"/>
        <v>NEMA</v>
      </c>
      <c r="BK221" s="74" t="str" cm="1">
        <f t="array" ref="BK221">IF(BJ221="",""&amp;BI221,IF(BJ221="NEMA",BI221,INDEX(klubAlias_klub,BJ221)))</f>
        <v>OK Japetic</v>
      </c>
      <c r="BL221" s="74" t="str" cm="1">
        <f t="array" ref="BL221">IFERROR(INDEX(registarNatjecatelji,CE221,4),"")</f>
        <v>OK Japetić</v>
      </c>
      <c r="BM221" s="183">
        <f t="shared" si="280"/>
        <v>1</v>
      </c>
      <c r="BN221" s="74" t="str">
        <f t="shared" si="325"/>
        <v>OK Japetić</v>
      </c>
      <c r="BO221" s="74" t="str">
        <f>IF(B221="","",SUBSTITUTE(MID($B221,T221+1,U221-T221-1),"""",""))</f>
        <v>CRO</v>
      </c>
      <c r="BP221" s="138">
        <f>IF(BO221="","",IFERROR(INDEX(drzava_id,MATCH(BO221,drzava_oznaka,0)),"NEMA"))</f>
        <v>1</v>
      </c>
      <c r="BQ221" s="74" t="str">
        <f>IF(B221="","",SUBSTITUTE(MID($B221,AQ221+1,AR221-AQ221-1),"""",""))</f>
        <v>Ž45</v>
      </c>
      <c r="BR221" s="74" t="str">
        <f t="shared" si="311"/>
        <v>M55-Ž45</v>
      </c>
      <c r="BS221" s="138">
        <f t="shared" si="312"/>
        <v>1008</v>
      </c>
      <c r="BT221" s="75" t="str">
        <f>IF(B221="","",SUBSTITUTE(MID($B221,AR221+1,AS221-AR221-1),"""",""))</f>
        <v>3.2</v>
      </c>
      <c r="BU221" s="75" t="str">
        <f>IF(B221="","",SUBSTITUTE(MID($B221,AS221+1,AT221-AS221-1),"""",""))</f>
        <v>125</v>
      </c>
      <c r="BV221" s="76" t="str">
        <f>IF(B221="","",SUBSTITUTE(MID($B221,AT221+1,AU221-AT221-1),"""",""))</f>
        <v>11</v>
      </c>
      <c r="BW221" t="s">
        <v>1</v>
      </c>
      <c r="BX221" s="106" t="str">
        <f>IF(BA221="Vacant","",IF(BA221="","",BA221) &amp; IF(BB221="",""," – " &amp; BB221) &amp; IF(BN221="",""," – " &amp; BN221) &amp; IF(AY221="",""," – " &amp; AY221))</f>
        <v>Gabrijela – Baburek – OK Japetić – Ž45</v>
      </c>
      <c r="BY221" s="107">
        <f t="shared" si="313"/>
        <v>70</v>
      </c>
      <c r="BZ221" t="s">
        <v>1</v>
      </c>
      <c r="CA221" s="106" t="str">
        <f>IF(BA221="Vacant","",IF(BA221="","",BA221) &amp; IF(BB221="",""," – " &amp; BB221) &amp; IF(BN221="",""," – " &amp; BN221))</f>
        <v>Gabrijela – Baburek – OK Japetić</v>
      </c>
      <c r="CB221" s="107">
        <f t="shared" si="314"/>
        <v>70</v>
      </c>
      <c r="CC221" t="s">
        <v>1</v>
      </c>
      <c r="CD221" s="106" t="str">
        <f>IF(BA221="Vacant","",IF(BA221="","",BA221)&amp;IF(BB221="",""," – "&amp;BB221))</f>
        <v>Gabrijela – Baburek</v>
      </c>
      <c r="CE221" s="107">
        <f t="shared" si="326"/>
        <v>70</v>
      </c>
      <c r="CF221" t="s">
        <v>1</v>
      </c>
      <c r="CG221" s="112">
        <f t="shared" si="327"/>
        <v>70</v>
      </c>
      <c r="CH221" s="107" cm="1">
        <f t="array" ref="CH221">IF(CG221="","",INDEX(imePrezime_id,CG221,0))</f>
        <v>1217</v>
      </c>
      <c r="CI221" t="s">
        <v>1</v>
      </c>
      <c r="CJ221" s="30" t="str">
        <f>IF(CE221&lt;&gt;"NEMA","","SELECT '"&amp;CD221&amp;"', ime, prezime FROM imeprezime WHERE ime LIKE '%"&amp;MID(BA221,2,LEN(BA221)-2)&amp;"%' Or prezime LIKE '%"&amp;MID(BB221,2,LEN(BB221)-2)&amp;"%' Or ime LIKE '%"&amp;MID(BB221,2,LEN(BB221)-2)&amp;"%' Or prezime LIKE '%"&amp;MID(BA221,2,LEN(BA221)-2)&amp;"%' ORDER BY ime, prezime;")</f>
        <v/>
      </c>
      <c r="CK221" t="s">
        <v>1</v>
      </c>
      <c r="CL221" s="91"/>
      <c r="CM221" t="s">
        <v>1</v>
      </c>
      <c r="CO221" t="s">
        <v>1</v>
      </c>
      <c r="CW221" s="116" t="str">
        <f>IF(CE221="NEMA",MAX(CW$10:CW220)+1,"")</f>
        <v/>
      </c>
      <c r="CX221" t="s">
        <v>1</v>
      </c>
      <c r="CY221" s="124" t="str">
        <f>LEFT(BQ221,1)</f>
        <v>Ž</v>
      </c>
      <c r="CZ221" t="s">
        <v>1</v>
      </c>
      <c r="DA221" s="106" t="str">
        <f>IF(CW221="","",IF(BO221&lt;&gt;"CRO","","INSERT INTO osoba (id,reg_broj,oib,spol_id,dat_rodjenja) VALUES ("&amp;CW221&amp;",(SELECT max(reg_broj)+1 FROM osoba),Null,'"&amp;CY221&amp;"',Null); INSERT INTO osoba_log (id,reg_broj,oib,spol_id,dat_rodjenja,dnevnik_id) SELECT id,reg_broj,oib,spol_id,dat_rodjenja,"&amp;CW$2&amp;" FROM osoba WHERE id = "&amp;CW221&amp;";"))</f>
        <v/>
      </c>
      <c r="DB221" s="129" t="str">
        <f>IF(CW221="","","INSERT INTO imeprezime (id,osoba_id,rbr,ime,prezime,klub_id,identitet_id,sintaksa_id,info,aktivno,dnevnik_id) VALUES ("&amp;CW221&amp;","&amp;IF(DA221="","Null",CW221)&amp;",1,'"&amp;BA221&amp;"','"&amp;BB221&amp;"',(SELECT id FROM klub WHERE naziv = '"&amp;BI221&amp;"'),Null,1,'',1,"&amp;CW$2&amp;");")</f>
        <v/>
      </c>
      <c r="DC221" t="s">
        <v>1</v>
      </c>
      <c r="DD221" s="30" t="str">
        <f t="shared" si="328"/>
        <v/>
      </c>
      <c r="DE221" t="s">
        <v>1</v>
      </c>
      <c r="DF221" s="106" t="str">
        <f>IF(OR(BP221="",BP221&lt;&gt;"NEMA"),"",BO221)</f>
        <v/>
      </c>
      <c r="DG221" s="129" t="str">
        <f>IF(DF221="","",MAX(DG$10:DG220)+1)</f>
        <v/>
      </c>
      <c r="DH221" t="s">
        <v>1</v>
      </c>
      <c r="DI221" s="91"/>
      <c r="DJ221" t="s">
        <v>1</v>
      </c>
      <c r="DK221" s="30" t="str">
        <f>IF(DF221="","","INSERT INTO drzava(id,naziv,oznaka) VALUES ("&amp;DG221&amp;",'"&amp;DI221&amp;"','"&amp;UPPER(LEFT(DF221,1))&amp;LOWER(RIGHT(DF221,2))&amp;"');")</f>
        <v/>
      </c>
      <c r="DL221" t="s">
        <v>1</v>
      </c>
      <c r="DM221" s="170" t="str">
        <f>IF(BJ221&lt;&gt;"NEMA","",IF(IFERROR(MATCH(BI221,BI$10:BI220,0),0)&lt;&gt;0,"",BI221))</f>
        <v/>
      </c>
      <c r="DN221" t="s">
        <v>1</v>
      </c>
      <c r="DO221" s="91"/>
      <c r="DP221" t="s">
        <v>1</v>
      </c>
      <c r="DQ221" s="106" t="str">
        <f t="shared" si="329"/>
        <v/>
      </c>
      <c r="DR221" s="74" t="str">
        <f>IF(DQ221="","",MAX(DR$10:DR220)+1)</f>
        <v/>
      </c>
      <c r="DS221" s="74" t="str">
        <f>IF(DQ221="","",IF(BP221="","",IF(BP221="NEMA",DG221,BP221)))</f>
        <v/>
      </c>
      <c r="DT221" s="74" t="str">
        <f t="shared" si="330"/>
        <v/>
      </c>
      <c r="DU221" s="74" t="str">
        <f>IF(DO221="","",MAX(DU$10:DU220)+1)</f>
        <v/>
      </c>
      <c r="DV221" s="181" t="str">
        <f>IF(DO221="","",INDEX(klub_id,MATCH(DO221,klub_naziv,0)))</f>
        <v/>
      </c>
      <c r="DW221" s="129" t="str">
        <f t="shared" si="331"/>
        <v/>
      </c>
      <c r="DX221" t="s">
        <v>1</v>
      </c>
      <c r="DY221" s="30" t="str">
        <f t="shared" si="332"/>
        <v/>
      </c>
      <c r="DZ221" t="s">
        <v>1</v>
      </c>
      <c r="EA221" s="170" t="str">
        <f>IF(BX221="","",IF(BY221&lt;&gt;"NEMA","ime-pre-klu"&amp;IF(BJ221="","","(ali)")&amp;"-kat",IF(CB221&lt;&gt;"NEMA","ime-pre-klu"&amp;IF(BJ221="","","(ali)"),IF(CE221&lt;&gt;"NEMA","ime-pre",IF(CW221&lt;&gt;"","novo",""))))&amp;IF(AND(BE221="0",BD221&gt;max_minuta*60),"-ot",""))</f>
        <v>ime-pre-klu(ali)-kat</v>
      </c>
      <c r="EB221" t="s">
        <v>1</v>
      </c>
      <c r="EC221" s="112"/>
      <c r="ED221" s="138"/>
      <c r="EE221" s="138"/>
      <c r="EF221" s="138"/>
      <c r="EG221" s="138"/>
      <c r="EH221" s="138"/>
      <c r="EI221" s="138"/>
      <c r="EJ221" s="138"/>
      <c r="EK221" s="138"/>
      <c r="EL221" s="138"/>
      <c r="EM221" s="107">
        <f t="shared" si="315"/>
        <v>3</v>
      </c>
      <c r="EN221" t="s">
        <v>1</v>
      </c>
    </row>
    <row r="222" spans="2:144" x14ac:dyDescent="0.25">
      <c r="B222" s="152" t="s">
        <v>1289</v>
      </c>
      <c r="C222" t="s">
        <v>1</v>
      </c>
      <c r="D222" s="163">
        <f t="shared" si="316"/>
        <v>0</v>
      </c>
      <c r="E222" s="164">
        <f t="shared" ref="E222:AW222" si="351">IF($B222="","",FIND(";",$B222,D222+1))</f>
        <v>1</v>
      </c>
      <c r="F222" s="164">
        <f t="shared" si="351"/>
        <v>8</v>
      </c>
      <c r="G222" s="164">
        <f t="shared" si="351"/>
        <v>14</v>
      </c>
      <c r="H222" s="164">
        <f t="shared" si="351"/>
        <v>23</v>
      </c>
      <c r="I222" s="164">
        <f t="shared" si="351"/>
        <v>33</v>
      </c>
      <c r="J222" s="164">
        <f t="shared" si="351"/>
        <v>34</v>
      </c>
      <c r="K222" s="164">
        <f t="shared" si="351"/>
        <v>36</v>
      </c>
      <c r="L222" s="164">
        <f t="shared" si="351"/>
        <v>37</v>
      </c>
      <c r="M222" s="164">
        <f t="shared" si="351"/>
        <v>39</v>
      </c>
      <c r="N222" s="164">
        <f t="shared" si="351"/>
        <v>45</v>
      </c>
      <c r="O222" s="164">
        <f t="shared" si="351"/>
        <v>51</v>
      </c>
      <c r="P222" s="164">
        <f t="shared" si="351"/>
        <v>57</v>
      </c>
      <c r="Q222" s="164">
        <f t="shared" si="351"/>
        <v>59</v>
      </c>
      <c r="R222" s="164">
        <f t="shared" si="351"/>
        <v>61</v>
      </c>
      <c r="S222" s="164">
        <f t="shared" si="351"/>
        <v>72</v>
      </c>
      <c r="T222" s="164">
        <f t="shared" si="351"/>
        <v>86</v>
      </c>
      <c r="U222" s="164">
        <f t="shared" si="351"/>
        <v>92</v>
      </c>
      <c r="V222" s="164">
        <f t="shared" si="351"/>
        <v>95</v>
      </c>
      <c r="W222" s="164">
        <f t="shared" si="351"/>
        <v>101</v>
      </c>
      <c r="X222" s="164">
        <f t="shared" si="351"/>
        <v>107</v>
      </c>
      <c r="Y222" s="164">
        <f t="shared" si="351"/>
        <v>108</v>
      </c>
      <c r="Z222" s="164">
        <f t="shared" si="351"/>
        <v>109</v>
      </c>
      <c r="AA222" s="164">
        <f t="shared" si="351"/>
        <v>110</v>
      </c>
      <c r="AB222" s="164">
        <f t="shared" si="351"/>
        <v>113</v>
      </c>
      <c r="AC222" s="164">
        <f t="shared" si="351"/>
        <v>116</v>
      </c>
      <c r="AD222" s="164">
        <f t="shared" si="351"/>
        <v>119</v>
      </c>
      <c r="AE222" s="164">
        <f t="shared" si="351"/>
        <v>122</v>
      </c>
      <c r="AF222" s="164">
        <f t="shared" si="351"/>
        <v>125</v>
      </c>
      <c r="AG222" s="164">
        <f t="shared" si="351"/>
        <v>128</v>
      </c>
      <c r="AH222" s="164">
        <f t="shared" si="351"/>
        <v>131</v>
      </c>
      <c r="AI222" s="164">
        <f t="shared" si="351"/>
        <v>134</v>
      </c>
      <c r="AJ222" s="164">
        <f t="shared" si="351"/>
        <v>137</v>
      </c>
      <c r="AK222" s="164">
        <f t="shared" si="351"/>
        <v>140</v>
      </c>
      <c r="AL222" s="164">
        <f t="shared" si="351"/>
        <v>143</v>
      </c>
      <c r="AM222" s="164">
        <f t="shared" si="351"/>
        <v>144</v>
      </c>
      <c r="AN222" s="164">
        <f t="shared" si="351"/>
        <v>146</v>
      </c>
      <c r="AO222" s="164">
        <f t="shared" si="351"/>
        <v>152</v>
      </c>
      <c r="AP222" s="164">
        <f t="shared" si="351"/>
        <v>154</v>
      </c>
      <c r="AQ222" s="164">
        <f t="shared" si="351"/>
        <v>157</v>
      </c>
      <c r="AR222" s="164">
        <f t="shared" si="351"/>
        <v>163</v>
      </c>
      <c r="AS222" s="164">
        <f t="shared" si="351"/>
        <v>169</v>
      </c>
      <c r="AT222" s="164">
        <f t="shared" si="351"/>
        <v>175</v>
      </c>
      <c r="AU222" s="164">
        <f t="shared" si="351"/>
        <v>178</v>
      </c>
      <c r="AV222" s="164">
        <f t="shared" si="351"/>
        <v>181</v>
      </c>
      <c r="AW222" s="165">
        <f t="shared" si="351"/>
        <v>182</v>
      </c>
      <c r="AX222" t="s">
        <v>1</v>
      </c>
      <c r="AY222" s="106" t="str">
        <f t="shared" si="318"/>
        <v>Ž45</v>
      </c>
      <c r="AZ222" s="138">
        <f t="shared" si="310"/>
        <v>116</v>
      </c>
      <c r="BA222" s="74" t="str">
        <f t="shared" si="319"/>
        <v>Mirjana</v>
      </c>
      <c r="BB222" s="74" t="str">
        <f t="shared" si="320"/>
        <v>Horvat</v>
      </c>
      <c r="BC222" s="138" t="str">
        <f t="shared" si="321"/>
        <v>59:20</v>
      </c>
      <c r="BD222" s="138">
        <f t="shared" si="322"/>
        <v>3560</v>
      </c>
      <c r="BE222" s="138" t="str">
        <f t="shared" si="323"/>
        <v>0</v>
      </c>
      <c r="BF222" s="138" t="str">
        <f t="shared" si="344"/>
        <v>0</v>
      </c>
      <c r="BG222" s="138">
        <f>IF(CD222="","",IF(N(BD222)&gt;max_minuta*60,2,INDEX(statusRezultat_id,MATCH(VALUE(BE222),statusRezultat_oevent,0))))</f>
        <v>1</v>
      </c>
      <c r="BH222" s="74" t="str">
        <f>IF(B222="","",SUBSTITUTE(MID($B222,R222+1,S222-R222-1),"""",""))</f>
        <v>Maksimir</v>
      </c>
      <c r="BI222" s="74" t="str">
        <f>IF(B222="","",SUBSTITUTE(MID($B222,S222+1,T222-S222-1),"""",""))</f>
        <v>OK Maksimir</v>
      </c>
      <c r="BJ222" s="138" t="str">
        <f t="shared" si="324"/>
        <v/>
      </c>
      <c r="BK222" s="74" t="str" cm="1">
        <f t="array" ref="BK222">IF(BJ222="",""&amp;BI222,IF(BJ222="NEMA",BI222,INDEX(klubAlias_klub,BJ222)))</f>
        <v>OK Maksimir</v>
      </c>
      <c r="BL222" s="74" t="str" cm="1">
        <f t="array" ref="BL222">IFERROR(INDEX(registarNatjecatelji,CE222,4),"")</f>
        <v>OK Maksimir</v>
      </c>
      <c r="BM222" s="183" t="str">
        <f t="shared" si="280"/>
        <v/>
      </c>
      <c r="BN222" s="74" t="str">
        <f t="shared" si="325"/>
        <v>OK Maksimir</v>
      </c>
      <c r="BO222" s="74" t="str">
        <f>IF(B222="","",SUBSTITUTE(MID($B222,T222+1,U222-T222-1),"""",""))</f>
        <v>CRO</v>
      </c>
      <c r="BP222" s="138">
        <f>IF(BO222="","",IFERROR(INDEX(drzava_id,MATCH(BO222,drzava_oznaka,0)),"NEMA"))</f>
        <v>1</v>
      </c>
      <c r="BQ222" s="74" t="str">
        <f>IF(B222="","",SUBSTITUTE(MID($B222,AQ222+1,AR222-AQ222-1),"""",""))</f>
        <v>Ž45</v>
      </c>
      <c r="BR222" s="74" t="str">
        <f t="shared" si="311"/>
        <v>M55-Ž45</v>
      </c>
      <c r="BS222" s="138">
        <f t="shared" si="312"/>
        <v>1008</v>
      </c>
      <c r="BT222" s="75" t="str">
        <f>IF(B222="","",SUBSTITUTE(MID($B222,AR222+1,AS222-AR222-1),"""",""))</f>
        <v>3.2</v>
      </c>
      <c r="BU222" s="75" t="str">
        <f>IF(B222="","",SUBSTITUTE(MID($B222,AS222+1,AT222-AS222-1),"""",""))</f>
        <v>125</v>
      </c>
      <c r="BV222" s="76" t="str">
        <f>IF(B222="","",SUBSTITUTE(MID($B222,AT222+1,AU222-AT222-1),"""",""))</f>
        <v>11</v>
      </c>
      <c r="BW222" t="s">
        <v>1</v>
      </c>
      <c r="BX222" s="106" t="str">
        <f>IF(BA222="Vacant","",IF(BA222="","",BA222) &amp; IF(BB222="",""," – " &amp; BB222) &amp; IF(BN222="",""," – " &amp; BN222) &amp; IF(AY222="",""," – " &amp; AY222))</f>
        <v>Mirjana – Horvat – OK Maksimir – Ž45</v>
      </c>
      <c r="BY222" s="107">
        <f t="shared" si="313"/>
        <v>338</v>
      </c>
      <c r="BZ222" t="s">
        <v>1</v>
      </c>
      <c r="CA222" s="106" t="str">
        <f>IF(BA222="Vacant","",IF(BA222="","",BA222) &amp; IF(BB222="",""," – " &amp; BB222) &amp; IF(BN222="",""," – " &amp; BN222))</f>
        <v>Mirjana – Horvat – OK Maksimir</v>
      </c>
      <c r="CB222" s="107">
        <f t="shared" si="314"/>
        <v>338</v>
      </c>
      <c r="CC222" t="s">
        <v>1</v>
      </c>
      <c r="CD222" s="106" t="str">
        <f>IF(BA222="Vacant","",IF(BA222="","",BA222)&amp;IF(BB222="",""," – "&amp;BB222))</f>
        <v>Mirjana – Horvat</v>
      </c>
      <c r="CE222" s="107">
        <f t="shared" si="326"/>
        <v>338</v>
      </c>
      <c r="CF222" t="s">
        <v>1</v>
      </c>
      <c r="CG222" s="112">
        <f t="shared" si="327"/>
        <v>338</v>
      </c>
      <c r="CH222" s="107" cm="1">
        <f t="array" ref="CH222">IF(CG222="","",INDEX(imePrezime_id,CG222,0))</f>
        <v>1515</v>
      </c>
      <c r="CI222" t="s">
        <v>1</v>
      </c>
      <c r="CJ222" s="30" t="str">
        <f>IF(CE222&lt;&gt;"NEMA","","SELECT '"&amp;CD222&amp;"', ime, prezime FROM imeprezime WHERE ime LIKE '%"&amp;MID(BA222,2,LEN(BA222)-2)&amp;"%' Or prezime LIKE '%"&amp;MID(BB222,2,LEN(BB222)-2)&amp;"%' Or ime LIKE '%"&amp;MID(BB222,2,LEN(BB222)-2)&amp;"%' Or prezime LIKE '%"&amp;MID(BA222,2,LEN(BA222)-2)&amp;"%' ORDER BY ime, prezime;")</f>
        <v/>
      </c>
      <c r="CK222" t="s">
        <v>1</v>
      </c>
      <c r="CL222" s="91"/>
      <c r="CM222" t="s">
        <v>1</v>
      </c>
      <c r="CO222" t="s">
        <v>1</v>
      </c>
      <c r="CW222" s="116" t="str">
        <f>IF(CE222="NEMA",MAX(CW$10:CW221)+1,"")</f>
        <v/>
      </c>
      <c r="CX222" t="s">
        <v>1</v>
      </c>
      <c r="CY222" s="124" t="str">
        <f>LEFT(BQ222,1)</f>
        <v>Ž</v>
      </c>
      <c r="CZ222" t="s">
        <v>1</v>
      </c>
      <c r="DA222" s="106" t="str">
        <f>IF(CW222="","",IF(BO222&lt;&gt;"CRO","","INSERT INTO osoba (id,reg_broj,oib,spol_id,dat_rodjenja) VALUES ("&amp;CW222&amp;",(SELECT max(reg_broj)+1 FROM osoba),Null,'"&amp;CY222&amp;"',Null); INSERT INTO osoba_log (id,reg_broj,oib,spol_id,dat_rodjenja,dnevnik_id) SELECT id,reg_broj,oib,spol_id,dat_rodjenja,"&amp;CW$2&amp;" FROM osoba WHERE id = "&amp;CW222&amp;";"))</f>
        <v/>
      </c>
      <c r="DB222" s="129" t="str">
        <f>IF(CW222="","","INSERT INTO imeprezime (id,osoba_id,rbr,ime,prezime,klub_id,identitet_id,sintaksa_id,info,aktivno,dnevnik_id) VALUES ("&amp;CW222&amp;","&amp;IF(DA222="","Null",CW222)&amp;",1,'"&amp;BA222&amp;"','"&amp;BB222&amp;"',(SELECT id FROM klub WHERE naziv = '"&amp;BI222&amp;"'),Null,1,'',1,"&amp;CW$2&amp;");")</f>
        <v/>
      </c>
      <c r="DC222" t="s">
        <v>1</v>
      </c>
      <c r="DD222" s="30" t="str">
        <f t="shared" si="328"/>
        <v/>
      </c>
      <c r="DE222" t="s">
        <v>1</v>
      </c>
      <c r="DF222" s="106" t="str">
        <f>IF(OR(BP222="",BP222&lt;&gt;"NEMA"),"",BO222)</f>
        <v/>
      </c>
      <c r="DG222" s="129" t="str">
        <f>IF(DF222="","",MAX(DG$10:DG221)+1)</f>
        <v/>
      </c>
      <c r="DH222" t="s">
        <v>1</v>
      </c>
      <c r="DI222" s="91"/>
      <c r="DJ222" t="s">
        <v>1</v>
      </c>
      <c r="DK222" s="30" t="str">
        <f>IF(DF222="","","INSERT INTO drzava(id,naziv,oznaka) VALUES ("&amp;DG222&amp;",'"&amp;DI222&amp;"','"&amp;UPPER(LEFT(DF222,1))&amp;LOWER(RIGHT(DF222,2))&amp;"');")</f>
        <v/>
      </c>
      <c r="DL222" t="s">
        <v>1</v>
      </c>
      <c r="DM222" s="170" t="str">
        <f>IF(BJ222&lt;&gt;"NEMA","",IF(IFERROR(MATCH(BI222,BI$10:BI221,0),0)&lt;&gt;0,"",BI222))</f>
        <v/>
      </c>
      <c r="DN222" t="s">
        <v>1</v>
      </c>
      <c r="DO222" s="91"/>
      <c r="DP222" t="s">
        <v>1</v>
      </c>
      <c r="DQ222" s="106" t="str">
        <f t="shared" si="329"/>
        <v/>
      </c>
      <c r="DR222" s="74" t="str">
        <f>IF(DQ222="","",MAX(DR$10:DR221)+1)</f>
        <v/>
      </c>
      <c r="DS222" s="74" t="str">
        <f>IF(DQ222="","",IF(BP222="","",IF(BP222="NEMA",DG222,BP222)))</f>
        <v/>
      </c>
      <c r="DT222" s="74" t="str">
        <f t="shared" si="330"/>
        <v/>
      </c>
      <c r="DU222" s="74" t="str">
        <f>IF(DO222="","",MAX(DU$10:DU221)+1)</f>
        <v/>
      </c>
      <c r="DV222" s="181" t="str">
        <f>IF(DO222="","",INDEX(klub_id,MATCH(DO222,klub_naziv,0)))</f>
        <v/>
      </c>
      <c r="DW222" s="129" t="str">
        <f t="shared" si="331"/>
        <v/>
      </c>
      <c r="DX222" t="s">
        <v>1</v>
      </c>
      <c r="DY222" s="30" t="str">
        <f t="shared" si="332"/>
        <v/>
      </c>
      <c r="DZ222" t="s">
        <v>1</v>
      </c>
      <c r="EA222" s="170" t="str">
        <f>IF(BX222="","",IF(BY222&lt;&gt;"NEMA","ime-pre-klu"&amp;IF(BJ222="","","(ali)")&amp;"-kat",IF(CB222&lt;&gt;"NEMA","ime-pre-klu"&amp;IF(BJ222="","","(ali)"),IF(CE222&lt;&gt;"NEMA","ime-pre",IF(CW222&lt;&gt;"","novo",""))))&amp;IF(AND(BE222="0",BD222&gt;max_minuta*60),"-ot",""))</f>
        <v>ime-pre-klu-kat</v>
      </c>
      <c r="EB222" t="s">
        <v>1</v>
      </c>
      <c r="EC222" s="112"/>
      <c r="ED222" s="138"/>
      <c r="EE222" s="138"/>
      <c r="EF222" s="138"/>
      <c r="EG222" s="138"/>
      <c r="EH222" s="138"/>
      <c r="EI222" s="138"/>
      <c r="EJ222" s="138"/>
      <c r="EK222" s="138"/>
      <c r="EL222" s="138"/>
      <c r="EM222" s="107">
        <f t="shared" si="315"/>
        <v>1</v>
      </c>
      <c r="EN222" t="s">
        <v>1</v>
      </c>
    </row>
    <row r="223" spans="2:144" x14ac:dyDescent="0.25">
      <c r="B223" s="152" t="s">
        <v>1290</v>
      </c>
      <c r="C223" t="s">
        <v>1</v>
      </c>
      <c r="D223" s="163">
        <f t="shared" si="316"/>
        <v>0</v>
      </c>
      <c r="E223" s="164">
        <f t="shared" ref="E223:AW223" si="352">IF($B223="","",FIND(";",$B223,D223+1))</f>
        <v>1</v>
      </c>
      <c r="F223" s="164">
        <f t="shared" si="352"/>
        <v>8</v>
      </c>
      <c r="G223" s="164">
        <f t="shared" si="352"/>
        <v>13</v>
      </c>
      <c r="H223" s="164">
        <f t="shared" si="352"/>
        <v>22</v>
      </c>
      <c r="I223" s="164">
        <f t="shared" si="352"/>
        <v>31</v>
      </c>
      <c r="J223" s="164">
        <f t="shared" si="352"/>
        <v>32</v>
      </c>
      <c r="K223" s="164">
        <f t="shared" si="352"/>
        <v>34</v>
      </c>
      <c r="L223" s="164">
        <f t="shared" si="352"/>
        <v>35</v>
      </c>
      <c r="M223" s="164">
        <f t="shared" si="352"/>
        <v>37</v>
      </c>
      <c r="N223" s="164">
        <f t="shared" si="352"/>
        <v>43</v>
      </c>
      <c r="O223" s="164">
        <f t="shared" si="352"/>
        <v>49</v>
      </c>
      <c r="P223" s="164">
        <f t="shared" si="352"/>
        <v>55</v>
      </c>
      <c r="Q223" s="164">
        <f t="shared" si="352"/>
        <v>57</v>
      </c>
      <c r="R223" s="164">
        <f t="shared" si="352"/>
        <v>59</v>
      </c>
      <c r="S223" s="164">
        <f t="shared" si="352"/>
        <v>70</v>
      </c>
      <c r="T223" s="164">
        <f t="shared" si="352"/>
        <v>81</v>
      </c>
      <c r="U223" s="164">
        <f t="shared" si="352"/>
        <v>87</v>
      </c>
      <c r="V223" s="164">
        <f t="shared" si="352"/>
        <v>90</v>
      </c>
      <c r="W223" s="164">
        <f t="shared" si="352"/>
        <v>96</v>
      </c>
      <c r="X223" s="164">
        <f t="shared" si="352"/>
        <v>102</v>
      </c>
      <c r="Y223" s="164">
        <f t="shared" si="352"/>
        <v>103</v>
      </c>
      <c r="Z223" s="164">
        <f t="shared" si="352"/>
        <v>104</v>
      </c>
      <c r="AA223" s="164">
        <f t="shared" si="352"/>
        <v>105</v>
      </c>
      <c r="AB223" s="164">
        <f t="shared" si="352"/>
        <v>108</v>
      </c>
      <c r="AC223" s="164">
        <f t="shared" si="352"/>
        <v>111</v>
      </c>
      <c r="AD223" s="164">
        <f t="shared" si="352"/>
        <v>114</v>
      </c>
      <c r="AE223" s="164">
        <f t="shared" si="352"/>
        <v>117</v>
      </c>
      <c r="AF223" s="164">
        <f t="shared" si="352"/>
        <v>120</v>
      </c>
      <c r="AG223" s="164">
        <f t="shared" si="352"/>
        <v>123</v>
      </c>
      <c r="AH223" s="164">
        <f t="shared" si="352"/>
        <v>126</v>
      </c>
      <c r="AI223" s="164">
        <f t="shared" si="352"/>
        <v>129</v>
      </c>
      <c r="AJ223" s="164">
        <f t="shared" si="352"/>
        <v>132</v>
      </c>
      <c r="AK223" s="164">
        <f t="shared" si="352"/>
        <v>135</v>
      </c>
      <c r="AL223" s="164">
        <f t="shared" si="352"/>
        <v>138</v>
      </c>
      <c r="AM223" s="164">
        <f t="shared" si="352"/>
        <v>139</v>
      </c>
      <c r="AN223" s="164">
        <f t="shared" si="352"/>
        <v>141</v>
      </c>
      <c r="AO223" s="164">
        <f t="shared" si="352"/>
        <v>147</v>
      </c>
      <c r="AP223" s="164">
        <f t="shared" si="352"/>
        <v>149</v>
      </c>
      <c r="AQ223" s="164">
        <f t="shared" si="352"/>
        <v>152</v>
      </c>
      <c r="AR223" s="164">
        <f t="shared" si="352"/>
        <v>158</v>
      </c>
      <c r="AS223" s="164">
        <f t="shared" si="352"/>
        <v>164</v>
      </c>
      <c r="AT223" s="164">
        <f t="shared" si="352"/>
        <v>170</v>
      </c>
      <c r="AU223" s="164">
        <f t="shared" si="352"/>
        <v>173</v>
      </c>
      <c r="AV223" s="164">
        <f t="shared" si="352"/>
        <v>176</v>
      </c>
      <c r="AW223" s="165">
        <f t="shared" si="352"/>
        <v>177</v>
      </c>
      <c r="AX223" t="s">
        <v>1</v>
      </c>
      <c r="AY223" s="106" t="str">
        <f t="shared" si="318"/>
        <v>Ž45</v>
      </c>
      <c r="AZ223" s="138">
        <f t="shared" si="310"/>
        <v>116</v>
      </c>
      <c r="BA223" s="74" t="str">
        <f t="shared" si="319"/>
        <v>Željka</v>
      </c>
      <c r="BB223" s="74" t="str">
        <f t="shared" si="320"/>
        <v>Gajdek</v>
      </c>
      <c r="BC223" s="138" t="str">
        <f t="shared" si="321"/>
        <v>62:51</v>
      </c>
      <c r="BD223" s="138">
        <f t="shared" si="322"/>
        <v>3771</v>
      </c>
      <c r="BE223" s="138" t="str">
        <f t="shared" si="323"/>
        <v>0</v>
      </c>
      <c r="BF223" s="138" t="str">
        <f t="shared" si="344"/>
        <v>0</v>
      </c>
      <c r="BG223" s="138">
        <f>IF(CD223="","",IF(N(BD223)&gt;max_minuta*60,2,INDEX(statusRezultat_id,MATCH(VALUE(BE223),statusRezultat_oevent,0))))</f>
        <v>1</v>
      </c>
      <c r="BH223" s="74" t="str">
        <f>IF(B223="","",SUBSTITUTE(MID($B223,R223+1,S223-R223-1),"""",""))</f>
        <v>OK Jelen</v>
      </c>
      <c r="BI223" s="74" t="str">
        <f>IF(B223="","",SUBSTITUTE(MID($B223,S223+1,T223-S223-1),"""",""))</f>
        <v>OK Jelen</v>
      </c>
      <c r="BJ223" s="138" t="str">
        <f t="shared" si="324"/>
        <v/>
      </c>
      <c r="BK223" s="74" t="str" cm="1">
        <f t="array" ref="BK223">IF(BJ223="",""&amp;BI223,IF(BJ223="NEMA",BI223,INDEX(klubAlias_klub,BJ223)))</f>
        <v>OK Jelen</v>
      </c>
      <c r="BL223" s="74" t="str" cm="1">
        <f t="array" ref="BL223">IFERROR(INDEX(registarNatjecatelji,CE223,4),"")</f>
        <v>OK Jelen</v>
      </c>
      <c r="BM223" s="183" t="str">
        <f t="shared" si="280"/>
        <v/>
      </c>
      <c r="BN223" s="74" t="str">
        <f t="shared" si="325"/>
        <v>OK Jelen</v>
      </c>
      <c r="BO223" s="74" t="str">
        <f>IF(B223="","",SUBSTITUTE(MID($B223,T223+1,U223-T223-1),"""",""))</f>
        <v>CRO</v>
      </c>
      <c r="BP223" s="138">
        <f>IF(BO223="","",IFERROR(INDEX(drzava_id,MATCH(BO223,drzava_oznaka,0)),"NEMA"))</f>
        <v>1</v>
      </c>
      <c r="BQ223" s="74" t="str">
        <f>IF(B223="","",SUBSTITUTE(MID($B223,AQ223+1,AR223-AQ223-1),"""",""))</f>
        <v>Ž45</v>
      </c>
      <c r="BR223" s="74" t="str">
        <f t="shared" si="311"/>
        <v>M55-Ž45</v>
      </c>
      <c r="BS223" s="138">
        <f t="shared" si="312"/>
        <v>1008</v>
      </c>
      <c r="BT223" s="75" t="str">
        <f>IF(B223="","",SUBSTITUTE(MID($B223,AR223+1,AS223-AR223-1),"""",""))</f>
        <v>3.2</v>
      </c>
      <c r="BU223" s="75" t="str">
        <f>IF(B223="","",SUBSTITUTE(MID($B223,AS223+1,AT223-AS223-1),"""",""))</f>
        <v>125</v>
      </c>
      <c r="BV223" s="76" t="str">
        <f>IF(B223="","",SUBSTITUTE(MID($B223,AT223+1,AU223-AT223-1),"""",""))</f>
        <v>11</v>
      </c>
      <c r="BW223" t="s">
        <v>1</v>
      </c>
      <c r="BX223" s="106" t="str">
        <f>IF(BA223="Vacant","",IF(BA223="","",BA223) &amp; IF(BB223="",""," – " &amp; BB223) &amp; IF(BN223="",""," – " &amp; BN223) &amp; IF(AY223="",""," – " &amp; AY223))</f>
        <v>Željka – Gajdek – OK Jelen – Ž45</v>
      </c>
      <c r="BY223" s="107">
        <f t="shared" si="313"/>
        <v>159</v>
      </c>
      <c r="BZ223" t="s">
        <v>1</v>
      </c>
      <c r="CA223" s="106" t="str">
        <f>IF(BA223="Vacant","",IF(BA223="","",BA223) &amp; IF(BB223="",""," – " &amp; BB223) &amp; IF(BN223="",""," – " &amp; BN223))</f>
        <v>Željka – Gajdek – OK Jelen</v>
      </c>
      <c r="CB223" s="107">
        <f t="shared" si="314"/>
        <v>159</v>
      </c>
      <c r="CC223" t="s">
        <v>1</v>
      </c>
      <c r="CD223" s="106" t="str">
        <f>IF(BA223="Vacant","",IF(BA223="","",BA223)&amp;IF(BB223="",""," – "&amp;BB223))</f>
        <v>Željka – Gajdek</v>
      </c>
      <c r="CE223" s="107">
        <f t="shared" si="326"/>
        <v>159</v>
      </c>
      <c r="CF223" t="s">
        <v>1</v>
      </c>
      <c r="CG223" s="112">
        <f t="shared" si="327"/>
        <v>159</v>
      </c>
      <c r="CH223" s="107" cm="1">
        <f t="array" ref="CH223">IF(CG223="","",INDEX(imePrezime_id,CG223,0))</f>
        <v>1504</v>
      </c>
      <c r="CI223" t="s">
        <v>1</v>
      </c>
      <c r="CJ223" s="30" t="str">
        <f>IF(CE223&lt;&gt;"NEMA","","SELECT '"&amp;CD223&amp;"', ime, prezime FROM imeprezime WHERE ime LIKE '%"&amp;MID(BA223,2,LEN(BA223)-2)&amp;"%' Or prezime LIKE '%"&amp;MID(BB223,2,LEN(BB223)-2)&amp;"%' Or ime LIKE '%"&amp;MID(BB223,2,LEN(BB223)-2)&amp;"%' Or prezime LIKE '%"&amp;MID(BA223,2,LEN(BA223)-2)&amp;"%' ORDER BY ime, prezime;")</f>
        <v/>
      </c>
      <c r="CK223" t="s">
        <v>1</v>
      </c>
      <c r="CL223" s="91"/>
      <c r="CM223" t="s">
        <v>1</v>
      </c>
      <c r="CO223" t="s">
        <v>1</v>
      </c>
      <c r="CW223" s="116" t="str">
        <f>IF(CE223="NEMA",MAX(CW$10:CW222)+1,"")</f>
        <v/>
      </c>
      <c r="CX223" t="s">
        <v>1</v>
      </c>
      <c r="CY223" s="124" t="str">
        <f>LEFT(BQ223,1)</f>
        <v>Ž</v>
      </c>
      <c r="CZ223" t="s">
        <v>1</v>
      </c>
      <c r="DA223" s="106" t="str">
        <f>IF(CW223="","",IF(BO223&lt;&gt;"CRO","","INSERT INTO osoba (id,reg_broj,oib,spol_id,dat_rodjenja) VALUES ("&amp;CW223&amp;",(SELECT max(reg_broj)+1 FROM osoba),Null,'"&amp;CY223&amp;"',Null); INSERT INTO osoba_log (id,reg_broj,oib,spol_id,dat_rodjenja,dnevnik_id) SELECT id,reg_broj,oib,spol_id,dat_rodjenja,"&amp;CW$2&amp;" FROM osoba WHERE id = "&amp;CW223&amp;";"))</f>
        <v/>
      </c>
      <c r="DB223" s="129" t="str">
        <f>IF(CW223="","","INSERT INTO imeprezime (id,osoba_id,rbr,ime,prezime,klub_id,identitet_id,sintaksa_id,info,aktivno,dnevnik_id) VALUES ("&amp;CW223&amp;","&amp;IF(DA223="","Null",CW223)&amp;",1,'"&amp;BA223&amp;"','"&amp;BB223&amp;"',(SELECT id FROM klub WHERE naziv = '"&amp;BI223&amp;"'),Null,1,'',1,"&amp;CW$2&amp;");")</f>
        <v/>
      </c>
      <c r="DC223" t="s">
        <v>1</v>
      </c>
      <c r="DD223" s="30" t="str">
        <f t="shared" si="328"/>
        <v/>
      </c>
      <c r="DE223" t="s">
        <v>1</v>
      </c>
      <c r="DF223" s="106" t="str">
        <f>IF(OR(BP223="",BP223&lt;&gt;"NEMA"),"",BO223)</f>
        <v/>
      </c>
      <c r="DG223" s="129" t="str">
        <f>IF(DF223="","",MAX(DG$10:DG222)+1)</f>
        <v/>
      </c>
      <c r="DH223" t="s">
        <v>1</v>
      </c>
      <c r="DI223" s="91"/>
      <c r="DJ223" t="s">
        <v>1</v>
      </c>
      <c r="DK223" s="30" t="str">
        <f>IF(DF223="","","INSERT INTO drzava(id,naziv,oznaka) VALUES ("&amp;DG223&amp;",'"&amp;DI223&amp;"','"&amp;UPPER(LEFT(DF223,1))&amp;LOWER(RIGHT(DF223,2))&amp;"');")</f>
        <v/>
      </c>
      <c r="DL223" t="s">
        <v>1</v>
      </c>
      <c r="DM223" s="170" t="str">
        <f>IF(BJ223&lt;&gt;"NEMA","",IF(IFERROR(MATCH(BI223,BI$10:BI222,0),0)&lt;&gt;0,"",BI223))</f>
        <v/>
      </c>
      <c r="DN223" t="s">
        <v>1</v>
      </c>
      <c r="DO223" s="91"/>
      <c r="DP223" t="s">
        <v>1</v>
      </c>
      <c r="DQ223" s="106" t="str">
        <f t="shared" si="329"/>
        <v/>
      </c>
      <c r="DR223" s="74" t="str">
        <f>IF(DQ223="","",MAX(DR$10:DR222)+1)</f>
        <v/>
      </c>
      <c r="DS223" s="74" t="str">
        <f>IF(DQ223="","",IF(BP223="","",IF(BP223="NEMA",DG223,BP223)))</f>
        <v/>
      </c>
      <c r="DT223" s="74" t="str">
        <f t="shared" si="330"/>
        <v/>
      </c>
      <c r="DU223" s="74" t="str">
        <f>IF(DO223="","",MAX(DU$10:DU222)+1)</f>
        <v/>
      </c>
      <c r="DV223" s="181" t="str">
        <f>IF(DO223="","",INDEX(klub_id,MATCH(DO223,klub_naziv,0)))</f>
        <v/>
      </c>
      <c r="DW223" s="129" t="str">
        <f t="shared" si="331"/>
        <v/>
      </c>
      <c r="DX223" t="s">
        <v>1</v>
      </c>
      <c r="DY223" s="30" t="str">
        <f t="shared" si="332"/>
        <v/>
      </c>
      <c r="DZ223" t="s">
        <v>1</v>
      </c>
      <c r="EA223" s="170" t="str">
        <f>IF(BX223="","",IF(BY223&lt;&gt;"NEMA","ime-pre-klu"&amp;IF(BJ223="","","(ali)")&amp;"-kat",IF(CB223&lt;&gt;"NEMA","ime-pre-klu"&amp;IF(BJ223="","","(ali)"),IF(CE223&lt;&gt;"NEMA","ime-pre",IF(CW223&lt;&gt;"","novo",""))))&amp;IF(AND(BE223="0",BD223&gt;max_minuta*60),"-ot",""))</f>
        <v>ime-pre-klu-kat</v>
      </c>
      <c r="EB223" t="s">
        <v>1</v>
      </c>
      <c r="EC223" s="112"/>
      <c r="ED223" s="138"/>
      <c r="EE223" s="138"/>
      <c r="EF223" s="138"/>
      <c r="EG223" s="138"/>
      <c r="EH223" s="138"/>
      <c r="EI223" s="138"/>
      <c r="EJ223" s="138"/>
      <c r="EK223" s="138"/>
      <c r="EL223" s="138"/>
      <c r="EM223" s="107">
        <f t="shared" si="315"/>
        <v>1</v>
      </c>
      <c r="EN223" t="s">
        <v>1</v>
      </c>
    </row>
    <row r="224" spans="2:144" x14ac:dyDescent="0.25">
      <c r="B224" s="152" t="s">
        <v>1291</v>
      </c>
      <c r="C224" t="s">
        <v>1</v>
      </c>
      <c r="D224" s="163">
        <f t="shared" si="316"/>
        <v>0</v>
      </c>
      <c r="E224" s="164">
        <f t="shared" ref="E224:AW224" si="353">IF($B224="","",FIND(";",$B224,D224+1))</f>
        <v>1</v>
      </c>
      <c r="F224" s="164">
        <f t="shared" si="353"/>
        <v>8</v>
      </c>
      <c r="G224" s="164">
        <f t="shared" si="353"/>
        <v>14</v>
      </c>
      <c r="H224" s="164">
        <f t="shared" si="353"/>
        <v>31</v>
      </c>
      <c r="I224" s="164">
        <f t="shared" si="353"/>
        <v>40</v>
      </c>
      <c r="J224" s="164">
        <f t="shared" si="353"/>
        <v>41</v>
      </c>
      <c r="K224" s="164">
        <f t="shared" si="353"/>
        <v>43</v>
      </c>
      <c r="L224" s="164">
        <f t="shared" si="353"/>
        <v>44</v>
      </c>
      <c r="M224" s="164">
        <f t="shared" si="353"/>
        <v>46</v>
      </c>
      <c r="N224" s="164">
        <f t="shared" si="353"/>
        <v>52</v>
      </c>
      <c r="O224" s="164">
        <f t="shared" si="353"/>
        <v>59</v>
      </c>
      <c r="P224" s="164">
        <f t="shared" si="353"/>
        <v>65</v>
      </c>
      <c r="Q224" s="164">
        <f t="shared" si="353"/>
        <v>67</v>
      </c>
      <c r="R224" s="164">
        <f t="shared" si="353"/>
        <v>69</v>
      </c>
      <c r="S224" s="164">
        <f t="shared" si="353"/>
        <v>75</v>
      </c>
      <c r="T224" s="164">
        <f t="shared" si="353"/>
        <v>88</v>
      </c>
      <c r="U224" s="164">
        <f t="shared" si="353"/>
        <v>94</v>
      </c>
      <c r="V224" s="164">
        <f t="shared" si="353"/>
        <v>97</v>
      </c>
      <c r="W224" s="164">
        <f t="shared" si="353"/>
        <v>103</v>
      </c>
      <c r="X224" s="164">
        <f t="shared" si="353"/>
        <v>109</v>
      </c>
      <c r="Y224" s="164">
        <f t="shared" si="353"/>
        <v>110</v>
      </c>
      <c r="Z224" s="164">
        <f t="shared" si="353"/>
        <v>111</v>
      </c>
      <c r="AA224" s="164">
        <f t="shared" si="353"/>
        <v>112</v>
      </c>
      <c r="AB224" s="164">
        <f t="shared" si="353"/>
        <v>115</v>
      </c>
      <c r="AC224" s="164">
        <f t="shared" si="353"/>
        <v>118</v>
      </c>
      <c r="AD224" s="164">
        <f t="shared" si="353"/>
        <v>121</v>
      </c>
      <c r="AE224" s="164">
        <f t="shared" si="353"/>
        <v>124</v>
      </c>
      <c r="AF224" s="164">
        <f t="shared" si="353"/>
        <v>127</v>
      </c>
      <c r="AG224" s="164">
        <f t="shared" si="353"/>
        <v>130</v>
      </c>
      <c r="AH224" s="164">
        <f t="shared" si="353"/>
        <v>133</v>
      </c>
      <c r="AI224" s="164">
        <f t="shared" si="353"/>
        <v>136</v>
      </c>
      <c r="AJ224" s="164">
        <f t="shared" si="353"/>
        <v>139</v>
      </c>
      <c r="AK224" s="164">
        <f t="shared" si="353"/>
        <v>142</v>
      </c>
      <c r="AL224" s="164">
        <f t="shared" si="353"/>
        <v>145</v>
      </c>
      <c r="AM224" s="164">
        <f t="shared" si="353"/>
        <v>146</v>
      </c>
      <c r="AN224" s="164">
        <f t="shared" si="353"/>
        <v>148</v>
      </c>
      <c r="AO224" s="164">
        <f t="shared" si="353"/>
        <v>154</v>
      </c>
      <c r="AP224" s="164">
        <f t="shared" si="353"/>
        <v>156</v>
      </c>
      <c r="AQ224" s="164">
        <f t="shared" si="353"/>
        <v>159</v>
      </c>
      <c r="AR224" s="164">
        <f t="shared" si="353"/>
        <v>165</v>
      </c>
      <c r="AS224" s="164">
        <f t="shared" si="353"/>
        <v>171</v>
      </c>
      <c r="AT224" s="164">
        <f t="shared" si="353"/>
        <v>177</v>
      </c>
      <c r="AU224" s="164">
        <f t="shared" si="353"/>
        <v>180</v>
      </c>
      <c r="AV224" s="164">
        <f t="shared" si="353"/>
        <v>183</v>
      </c>
      <c r="AW224" s="165">
        <f t="shared" si="353"/>
        <v>184</v>
      </c>
      <c r="AX224" t="s">
        <v>1</v>
      </c>
      <c r="AY224" s="106" t="str">
        <f t="shared" si="318"/>
        <v>Ž45</v>
      </c>
      <c r="AZ224" s="138">
        <f t="shared" si="310"/>
        <v>116</v>
      </c>
      <c r="BA224" s="74" t="str">
        <f t="shared" si="319"/>
        <v>Sandra</v>
      </c>
      <c r="BB224" s="74" t="str">
        <f t="shared" si="320"/>
        <v>Perica Cvjetko</v>
      </c>
      <c r="BC224" s="138" t="str">
        <f t="shared" si="321"/>
        <v>69:25</v>
      </c>
      <c r="BD224" s="138">
        <f t="shared" si="322"/>
        <v>4165</v>
      </c>
      <c r="BE224" s="138" t="str">
        <f t="shared" si="323"/>
        <v>0</v>
      </c>
      <c r="BF224" s="138" t="str">
        <f t="shared" si="344"/>
        <v>0</v>
      </c>
      <c r="BG224" s="138">
        <f>IF(CD224="","",IF(N(BD224)&gt;max_minuta*60,2,INDEX(statusRezultat_id,MATCH(VALUE(BE224),statusRezultat_oevent,0))))</f>
        <v>1</v>
      </c>
      <c r="BH224" s="74" t="str">
        <f>IF(B224="","",SUBSTITUTE(MID($B224,R224+1,S224-R224-1),"""",""))</f>
        <v>JAP</v>
      </c>
      <c r="BI224" s="74" t="str">
        <f>IF(B224="","",SUBSTITUTE(MID($B224,S224+1,T224-S224-1),"""",""))</f>
        <v>OK Japetic</v>
      </c>
      <c r="BJ224" s="138" t="str">
        <f t="shared" si="324"/>
        <v>NEMA</v>
      </c>
      <c r="BK224" s="74" t="str" cm="1">
        <f t="array" ref="BK224">IF(BJ224="",""&amp;BI224,IF(BJ224="NEMA",BI224,INDEX(klubAlias_klub,BJ224)))</f>
        <v>OK Japetic</v>
      </c>
      <c r="BL224" s="74" t="str" cm="1">
        <f t="array" ref="BL224">IFERROR(INDEX(registarNatjecatelji,CE224,4),"")</f>
        <v>OK Japetić</v>
      </c>
      <c r="BM224" s="183">
        <f t="shared" si="280"/>
        <v>1</v>
      </c>
      <c r="BN224" s="74" t="str">
        <f t="shared" si="325"/>
        <v>OK Japetić</v>
      </c>
      <c r="BO224" s="74" t="str">
        <f>IF(B224="","",SUBSTITUTE(MID($B224,T224+1,U224-T224-1),"""",""))</f>
        <v>CRO</v>
      </c>
      <c r="BP224" s="138">
        <f>IF(BO224="","",IFERROR(INDEX(drzava_id,MATCH(BO224,drzava_oznaka,0)),"NEMA"))</f>
        <v>1</v>
      </c>
      <c r="BQ224" s="74" t="str">
        <f>IF(B224="","",SUBSTITUTE(MID($B224,AQ224+1,AR224-AQ224-1),"""",""))</f>
        <v>Ž45</v>
      </c>
      <c r="BR224" s="74" t="str">
        <f t="shared" si="311"/>
        <v>M55-Ž45</v>
      </c>
      <c r="BS224" s="138">
        <f t="shared" si="312"/>
        <v>1008</v>
      </c>
      <c r="BT224" s="75" t="str">
        <f>IF(B224="","",SUBSTITUTE(MID($B224,AR224+1,AS224-AR224-1),"""",""))</f>
        <v>3.2</v>
      </c>
      <c r="BU224" s="75" t="str">
        <f>IF(B224="","",SUBSTITUTE(MID($B224,AS224+1,AT224-AS224-1),"""",""))</f>
        <v>125</v>
      </c>
      <c r="BV224" s="76" t="str">
        <f>IF(B224="","",SUBSTITUTE(MID($B224,AT224+1,AU224-AT224-1),"""",""))</f>
        <v>11</v>
      </c>
      <c r="BW224" t="s">
        <v>1</v>
      </c>
      <c r="BX224" s="106" t="str">
        <f>IF(BA224="Vacant","",IF(BA224="","",BA224) &amp; IF(BB224="",""," – " &amp; BB224) &amp; IF(BN224="",""," – " &amp; BN224) &amp; IF(AY224="",""," – " &amp; AY224))</f>
        <v>Sandra – Perica Cvjetko – OK Japetić – Ž45</v>
      </c>
      <c r="BY224" s="107">
        <f t="shared" si="313"/>
        <v>122</v>
      </c>
      <c r="BZ224" t="s">
        <v>1</v>
      </c>
      <c r="CA224" s="106" t="str">
        <f>IF(BA224="Vacant","",IF(BA224="","",BA224) &amp; IF(BB224="",""," – " &amp; BB224) &amp; IF(BN224="",""," – " &amp; BN224))</f>
        <v>Sandra – Perica Cvjetko – OK Japetić</v>
      </c>
      <c r="CB224" s="107">
        <f t="shared" si="314"/>
        <v>122</v>
      </c>
      <c r="CC224" t="s">
        <v>1</v>
      </c>
      <c r="CD224" s="106" t="str">
        <f>IF(BA224="Vacant","",IF(BA224="","",BA224)&amp;IF(BB224="",""," – "&amp;BB224))</f>
        <v>Sandra – Perica Cvjetko</v>
      </c>
      <c r="CE224" s="107">
        <f t="shared" si="326"/>
        <v>122</v>
      </c>
      <c r="CF224" t="s">
        <v>1</v>
      </c>
      <c r="CG224" s="112">
        <f t="shared" si="327"/>
        <v>122</v>
      </c>
      <c r="CH224" s="107" cm="1">
        <f t="array" ref="CH224">IF(CG224="","",INDEX(imePrezime_id,CG224,0))</f>
        <v>1860</v>
      </c>
      <c r="CI224" t="s">
        <v>1</v>
      </c>
      <c r="CJ224" s="30" t="str">
        <f>IF(CE224&lt;&gt;"NEMA","","SELECT '"&amp;CD224&amp;"', ime, prezime FROM imeprezime WHERE ime LIKE '%"&amp;MID(BA224,2,LEN(BA224)-2)&amp;"%' Or prezime LIKE '%"&amp;MID(BB224,2,LEN(BB224)-2)&amp;"%' Or ime LIKE '%"&amp;MID(BB224,2,LEN(BB224)-2)&amp;"%' Or prezime LIKE '%"&amp;MID(BA224,2,LEN(BA224)-2)&amp;"%' ORDER BY ime, prezime;")</f>
        <v/>
      </c>
      <c r="CK224" t="s">
        <v>1</v>
      </c>
      <c r="CL224" s="91"/>
      <c r="CM224" t="s">
        <v>1</v>
      </c>
      <c r="CO224" t="s">
        <v>1</v>
      </c>
      <c r="CW224" s="116" t="str">
        <f>IF(CE224="NEMA",MAX(CW$10:CW223)+1,"")</f>
        <v/>
      </c>
      <c r="CX224" t="s">
        <v>1</v>
      </c>
      <c r="CY224" s="124" t="str">
        <f>LEFT(BQ224,1)</f>
        <v>Ž</v>
      </c>
      <c r="CZ224" t="s">
        <v>1</v>
      </c>
      <c r="DA224" s="106" t="str">
        <f>IF(CW224="","",IF(BO224&lt;&gt;"CRO","","INSERT INTO osoba (id,reg_broj,oib,spol_id,dat_rodjenja) VALUES ("&amp;CW224&amp;",(SELECT max(reg_broj)+1 FROM osoba),Null,'"&amp;CY224&amp;"',Null); INSERT INTO osoba_log (id,reg_broj,oib,spol_id,dat_rodjenja,dnevnik_id) SELECT id,reg_broj,oib,spol_id,dat_rodjenja,"&amp;CW$2&amp;" FROM osoba WHERE id = "&amp;CW224&amp;";"))</f>
        <v/>
      </c>
      <c r="DB224" s="129" t="str">
        <f>IF(CW224="","","INSERT INTO imeprezime (id,osoba_id,rbr,ime,prezime,klub_id,identitet_id,sintaksa_id,info,aktivno,dnevnik_id) VALUES ("&amp;CW224&amp;","&amp;IF(DA224="","Null",CW224)&amp;",1,'"&amp;BA224&amp;"','"&amp;BB224&amp;"',(SELECT id FROM klub WHERE naziv = '"&amp;BI224&amp;"'),Null,1,'',1,"&amp;CW$2&amp;");")</f>
        <v/>
      </c>
      <c r="DC224" t="s">
        <v>1</v>
      </c>
      <c r="DD224" s="30" t="str">
        <f t="shared" si="328"/>
        <v/>
      </c>
      <c r="DE224" t="s">
        <v>1</v>
      </c>
      <c r="DF224" s="106" t="str">
        <f>IF(OR(BP224="",BP224&lt;&gt;"NEMA"),"",BO224)</f>
        <v/>
      </c>
      <c r="DG224" s="129" t="str">
        <f>IF(DF224="","",MAX(DG$10:DG223)+1)</f>
        <v/>
      </c>
      <c r="DH224" t="s">
        <v>1</v>
      </c>
      <c r="DI224" s="91"/>
      <c r="DJ224" t="s">
        <v>1</v>
      </c>
      <c r="DK224" s="30" t="str">
        <f>IF(DF224="","","INSERT INTO drzava(id,naziv,oznaka) VALUES ("&amp;DG224&amp;",'"&amp;DI224&amp;"','"&amp;UPPER(LEFT(DF224,1))&amp;LOWER(RIGHT(DF224,2))&amp;"');")</f>
        <v/>
      </c>
      <c r="DL224" t="s">
        <v>1</v>
      </c>
      <c r="DM224" s="170" t="str">
        <f>IF(BJ224&lt;&gt;"NEMA","",IF(IFERROR(MATCH(BI224,BI$10:BI223,0),0)&lt;&gt;0,"",BI224))</f>
        <v/>
      </c>
      <c r="DN224" t="s">
        <v>1</v>
      </c>
      <c r="DO224" s="91"/>
      <c r="DP224" t="s">
        <v>1</v>
      </c>
      <c r="DQ224" s="106" t="str">
        <f t="shared" si="329"/>
        <v/>
      </c>
      <c r="DR224" s="74" t="str">
        <f>IF(DQ224="","",MAX(DR$10:DR223)+1)</f>
        <v/>
      </c>
      <c r="DS224" s="74" t="str">
        <f>IF(DQ224="","",IF(BP224="","",IF(BP224="NEMA",DG224,BP224)))</f>
        <v/>
      </c>
      <c r="DT224" s="74" t="str">
        <f t="shared" si="330"/>
        <v/>
      </c>
      <c r="DU224" s="74" t="str">
        <f>IF(DO224="","",MAX(DU$10:DU223)+1)</f>
        <v/>
      </c>
      <c r="DV224" s="181" t="str">
        <f>IF(DO224="","",INDEX(klub_id,MATCH(DO224,klub_naziv,0)))</f>
        <v/>
      </c>
      <c r="DW224" s="129" t="str">
        <f t="shared" si="331"/>
        <v/>
      </c>
      <c r="DX224" t="s">
        <v>1</v>
      </c>
      <c r="DY224" s="30" t="str">
        <f t="shared" si="332"/>
        <v/>
      </c>
      <c r="DZ224" t="s">
        <v>1</v>
      </c>
      <c r="EA224" s="170" t="str">
        <f>IF(BX224="","",IF(BY224&lt;&gt;"NEMA","ime-pre-klu"&amp;IF(BJ224="","","(ali)")&amp;"-kat",IF(CB224&lt;&gt;"NEMA","ime-pre-klu"&amp;IF(BJ224="","","(ali)"),IF(CE224&lt;&gt;"NEMA","ime-pre",IF(CW224&lt;&gt;"","novo",""))))&amp;IF(AND(BE224="0",BD224&gt;max_minuta*60),"-ot",""))</f>
        <v>ime-pre-klu(ali)-kat</v>
      </c>
      <c r="EB224" t="s">
        <v>1</v>
      </c>
      <c r="EC224" s="112"/>
      <c r="ED224" s="138"/>
      <c r="EE224" s="138"/>
      <c r="EF224" s="138"/>
      <c r="EG224" s="138"/>
      <c r="EH224" s="138"/>
      <c r="EI224" s="138"/>
      <c r="EJ224" s="138"/>
      <c r="EK224" s="138"/>
      <c r="EL224" s="138"/>
      <c r="EM224" s="107">
        <f t="shared" si="315"/>
        <v>3</v>
      </c>
      <c r="EN224" t="s">
        <v>1</v>
      </c>
    </row>
    <row r="225" spans="2:144" x14ac:dyDescent="0.25">
      <c r="B225" s="152" t="s">
        <v>1292</v>
      </c>
      <c r="C225" t="s">
        <v>1</v>
      </c>
      <c r="D225" s="163">
        <f t="shared" si="316"/>
        <v>0</v>
      </c>
      <c r="E225" s="164">
        <f t="shared" ref="E225:AW225" si="354">IF($B225="","",FIND(";",$B225,D225+1))</f>
        <v>1</v>
      </c>
      <c r="F225" s="164">
        <f t="shared" si="354"/>
        <v>9</v>
      </c>
      <c r="G225" s="164">
        <f t="shared" si="354"/>
        <v>15</v>
      </c>
      <c r="H225" s="164">
        <f t="shared" si="354"/>
        <v>25</v>
      </c>
      <c r="I225" s="164">
        <f t="shared" si="354"/>
        <v>34</v>
      </c>
      <c r="J225" s="164">
        <f t="shared" si="354"/>
        <v>35</v>
      </c>
      <c r="K225" s="164">
        <f t="shared" si="354"/>
        <v>37</v>
      </c>
      <c r="L225" s="164">
        <f t="shared" si="354"/>
        <v>38</v>
      </c>
      <c r="M225" s="164">
        <f t="shared" si="354"/>
        <v>40</v>
      </c>
      <c r="N225" s="164">
        <f t="shared" si="354"/>
        <v>46</v>
      </c>
      <c r="O225" s="164">
        <f t="shared" si="354"/>
        <v>52</v>
      </c>
      <c r="P225" s="164">
        <f t="shared" si="354"/>
        <v>58</v>
      </c>
      <c r="Q225" s="164">
        <f t="shared" si="354"/>
        <v>60</v>
      </c>
      <c r="R225" s="164">
        <f t="shared" si="354"/>
        <v>62</v>
      </c>
      <c r="S225" s="164">
        <f t="shared" si="354"/>
        <v>73</v>
      </c>
      <c r="T225" s="164">
        <f t="shared" si="354"/>
        <v>87</v>
      </c>
      <c r="U225" s="164">
        <f t="shared" si="354"/>
        <v>93</v>
      </c>
      <c r="V225" s="164">
        <f t="shared" si="354"/>
        <v>96</v>
      </c>
      <c r="W225" s="164">
        <f t="shared" si="354"/>
        <v>102</v>
      </c>
      <c r="X225" s="164">
        <f t="shared" si="354"/>
        <v>108</v>
      </c>
      <c r="Y225" s="164">
        <f t="shared" si="354"/>
        <v>109</v>
      </c>
      <c r="Z225" s="164">
        <f t="shared" si="354"/>
        <v>110</v>
      </c>
      <c r="AA225" s="164">
        <f t="shared" si="354"/>
        <v>111</v>
      </c>
      <c r="AB225" s="164">
        <f t="shared" si="354"/>
        <v>114</v>
      </c>
      <c r="AC225" s="164">
        <f t="shared" si="354"/>
        <v>117</v>
      </c>
      <c r="AD225" s="164">
        <f t="shared" si="354"/>
        <v>120</v>
      </c>
      <c r="AE225" s="164">
        <f t="shared" si="354"/>
        <v>123</v>
      </c>
      <c r="AF225" s="164">
        <f t="shared" si="354"/>
        <v>126</v>
      </c>
      <c r="AG225" s="164">
        <f t="shared" si="354"/>
        <v>129</v>
      </c>
      <c r="AH225" s="164">
        <f t="shared" si="354"/>
        <v>132</v>
      </c>
      <c r="AI225" s="164">
        <f t="shared" si="354"/>
        <v>135</v>
      </c>
      <c r="AJ225" s="164">
        <f t="shared" si="354"/>
        <v>138</v>
      </c>
      <c r="AK225" s="164">
        <f t="shared" si="354"/>
        <v>141</v>
      </c>
      <c r="AL225" s="164">
        <f t="shared" si="354"/>
        <v>144</v>
      </c>
      <c r="AM225" s="164">
        <f t="shared" si="354"/>
        <v>145</v>
      </c>
      <c r="AN225" s="164">
        <f t="shared" si="354"/>
        <v>147</v>
      </c>
      <c r="AO225" s="164">
        <f t="shared" si="354"/>
        <v>153</v>
      </c>
      <c r="AP225" s="164">
        <f t="shared" si="354"/>
        <v>155</v>
      </c>
      <c r="AQ225" s="164">
        <f t="shared" si="354"/>
        <v>158</v>
      </c>
      <c r="AR225" s="164">
        <f t="shared" si="354"/>
        <v>164</v>
      </c>
      <c r="AS225" s="164">
        <f t="shared" si="354"/>
        <v>170</v>
      </c>
      <c r="AT225" s="164">
        <f t="shared" si="354"/>
        <v>176</v>
      </c>
      <c r="AU225" s="164">
        <f t="shared" si="354"/>
        <v>179</v>
      </c>
      <c r="AV225" s="164">
        <f t="shared" si="354"/>
        <v>182</v>
      </c>
      <c r="AW225" s="165">
        <f t="shared" si="354"/>
        <v>183</v>
      </c>
      <c r="AX225" t="s">
        <v>1</v>
      </c>
      <c r="AY225" s="106" t="str">
        <f t="shared" si="318"/>
        <v>Ž45</v>
      </c>
      <c r="AZ225" s="138">
        <f t="shared" si="310"/>
        <v>116</v>
      </c>
      <c r="BA225" s="74" t="str">
        <f t="shared" si="319"/>
        <v>Evelyn</v>
      </c>
      <c r="BB225" s="74" t="str">
        <f t="shared" si="320"/>
        <v>Kraintz</v>
      </c>
      <c r="BC225" s="138" t="str">
        <f t="shared" si="321"/>
        <v>73:30</v>
      </c>
      <c r="BD225" s="138">
        <f t="shared" si="322"/>
        <v>4410</v>
      </c>
      <c r="BE225" s="138" t="str">
        <f t="shared" si="323"/>
        <v>0</v>
      </c>
      <c r="BF225" s="138" t="str">
        <f t="shared" si="344"/>
        <v>0</v>
      </c>
      <c r="BG225" s="138">
        <f>IF(CD225="","",IF(N(BD225)&gt;max_minuta*60,2,INDEX(statusRezultat_id,MATCH(VALUE(BE225),statusRezultat_oevent,0))))</f>
        <v>1</v>
      </c>
      <c r="BH225" s="74" t="str">
        <f>IF(B225="","",SUBSTITUTE(MID($B225,R225+1,S225-R225-1),"""",""))</f>
        <v>Maksimir</v>
      </c>
      <c r="BI225" s="74" t="str">
        <f>IF(B225="","",SUBSTITUTE(MID($B225,S225+1,T225-S225-1),"""",""))</f>
        <v>OK Maksimir</v>
      </c>
      <c r="BJ225" s="138" t="str">
        <f t="shared" si="324"/>
        <v/>
      </c>
      <c r="BK225" s="74" t="str" cm="1">
        <f t="array" ref="BK225">IF(BJ225="",""&amp;BI225,IF(BJ225="NEMA",BI225,INDEX(klubAlias_klub,BJ225)))</f>
        <v>OK Maksimir</v>
      </c>
      <c r="BL225" s="74" t="str" cm="1">
        <f t="array" ref="BL225">IFERROR(INDEX(registarNatjecatelji,CE225,4),"")</f>
        <v>OK Maksimir</v>
      </c>
      <c r="BM225" s="183" t="str">
        <f t="shared" si="280"/>
        <v/>
      </c>
      <c r="BN225" s="74" t="str">
        <f t="shared" si="325"/>
        <v>OK Maksimir</v>
      </c>
      <c r="BO225" s="74" t="str">
        <f>IF(B225="","",SUBSTITUTE(MID($B225,T225+1,U225-T225-1),"""",""))</f>
        <v>CRO</v>
      </c>
      <c r="BP225" s="138">
        <f>IF(BO225="","",IFERROR(INDEX(drzava_id,MATCH(BO225,drzava_oznaka,0)),"NEMA"))</f>
        <v>1</v>
      </c>
      <c r="BQ225" s="74" t="str">
        <f>IF(B225="","",SUBSTITUTE(MID($B225,AQ225+1,AR225-AQ225-1),"""",""))</f>
        <v>Ž45</v>
      </c>
      <c r="BR225" s="74" t="str">
        <f t="shared" si="311"/>
        <v>M55-Ž45</v>
      </c>
      <c r="BS225" s="138">
        <f t="shared" si="312"/>
        <v>1008</v>
      </c>
      <c r="BT225" s="75" t="str">
        <f>IF(B225="","",SUBSTITUTE(MID($B225,AR225+1,AS225-AR225-1),"""",""))</f>
        <v>3.2</v>
      </c>
      <c r="BU225" s="75" t="str">
        <f>IF(B225="","",SUBSTITUTE(MID($B225,AS225+1,AT225-AS225-1),"""",""))</f>
        <v>125</v>
      </c>
      <c r="BV225" s="76" t="str">
        <f>IF(B225="","",SUBSTITUTE(MID($B225,AT225+1,AU225-AT225-1),"""",""))</f>
        <v>11</v>
      </c>
      <c r="BW225" t="s">
        <v>1</v>
      </c>
      <c r="BX225" s="106" t="str">
        <f>IF(BA225="Vacant","",IF(BA225="","",BA225) &amp; IF(BB225="",""," – " &amp; BB225) &amp; IF(BN225="",""," – " &amp; BN225) &amp; IF(AY225="",""," – " &amp; AY225))</f>
        <v>Evelyn – Kraintz – OK Maksimir – Ž45</v>
      </c>
      <c r="BY225" s="107">
        <f t="shared" si="313"/>
        <v>351</v>
      </c>
      <c r="BZ225" t="s">
        <v>1</v>
      </c>
      <c r="CA225" s="106" t="str">
        <f>IF(BA225="Vacant","",IF(BA225="","",BA225) &amp; IF(BB225="",""," – " &amp; BB225) &amp; IF(BN225="",""," – " &amp; BN225))</f>
        <v>Evelyn – Kraintz – OK Maksimir</v>
      </c>
      <c r="CB225" s="107">
        <f t="shared" si="314"/>
        <v>351</v>
      </c>
      <c r="CC225" t="s">
        <v>1</v>
      </c>
      <c r="CD225" s="106" t="str">
        <f>IF(BA225="Vacant","",IF(BA225="","",BA225)&amp;IF(BB225="",""," – "&amp;BB225))</f>
        <v>Evelyn – Kraintz</v>
      </c>
      <c r="CE225" s="107">
        <f t="shared" si="326"/>
        <v>351</v>
      </c>
      <c r="CF225" t="s">
        <v>1</v>
      </c>
      <c r="CG225" s="112">
        <f t="shared" si="327"/>
        <v>351</v>
      </c>
      <c r="CH225" s="107" cm="1">
        <f t="array" ref="CH225">IF(CG225="","",INDEX(imePrezime_id,CG225,0))</f>
        <v>1225</v>
      </c>
      <c r="CI225" t="s">
        <v>1</v>
      </c>
      <c r="CJ225" s="30" t="str">
        <f>IF(CE225&lt;&gt;"NEMA","","SELECT '"&amp;CD225&amp;"', ime, prezime FROM imeprezime WHERE ime LIKE '%"&amp;MID(BA225,2,LEN(BA225)-2)&amp;"%' Or prezime LIKE '%"&amp;MID(BB225,2,LEN(BB225)-2)&amp;"%' Or ime LIKE '%"&amp;MID(BB225,2,LEN(BB225)-2)&amp;"%' Or prezime LIKE '%"&amp;MID(BA225,2,LEN(BA225)-2)&amp;"%' ORDER BY ime, prezime;")</f>
        <v/>
      </c>
      <c r="CK225" t="s">
        <v>1</v>
      </c>
      <c r="CL225" s="91"/>
      <c r="CM225" t="s">
        <v>1</v>
      </c>
      <c r="CO225" t="s">
        <v>1</v>
      </c>
      <c r="CW225" s="116" t="str">
        <f>IF(CE225="NEMA",MAX(CW$10:CW224)+1,"")</f>
        <v/>
      </c>
      <c r="CX225" t="s">
        <v>1</v>
      </c>
      <c r="CY225" s="124" t="str">
        <f>LEFT(BQ225,1)</f>
        <v>Ž</v>
      </c>
      <c r="CZ225" t="s">
        <v>1</v>
      </c>
      <c r="DA225" s="106" t="str">
        <f>IF(CW225="","",IF(BO225&lt;&gt;"CRO","","INSERT INTO osoba (id,reg_broj,oib,spol_id,dat_rodjenja) VALUES ("&amp;CW225&amp;",(SELECT max(reg_broj)+1 FROM osoba),Null,'"&amp;CY225&amp;"',Null); INSERT INTO osoba_log (id,reg_broj,oib,spol_id,dat_rodjenja,dnevnik_id) SELECT id,reg_broj,oib,spol_id,dat_rodjenja,"&amp;CW$2&amp;" FROM osoba WHERE id = "&amp;CW225&amp;";"))</f>
        <v/>
      </c>
      <c r="DB225" s="129" t="str">
        <f>IF(CW225="","","INSERT INTO imeprezime (id,osoba_id,rbr,ime,prezime,klub_id,identitet_id,sintaksa_id,info,aktivno,dnevnik_id) VALUES ("&amp;CW225&amp;","&amp;IF(DA225="","Null",CW225)&amp;",1,'"&amp;BA225&amp;"','"&amp;BB225&amp;"',(SELECT id FROM klub WHERE naziv = '"&amp;BI225&amp;"'),Null,1,'',1,"&amp;CW$2&amp;");")</f>
        <v/>
      </c>
      <c r="DC225" t="s">
        <v>1</v>
      </c>
      <c r="DD225" s="30" t="str">
        <f t="shared" si="328"/>
        <v/>
      </c>
      <c r="DE225" t="s">
        <v>1</v>
      </c>
      <c r="DF225" s="106" t="str">
        <f>IF(OR(BP225="",BP225&lt;&gt;"NEMA"),"",BO225)</f>
        <v/>
      </c>
      <c r="DG225" s="129" t="str">
        <f>IF(DF225="","",MAX(DG$10:DG224)+1)</f>
        <v/>
      </c>
      <c r="DH225" t="s">
        <v>1</v>
      </c>
      <c r="DI225" s="91"/>
      <c r="DJ225" t="s">
        <v>1</v>
      </c>
      <c r="DK225" s="30" t="str">
        <f>IF(DF225="","","INSERT INTO drzava(id,naziv,oznaka) VALUES ("&amp;DG225&amp;",'"&amp;DI225&amp;"','"&amp;UPPER(LEFT(DF225,1))&amp;LOWER(RIGHT(DF225,2))&amp;"');")</f>
        <v/>
      </c>
      <c r="DL225" t="s">
        <v>1</v>
      </c>
      <c r="DM225" s="170" t="str">
        <f>IF(BJ225&lt;&gt;"NEMA","",IF(IFERROR(MATCH(BI225,BI$10:BI224,0),0)&lt;&gt;0,"",BI225))</f>
        <v/>
      </c>
      <c r="DN225" t="s">
        <v>1</v>
      </c>
      <c r="DO225" s="91"/>
      <c r="DP225" t="s">
        <v>1</v>
      </c>
      <c r="DQ225" s="106" t="str">
        <f t="shared" si="329"/>
        <v/>
      </c>
      <c r="DR225" s="74" t="str">
        <f>IF(DQ225="","",MAX(DR$10:DR224)+1)</f>
        <v/>
      </c>
      <c r="DS225" s="74" t="str">
        <f>IF(DQ225="","",IF(BP225="","",IF(BP225="NEMA",DG225,BP225)))</f>
        <v/>
      </c>
      <c r="DT225" s="74" t="str">
        <f t="shared" si="330"/>
        <v/>
      </c>
      <c r="DU225" s="74" t="str">
        <f>IF(DO225="","",MAX(DU$10:DU224)+1)</f>
        <v/>
      </c>
      <c r="DV225" s="181" t="str">
        <f>IF(DO225="","",INDEX(klub_id,MATCH(DO225,klub_naziv,0)))</f>
        <v/>
      </c>
      <c r="DW225" s="129" t="str">
        <f t="shared" si="331"/>
        <v/>
      </c>
      <c r="DX225" t="s">
        <v>1</v>
      </c>
      <c r="DY225" s="30" t="str">
        <f t="shared" si="332"/>
        <v/>
      </c>
      <c r="DZ225" t="s">
        <v>1</v>
      </c>
      <c r="EA225" s="170" t="str">
        <f>IF(BX225="","",IF(BY225&lt;&gt;"NEMA","ime-pre-klu"&amp;IF(BJ225="","","(ali)")&amp;"-kat",IF(CB225&lt;&gt;"NEMA","ime-pre-klu"&amp;IF(BJ225="","","(ali)"),IF(CE225&lt;&gt;"NEMA","ime-pre",IF(CW225&lt;&gt;"","novo",""))))&amp;IF(AND(BE225="0",BD225&gt;max_minuta*60),"-ot",""))</f>
        <v>ime-pre-klu-kat</v>
      </c>
      <c r="EB225" t="s">
        <v>1</v>
      </c>
      <c r="EC225" s="112"/>
      <c r="ED225" s="138"/>
      <c r="EE225" s="138"/>
      <c r="EF225" s="138"/>
      <c r="EG225" s="138"/>
      <c r="EH225" s="138"/>
      <c r="EI225" s="138"/>
      <c r="EJ225" s="138"/>
      <c r="EK225" s="138"/>
      <c r="EL225" s="138"/>
      <c r="EM225" s="107">
        <f t="shared" si="315"/>
        <v>1</v>
      </c>
      <c r="EN225" t="s">
        <v>1</v>
      </c>
    </row>
    <row r="226" spans="2:144" x14ac:dyDescent="0.25">
      <c r="B226" s="152" t="s">
        <v>1293</v>
      </c>
      <c r="C226" t="s">
        <v>1</v>
      </c>
      <c r="D226" s="163">
        <f t="shared" si="316"/>
        <v>0</v>
      </c>
      <c r="E226" s="164">
        <f t="shared" ref="E226:AW226" si="355">IF($B226="","",FIND(";",$B226,D226+1))</f>
        <v>1</v>
      </c>
      <c r="F226" s="164">
        <f t="shared" si="355"/>
        <v>9</v>
      </c>
      <c r="G226" s="164">
        <f t="shared" si="355"/>
        <v>15</v>
      </c>
      <c r="H226" s="164">
        <f t="shared" si="355"/>
        <v>28</v>
      </c>
      <c r="I226" s="164">
        <f t="shared" si="355"/>
        <v>40</v>
      </c>
      <c r="J226" s="164">
        <f t="shared" si="355"/>
        <v>41</v>
      </c>
      <c r="K226" s="164">
        <f t="shared" si="355"/>
        <v>43</v>
      </c>
      <c r="L226" s="164">
        <f t="shared" si="355"/>
        <v>44</v>
      </c>
      <c r="M226" s="164">
        <f t="shared" si="355"/>
        <v>46</v>
      </c>
      <c r="N226" s="164">
        <f t="shared" si="355"/>
        <v>52</v>
      </c>
      <c r="O226" s="164">
        <f t="shared" si="355"/>
        <v>58</v>
      </c>
      <c r="P226" s="164">
        <f t="shared" si="355"/>
        <v>64</v>
      </c>
      <c r="Q226" s="164">
        <f t="shared" si="355"/>
        <v>66</v>
      </c>
      <c r="R226" s="164">
        <f t="shared" si="355"/>
        <v>68</v>
      </c>
      <c r="S226" s="164">
        <f t="shared" si="355"/>
        <v>74</v>
      </c>
      <c r="T226" s="164">
        <f t="shared" si="355"/>
        <v>87</v>
      </c>
      <c r="U226" s="164">
        <f t="shared" si="355"/>
        <v>93</v>
      </c>
      <c r="V226" s="164">
        <f t="shared" si="355"/>
        <v>96</v>
      </c>
      <c r="W226" s="164">
        <f t="shared" si="355"/>
        <v>102</v>
      </c>
      <c r="X226" s="164">
        <f t="shared" si="355"/>
        <v>108</v>
      </c>
      <c r="Y226" s="164">
        <f t="shared" si="355"/>
        <v>109</v>
      </c>
      <c r="Z226" s="164">
        <f t="shared" si="355"/>
        <v>110</v>
      </c>
      <c r="AA226" s="164">
        <f t="shared" si="355"/>
        <v>111</v>
      </c>
      <c r="AB226" s="164">
        <f t="shared" si="355"/>
        <v>114</v>
      </c>
      <c r="AC226" s="164">
        <f t="shared" si="355"/>
        <v>117</v>
      </c>
      <c r="AD226" s="164">
        <f t="shared" si="355"/>
        <v>120</v>
      </c>
      <c r="AE226" s="164">
        <f t="shared" si="355"/>
        <v>123</v>
      </c>
      <c r="AF226" s="164">
        <f t="shared" si="355"/>
        <v>126</v>
      </c>
      <c r="AG226" s="164">
        <f t="shared" si="355"/>
        <v>129</v>
      </c>
      <c r="AH226" s="164">
        <f t="shared" si="355"/>
        <v>132</v>
      </c>
      <c r="AI226" s="164">
        <f t="shared" si="355"/>
        <v>135</v>
      </c>
      <c r="AJ226" s="164">
        <f t="shared" si="355"/>
        <v>138</v>
      </c>
      <c r="AK226" s="164">
        <f t="shared" si="355"/>
        <v>141</v>
      </c>
      <c r="AL226" s="164">
        <f t="shared" si="355"/>
        <v>144</v>
      </c>
      <c r="AM226" s="164">
        <f t="shared" si="355"/>
        <v>145</v>
      </c>
      <c r="AN226" s="164">
        <f t="shared" si="355"/>
        <v>147</v>
      </c>
      <c r="AO226" s="164">
        <f t="shared" si="355"/>
        <v>153</v>
      </c>
      <c r="AP226" s="164">
        <f t="shared" si="355"/>
        <v>155</v>
      </c>
      <c r="AQ226" s="164">
        <f t="shared" si="355"/>
        <v>158</v>
      </c>
      <c r="AR226" s="164">
        <f t="shared" si="355"/>
        <v>164</v>
      </c>
      <c r="AS226" s="164">
        <f t="shared" si="355"/>
        <v>170</v>
      </c>
      <c r="AT226" s="164">
        <f t="shared" si="355"/>
        <v>176</v>
      </c>
      <c r="AU226" s="164">
        <f t="shared" si="355"/>
        <v>179</v>
      </c>
      <c r="AV226" s="164">
        <f t="shared" si="355"/>
        <v>182</v>
      </c>
      <c r="AW226" s="165">
        <f t="shared" si="355"/>
        <v>183</v>
      </c>
      <c r="AX226" t="s">
        <v>1</v>
      </c>
      <c r="AY226" s="106" t="str">
        <f t="shared" si="318"/>
        <v>Ž45</v>
      </c>
      <c r="AZ226" s="138">
        <f t="shared" si="310"/>
        <v>116</v>
      </c>
      <c r="BA226" s="74" t="str">
        <f t="shared" si="319"/>
        <v>Zvjezdana</v>
      </c>
      <c r="BB226" s="74" t="str">
        <f t="shared" si="320"/>
        <v>Govedarica</v>
      </c>
      <c r="BC226" s="138" t="str">
        <f t="shared" si="321"/>
        <v>78:05</v>
      </c>
      <c r="BD226" s="138">
        <f t="shared" si="322"/>
        <v>4685</v>
      </c>
      <c r="BE226" s="138" t="str">
        <f t="shared" si="323"/>
        <v>0</v>
      </c>
      <c r="BF226" s="138" t="str">
        <f t="shared" si="344"/>
        <v>0</v>
      </c>
      <c r="BG226" s="138">
        <f>IF(CD226="","",IF(N(BD226)&gt;max_minuta*60,2,INDEX(statusRezultat_id,MATCH(VALUE(BE226),statusRezultat_oevent,0))))</f>
        <v>1</v>
      </c>
      <c r="BH226" s="74" t="str">
        <f>IF(B226="","",SUBSTITUTE(MID($B226,R226+1,S226-R226-1),"""",""))</f>
        <v>JAP</v>
      </c>
      <c r="BI226" s="74" t="str">
        <f>IF(B226="","",SUBSTITUTE(MID($B226,S226+1,T226-S226-1),"""",""))</f>
        <v>OK Japetic</v>
      </c>
      <c r="BJ226" s="138" t="str">
        <f t="shared" si="324"/>
        <v>NEMA</v>
      </c>
      <c r="BK226" s="74" t="str" cm="1">
        <f t="array" ref="BK226">IF(BJ226="",""&amp;BI226,IF(BJ226="NEMA",BI226,INDEX(klubAlias_klub,BJ226)))</f>
        <v>OK Japetic</v>
      </c>
      <c r="BL226" s="74" t="str" cm="1">
        <f t="array" ref="BL226">IFERROR(INDEX(registarNatjecatelji,CE226,4),"")</f>
        <v>OK Japetić</v>
      </c>
      <c r="BM226" s="183">
        <f t="shared" si="280"/>
        <v>1</v>
      </c>
      <c r="BN226" s="74" t="str">
        <f t="shared" si="325"/>
        <v>OK Japetić</v>
      </c>
      <c r="BO226" s="74" t="str">
        <f>IF(B226="","",SUBSTITUTE(MID($B226,T226+1,U226-T226-1),"""",""))</f>
        <v>CRO</v>
      </c>
      <c r="BP226" s="138">
        <f>IF(BO226="","",IFERROR(INDEX(drzava_id,MATCH(BO226,drzava_oznaka,0)),"NEMA"))</f>
        <v>1</v>
      </c>
      <c r="BQ226" s="74" t="str">
        <f>IF(B226="","",SUBSTITUTE(MID($B226,AQ226+1,AR226-AQ226-1),"""",""))</f>
        <v>Ž45</v>
      </c>
      <c r="BR226" s="74" t="str">
        <f t="shared" si="311"/>
        <v>M55-Ž45</v>
      </c>
      <c r="BS226" s="138">
        <f t="shared" si="312"/>
        <v>1008</v>
      </c>
      <c r="BT226" s="75" t="str">
        <f>IF(B226="","",SUBSTITUTE(MID($B226,AR226+1,AS226-AR226-1),"""",""))</f>
        <v>3.2</v>
      </c>
      <c r="BU226" s="75" t="str">
        <f>IF(B226="","",SUBSTITUTE(MID($B226,AS226+1,AT226-AS226-1),"""",""))</f>
        <v>125</v>
      </c>
      <c r="BV226" s="76" t="str">
        <f>IF(B226="","",SUBSTITUTE(MID($B226,AT226+1,AU226-AT226-1),"""",""))</f>
        <v>11</v>
      </c>
      <c r="BW226" t="s">
        <v>1</v>
      </c>
      <c r="BX226" s="106" t="str">
        <f>IF(BA226="Vacant","",IF(BA226="","",BA226) &amp; IF(BB226="",""," – " &amp; BB226) &amp; IF(BN226="",""," – " &amp; BN226) &amp; IF(AY226="",""," – " &amp; AY226))</f>
        <v>Zvjezdana – Govedarica – OK Japetić – Ž45</v>
      </c>
      <c r="BY226" s="107">
        <f t="shared" si="313"/>
        <v>87</v>
      </c>
      <c r="BZ226" t="s">
        <v>1</v>
      </c>
      <c r="CA226" s="106" t="str">
        <f>IF(BA226="Vacant","",IF(BA226="","",BA226) &amp; IF(BB226="",""," – " &amp; BB226) &amp; IF(BN226="",""," – " &amp; BN226))</f>
        <v>Zvjezdana – Govedarica – OK Japetić</v>
      </c>
      <c r="CB226" s="107">
        <f t="shared" si="314"/>
        <v>87</v>
      </c>
      <c r="CC226" t="s">
        <v>1</v>
      </c>
      <c r="CD226" s="106" t="str">
        <f>IF(BA226="Vacant","",IF(BA226="","",BA226)&amp;IF(BB226="",""," – "&amp;BB226))</f>
        <v>Zvjezdana – Govedarica</v>
      </c>
      <c r="CE226" s="107">
        <f t="shared" si="326"/>
        <v>87</v>
      </c>
      <c r="CF226" t="s">
        <v>1</v>
      </c>
      <c r="CG226" s="112">
        <f t="shared" si="327"/>
        <v>87</v>
      </c>
      <c r="CH226" s="107" cm="1">
        <f t="array" ref="CH226">IF(CG226="","",INDEX(imePrezime_id,CG226,0))</f>
        <v>1470</v>
      </c>
      <c r="CI226" t="s">
        <v>1</v>
      </c>
      <c r="CJ226" s="30" t="str">
        <f>IF(CE226&lt;&gt;"NEMA","","SELECT '"&amp;CD226&amp;"', ime, prezime FROM imeprezime WHERE ime LIKE '%"&amp;MID(BA226,2,LEN(BA226)-2)&amp;"%' Or prezime LIKE '%"&amp;MID(BB226,2,LEN(BB226)-2)&amp;"%' Or ime LIKE '%"&amp;MID(BB226,2,LEN(BB226)-2)&amp;"%' Or prezime LIKE '%"&amp;MID(BA226,2,LEN(BA226)-2)&amp;"%' ORDER BY ime, prezime;")</f>
        <v/>
      </c>
      <c r="CK226" t="s">
        <v>1</v>
      </c>
      <c r="CL226" s="91"/>
      <c r="CM226" t="s">
        <v>1</v>
      </c>
      <c r="CO226" t="s">
        <v>1</v>
      </c>
      <c r="CW226" s="116" t="str">
        <f>IF(CE226="NEMA",MAX(CW$10:CW225)+1,"")</f>
        <v/>
      </c>
      <c r="CX226" t="s">
        <v>1</v>
      </c>
      <c r="CY226" s="124" t="str">
        <f>LEFT(BQ226,1)</f>
        <v>Ž</v>
      </c>
      <c r="CZ226" t="s">
        <v>1</v>
      </c>
      <c r="DA226" s="106" t="str">
        <f>IF(CW226="","",IF(BO226&lt;&gt;"CRO","","INSERT INTO osoba (id,reg_broj,oib,spol_id,dat_rodjenja) VALUES ("&amp;CW226&amp;",(SELECT max(reg_broj)+1 FROM osoba),Null,'"&amp;CY226&amp;"',Null); INSERT INTO osoba_log (id,reg_broj,oib,spol_id,dat_rodjenja,dnevnik_id) SELECT id,reg_broj,oib,spol_id,dat_rodjenja,"&amp;CW$2&amp;" FROM osoba WHERE id = "&amp;CW226&amp;";"))</f>
        <v/>
      </c>
      <c r="DB226" s="129" t="str">
        <f>IF(CW226="","","INSERT INTO imeprezime (id,osoba_id,rbr,ime,prezime,klub_id,identitet_id,sintaksa_id,info,aktivno,dnevnik_id) VALUES ("&amp;CW226&amp;","&amp;IF(DA226="","Null",CW226)&amp;",1,'"&amp;BA226&amp;"','"&amp;BB226&amp;"',(SELECT id FROM klub WHERE naziv = '"&amp;BI226&amp;"'),Null,1,'',1,"&amp;CW$2&amp;");")</f>
        <v/>
      </c>
      <c r="DC226" t="s">
        <v>1</v>
      </c>
      <c r="DD226" s="30" t="str">
        <f t="shared" si="328"/>
        <v/>
      </c>
      <c r="DE226" t="s">
        <v>1</v>
      </c>
      <c r="DF226" s="106" t="str">
        <f>IF(OR(BP226="",BP226&lt;&gt;"NEMA"),"",BO226)</f>
        <v/>
      </c>
      <c r="DG226" s="129" t="str">
        <f>IF(DF226="","",MAX(DG$10:DG225)+1)</f>
        <v/>
      </c>
      <c r="DH226" t="s">
        <v>1</v>
      </c>
      <c r="DI226" s="91"/>
      <c r="DJ226" t="s">
        <v>1</v>
      </c>
      <c r="DK226" s="30" t="str">
        <f>IF(DF226="","","INSERT INTO drzava(id,naziv,oznaka) VALUES ("&amp;DG226&amp;",'"&amp;DI226&amp;"','"&amp;UPPER(LEFT(DF226,1))&amp;LOWER(RIGHT(DF226,2))&amp;"');")</f>
        <v/>
      </c>
      <c r="DL226" t="s">
        <v>1</v>
      </c>
      <c r="DM226" s="170" t="str">
        <f>IF(BJ226&lt;&gt;"NEMA","",IF(IFERROR(MATCH(BI226,BI$10:BI225,0),0)&lt;&gt;0,"",BI226))</f>
        <v/>
      </c>
      <c r="DN226" t="s">
        <v>1</v>
      </c>
      <c r="DO226" s="91"/>
      <c r="DP226" t="s">
        <v>1</v>
      </c>
      <c r="DQ226" s="106" t="str">
        <f t="shared" si="329"/>
        <v/>
      </c>
      <c r="DR226" s="74" t="str">
        <f>IF(DQ226="","",MAX(DR$10:DR225)+1)</f>
        <v/>
      </c>
      <c r="DS226" s="74" t="str">
        <f>IF(DQ226="","",IF(BP226="","",IF(BP226="NEMA",DG226,BP226)))</f>
        <v/>
      </c>
      <c r="DT226" s="74" t="str">
        <f t="shared" si="330"/>
        <v/>
      </c>
      <c r="DU226" s="74" t="str">
        <f>IF(DO226="","",MAX(DU$10:DU225)+1)</f>
        <v/>
      </c>
      <c r="DV226" s="181" t="str">
        <f>IF(DO226="","",INDEX(klub_id,MATCH(DO226,klub_naziv,0)))</f>
        <v/>
      </c>
      <c r="DW226" s="129" t="str">
        <f t="shared" si="331"/>
        <v/>
      </c>
      <c r="DX226" t="s">
        <v>1</v>
      </c>
      <c r="DY226" s="30" t="str">
        <f t="shared" si="332"/>
        <v/>
      </c>
      <c r="DZ226" t="s">
        <v>1</v>
      </c>
      <c r="EA226" s="170" t="str">
        <f>IF(BX226="","",IF(BY226&lt;&gt;"NEMA","ime-pre-klu"&amp;IF(BJ226="","","(ali)")&amp;"-kat",IF(CB226&lt;&gt;"NEMA","ime-pre-klu"&amp;IF(BJ226="","","(ali)"),IF(CE226&lt;&gt;"NEMA","ime-pre",IF(CW226&lt;&gt;"","novo",""))))&amp;IF(AND(BE226="0",BD226&gt;max_minuta*60),"-ot",""))</f>
        <v>ime-pre-klu(ali)-kat</v>
      </c>
      <c r="EB226" t="s">
        <v>1</v>
      </c>
      <c r="EC226" s="112"/>
      <c r="ED226" s="138"/>
      <c r="EE226" s="138"/>
      <c r="EF226" s="138"/>
      <c r="EG226" s="138"/>
      <c r="EH226" s="138"/>
      <c r="EI226" s="138"/>
      <c r="EJ226" s="138"/>
      <c r="EK226" s="138"/>
      <c r="EL226" s="138"/>
      <c r="EM226" s="107">
        <f t="shared" si="315"/>
        <v>3</v>
      </c>
      <c r="EN226" t="s">
        <v>1</v>
      </c>
    </row>
    <row r="227" spans="2:144" x14ac:dyDescent="0.25">
      <c r="B227" s="152" t="s">
        <v>1294</v>
      </c>
      <c r="C227" t="s">
        <v>1</v>
      </c>
      <c r="D227" s="163">
        <f t="shared" si="316"/>
        <v>0</v>
      </c>
      <c r="E227" s="164">
        <f t="shared" ref="E227:AW227" si="356">IF($B227="","",FIND(";",$B227,D227+1))</f>
        <v>1</v>
      </c>
      <c r="F227" s="164">
        <f t="shared" si="356"/>
        <v>9</v>
      </c>
      <c r="G227" s="164">
        <f t="shared" si="356"/>
        <v>15</v>
      </c>
      <c r="H227" s="164">
        <f t="shared" si="356"/>
        <v>26</v>
      </c>
      <c r="I227" s="164">
        <f t="shared" si="356"/>
        <v>36</v>
      </c>
      <c r="J227" s="164">
        <f t="shared" si="356"/>
        <v>37</v>
      </c>
      <c r="K227" s="164">
        <f t="shared" si="356"/>
        <v>39</v>
      </c>
      <c r="L227" s="164">
        <f t="shared" si="356"/>
        <v>40</v>
      </c>
      <c r="M227" s="164">
        <f t="shared" si="356"/>
        <v>42</v>
      </c>
      <c r="N227" s="164">
        <f t="shared" si="356"/>
        <v>48</v>
      </c>
      <c r="O227" s="164">
        <f t="shared" si="356"/>
        <v>55</v>
      </c>
      <c r="P227" s="164">
        <f t="shared" si="356"/>
        <v>61</v>
      </c>
      <c r="Q227" s="164">
        <f t="shared" si="356"/>
        <v>63</v>
      </c>
      <c r="R227" s="164">
        <f t="shared" si="356"/>
        <v>65</v>
      </c>
      <c r="S227" s="164">
        <f t="shared" si="356"/>
        <v>79</v>
      </c>
      <c r="T227" s="164">
        <f t="shared" si="356"/>
        <v>93</v>
      </c>
      <c r="U227" s="164">
        <f t="shared" si="356"/>
        <v>99</v>
      </c>
      <c r="V227" s="164">
        <f t="shared" si="356"/>
        <v>102</v>
      </c>
      <c r="W227" s="164">
        <f t="shared" si="356"/>
        <v>108</v>
      </c>
      <c r="X227" s="164">
        <f t="shared" si="356"/>
        <v>114</v>
      </c>
      <c r="Y227" s="164">
        <f t="shared" si="356"/>
        <v>115</v>
      </c>
      <c r="Z227" s="164">
        <f t="shared" si="356"/>
        <v>116</v>
      </c>
      <c r="AA227" s="164">
        <f t="shared" si="356"/>
        <v>117</v>
      </c>
      <c r="AB227" s="164">
        <f t="shared" si="356"/>
        <v>120</v>
      </c>
      <c r="AC227" s="164">
        <f t="shared" si="356"/>
        <v>123</v>
      </c>
      <c r="AD227" s="164">
        <f t="shared" si="356"/>
        <v>126</v>
      </c>
      <c r="AE227" s="164">
        <f t="shared" si="356"/>
        <v>129</v>
      </c>
      <c r="AF227" s="164">
        <f t="shared" si="356"/>
        <v>132</v>
      </c>
      <c r="AG227" s="164">
        <f t="shared" si="356"/>
        <v>135</v>
      </c>
      <c r="AH227" s="164">
        <f t="shared" si="356"/>
        <v>138</v>
      </c>
      <c r="AI227" s="164">
        <f t="shared" si="356"/>
        <v>141</v>
      </c>
      <c r="AJ227" s="164">
        <f t="shared" si="356"/>
        <v>144</v>
      </c>
      <c r="AK227" s="164">
        <f t="shared" si="356"/>
        <v>147</v>
      </c>
      <c r="AL227" s="164">
        <f t="shared" si="356"/>
        <v>150</v>
      </c>
      <c r="AM227" s="164">
        <f t="shared" si="356"/>
        <v>151</v>
      </c>
      <c r="AN227" s="164">
        <f t="shared" si="356"/>
        <v>153</v>
      </c>
      <c r="AO227" s="164">
        <f t="shared" si="356"/>
        <v>159</v>
      </c>
      <c r="AP227" s="164">
        <f t="shared" si="356"/>
        <v>161</v>
      </c>
      <c r="AQ227" s="164">
        <f t="shared" si="356"/>
        <v>164</v>
      </c>
      <c r="AR227" s="164">
        <f t="shared" si="356"/>
        <v>170</v>
      </c>
      <c r="AS227" s="164">
        <f t="shared" si="356"/>
        <v>176</v>
      </c>
      <c r="AT227" s="164">
        <f t="shared" si="356"/>
        <v>182</v>
      </c>
      <c r="AU227" s="164">
        <f t="shared" si="356"/>
        <v>185</v>
      </c>
      <c r="AV227" s="164">
        <f t="shared" si="356"/>
        <v>188</v>
      </c>
      <c r="AW227" s="165">
        <f t="shared" si="356"/>
        <v>189</v>
      </c>
      <c r="AX227" t="s">
        <v>1</v>
      </c>
      <c r="AY227" s="106" t="str">
        <f t="shared" si="318"/>
        <v>Ž45</v>
      </c>
      <c r="AZ227" s="138">
        <f t="shared" si="310"/>
        <v>116</v>
      </c>
      <c r="BA227" s="74" t="str">
        <f t="shared" si="319"/>
        <v>Davorka</v>
      </c>
      <c r="BB227" s="74" t="str">
        <f t="shared" si="320"/>
        <v>Srebačić</v>
      </c>
      <c r="BC227" s="138" t="str">
        <f t="shared" si="321"/>
        <v>81:00</v>
      </c>
      <c r="BD227" s="138">
        <f t="shared" si="322"/>
        <v>4860</v>
      </c>
      <c r="BE227" s="138" t="str">
        <f t="shared" si="323"/>
        <v>0</v>
      </c>
      <c r="BF227" s="138" t="str">
        <f t="shared" si="344"/>
        <v>0</v>
      </c>
      <c r="BG227" s="138">
        <f>IF(CD227="","",IF(N(BD227)&gt;max_minuta*60,2,INDEX(statusRezultat_id,MATCH(VALUE(BE227),statusRezultat_oevent,0))))</f>
        <v>1</v>
      </c>
      <c r="BH227" s="74" t="str">
        <f>IF(B227="","",SUBSTITUTE(MID($B227,R227+1,S227-R227-1),"""",""))</f>
        <v>OK Varaždin</v>
      </c>
      <c r="BI227" s="74" t="str">
        <f>IF(B227="","",SUBSTITUTE(MID($B227,S227+1,T227-S227-1),"""",""))</f>
        <v>OK Varaždin</v>
      </c>
      <c r="BJ227" s="138" t="str">
        <f t="shared" si="324"/>
        <v/>
      </c>
      <c r="BK227" s="74" t="str" cm="1">
        <f t="array" ref="BK227">IF(BJ227="",""&amp;BI227,IF(BJ227="NEMA",BI227,INDEX(klubAlias_klub,BJ227)))</f>
        <v>OK Varaždin</v>
      </c>
      <c r="BL227" s="74" t="str" cm="1">
        <f t="array" ref="BL227">IFERROR(INDEX(registarNatjecatelji,CE227,4),"")</f>
        <v>OK Varaždin</v>
      </c>
      <c r="BM227" s="183" t="str">
        <f t="shared" si="280"/>
        <v/>
      </c>
      <c r="BN227" s="74" t="str">
        <f t="shared" si="325"/>
        <v>OK Varaždin</v>
      </c>
      <c r="BO227" s="74" t="str">
        <f>IF(B227="","",SUBSTITUTE(MID($B227,T227+1,U227-T227-1),"""",""))</f>
        <v>CRO</v>
      </c>
      <c r="BP227" s="138">
        <f>IF(BO227="","",IFERROR(INDEX(drzava_id,MATCH(BO227,drzava_oznaka,0)),"NEMA"))</f>
        <v>1</v>
      </c>
      <c r="BQ227" s="74" t="str">
        <f>IF(B227="","",SUBSTITUTE(MID($B227,AQ227+1,AR227-AQ227-1),"""",""))</f>
        <v>Ž45</v>
      </c>
      <c r="BR227" s="74" t="str">
        <f t="shared" si="311"/>
        <v>M55-Ž45</v>
      </c>
      <c r="BS227" s="138">
        <f t="shared" si="312"/>
        <v>1008</v>
      </c>
      <c r="BT227" s="75" t="str">
        <f>IF(B227="","",SUBSTITUTE(MID($B227,AR227+1,AS227-AR227-1),"""",""))</f>
        <v>3.2</v>
      </c>
      <c r="BU227" s="75" t="str">
        <f>IF(B227="","",SUBSTITUTE(MID($B227,AS227+1,AT227-AS227-1),"""",""))</f>
        <v>125</v>
      </c>
      <c r="BV227" s="76" t="str">
        <f>IF(B227="","",SUBSTITUTE(MID($B227,AT227+1,AU227-AT227-1),"""",""))</f>
        <v>11</v>
      </c>
      <c r="BW227" t="s">
        <v>1</v>
      </c>
      <c r="BX227" s="106" t="str">
        <f>IF(BA227="Vacant","",IF(BA227="","",BA227) &amp; IF(BB227="",""," – " &amp; BB227) &amp; IF(BN227="",""," – " &amp; BN227) &amp; IF(AY227="",""," – " &amp; AY227))</f>
        <v>Davorka – Srebačić – OK Varaždin – Ž45</v>
      </c>
      <c r="BY227" s="107">
        <f t="shared" si="313"/>
        <v>580</v>
      </c>
      <c r="BZ227" t="s">
        <v>1</v>
      </c>
      <c r="CA227" s="106" t="str">
        <f>IF(BA227="Vacant","",IF(BA227="","",BA227) &amp; IF(BB227="",""," – " &amp; BB227) &amp; IF(BN227="",""," – " &amp; BN227))</f>
        <v>Davorka – Srebačić – OK Varaždin</v>
      </c>
      <c r="CB227" s="107">
        <f t="shared" si="314"/>
        <v>580</v>
      </c>
      <c r="CC227" t="s">
        <v>1</v>
      </c>
      <c r="CD227" s="106" t="str">
        <f>IF(BA227="Vacant","",IF(BA227="","",BA227)&amp;IF(BB227="",""," – "&amp;BB227))</f>
        <v>Davorka – Srebačić</v>
      </c>
      <c r="CE227" s="107">
        <f t="shared" si="326"/>
        <v>580</v>
      </c>
      <c r="CF227" t="s">
        <v>1</v>
      </c>
      <c r="CG227" s="112">
        <f t="shared" si="327"/>
        <v>580</v>
      </c>
      <c r="CH227" s="107" cm="1">
        <f t="array" ref="CH227">IF(CG227="","",INDEX(imePrezime_id,CG227,0))</f>
        <v>1067</v>
      </c>
      <c r="CI227" t="s">
        <v>1</v>
      </c>
      <c r="CJ227" s="30" t="str">
        <f>IF(CE227&lt;&gt;"NEMA","","SELECT '"&amp;CD227&amp;"', ime, prezime FROM imeprezime WHERE ime LIKE '%"&amp;MID(BA227,2,LEN(BA227)-2)&amp;"%' Or prezime LIKE '%"&amp;MID(BB227,2,LEN(BB227)-2)&amp;"%' Or ime LIKE '%"&amp;MID(BB227,2,LEN(BB227)-2)&amp;"%' Or prezime LIKE '%"&amp;MID(BA227,2,LEN(BA227)-2)&amp;"%' ORDER BY ime, prezime;")</f>
        <v/>
      </c>
      <c r="CK227" t="s">
        <v>1</v>
      </c>
      <c r="CL227" s="91"/>
      <c r="CM227" t="s">
        <v>1</v>
      </c>
      <c r="CO227" t="s">
        <v>1</v>
      </c>
      <c r="CW227" s="116" t="str">
        <f>IF(CE227="NEMA",MAX(CW$10:CW226)+1,"")</f>
        <v/>
      </c>
      <c r="CX227" t="s">
        <v>1</v>
      </c>
      <c r="CY227" s="124" t="str">
        <f>LEFT(BQ227,1)</f>
        <v>Ž</v>
      </c>
      <c r="CZ227" t="s">
        <v>1</v>
      </c>
      <c r="DA227" s="106" t="str">
        <f>IF(CW227="","",IF(BO227&lt;&gt;"CRO","","INSERT INTO osoba (id,reg_broj,oib,spol_id,dat_rodjenja) VALUES ("&amp;CW227&amp;",(SELECT max(reg_broj)+1 FROM osoba),Null,'"&amp;CY227&amp;"',Null); INSERT INTO osoba_log (id,reg_broj,oib,spol_id,dat_rodjenja,dnevnik_id) SELECT id,reg_broj,oib,spol_id,dat_rodjenja,"&amp;CW$2&amp;" FROM osoba WHERE id = "&amp;CW227&amp;";"))</f>
        <v/>
      </c>
      <c r="DB227" s="129" t="str">
        <f>IF(CW227="","","INSERT INTO imeprezime (id,osoba_id,rbr,ime,prezime,klub_id,identitet_id,sintaksa_id,info,aktivno,dnevnik_id) VALUES ("&amp;CW227&amp;","&amp;IF(DA227="","Null",CW227)&amp;",1,'"&amp;BA227&amp;"','"&amp;BB227&amp;"',(SELECT id FROM klub WHERE naziv = '"&amp;BI227&amp;"'),Null,1,'',1,"&amp;CW$2&amp;");")</f>
        <v/>
      </c>
      <c r="DC227" t="s">
        <v>1</v>
      </c>
      <c r="DD227" s="30" t="str">
        <f t="shared" si="328"/>
        <v/>
      </c>
      <c r="DE227" t="s">
        <v>1</v>
      </c>
      <c r="DF227" s="106" t="str">
        <f>IF(OR(BP227="",BP227&lt;&gt;"NEMA"),"",BO227)</f>
        <v/>
      </c>
      <c r="DG227" s="129" t="str">
        <f>IF(DF227="","",MAX(DG$10:DG226)+1)</f>
        <v/>
      </c>
      <c r="DH227" t="s">
        <v>1</v>
      </c>
      <c r="DI227" s="91"/>
      <c r="DJ227" t="s">
        <v>1</v>
      </c>
      <c r="DK227" s="30" t="str">
        <f>IF(DF227="","","INSERT INTO drzava(id,naziv,oznaka) VALUES ("&amp;DG227&amp;",'"&amp;DI227&amp;"','"&amp;UPPER(LEFT(DF227,1))&amp;LOWER(RIGHT(DF227,2))&amp;"');")</f>
        <v/>
      </c>
      <c r="DL227" t="s">
        <v>1</v>
      </c>
      <c r="DM227" s="170" t="str">
        <f>IF(BJ227&lt;&gt;"NEMA","",IF(IFERROR(MATCH(BI227,BI$10:BI226,0),0)&lt;&gt;0,"",BI227))</f>
        <v/>
      </c>
      <c r="DN227" t="s">
        <v>1</v>
      </c>
      <c r="DO227" s="91"/>
      <c r="DP227" t="s">
        <v>1</v>
      </c>
      <c r="DQ227" s="106" t="str">
        <f t="shared" si="329"/>
        <v/>
      </c>
      <c r="DR227" s="74" t="str">
        <f>IF(DQ227="","",MAX(DR$10:DR226)+1)</f>
        <v/>
      </c>
      <c r="DS227" s="74" t="str">
        <f>IF(DQ227="","",IF(BP227="","",IF(BP227="NEMA",DG227,BP227)))</f>
        <v/>
      </c>
      <c r="DT227" s="74" t="str">
        <f t="shared" si="330"/>
        <v/>
      </c>
      <c r="DU227" s="74" t="str">
        <f>IF(DO227="","",MAX(DU$10:DU226)+1)</f>
        <v/>
      </c>
      <c r="DV227" s="181" t="str">
        <f>IF(DO227="","",INDEX(klub_id,MATCH(DO227,klub_naziv,0)))</f>
        <v/>
      </c>
      <c r="DW227" s="129" t="str">
        <f t="shared" si="331"/>
        <v/>
      </c>
      <c r="DX227" t="s">
        <v>1</v>
      </c>
      <c r="DY227" s="30" t="str">
        <f t="shared" si="332"/>
        <v/>
      </c>
      <c r="DZ227" t="s">
        <v>1</v>
      </c>
      <c r="EA227" s="170" t="str">
        <f>IF(BX227="","",IF(BY227&lt;&gt;"NEMA","ime-pre-klu"&amp;IF(BJ227="","","(ali)")&amp;"-kat",IF(CB227&lt;&gt;"NEMA","ime-pre-klu"&amp;IF(BJ227="","","(ali)"),IF(CE227&lt;&gt;"NEMA","ime-pre",IF(CW227&lt;&gt;"","novo",""))))&amp;IF(AND(BE227="0",BD227&gt;max_minuta*60),"-ot",""))</f>
        <v>ime-pre-klu-kat</v>
      </c>
      <c r="EB227" t="s">
        <v>1</v>
      </c>
      <c r="EC227" s="112"/>
      <c r="ED227" s="138"/>
      <c r="EE227" s="138"/>
      <c r="EF227" s="138"/>
      <c r="EG227" s="138"/>
      <c r="EH227" s="138"/>
      <c r="EI227" s="138"/>
      <c r="EJ227" s="138"/>
      <c r="EK227" s="138"/>
      <c r="EL227" s="138"/>
      <c r="EM227" s="107">
        <f t="shared" si="315"/>
        <v>1</v>
      </c>
      <c r="EN227" t="s">
        <v>1</v>
      </c>
    </row>
    <row r="228" spans="2:144" x14ac:dyDescent="0.25">
      <c r="B228" s="152" t="s">
        <v>1295</v>
      </c>
      <c r="C228" t="s">
        <v>1</v>
      </c>
      <c r="D228" s="163">
        <f t="shared" si="316"/>
        <v>0</v>
      </c>
      <c r="E228" s="164">
        <f t="shared" ref="E228:AW228" si="357">IF($B228="","",FIND(";",$B228,D228+1))</f>
        <v>1</v>
      </c>
      <c r="F228" s="164">
        <f t="shared" si="357"/>
        <v>2</v>
      </c>
      <c r="G228" s="164">
        <f t="shared" si="357"/>
        <v>8</v>
      </c>
      <c r="H228" s="164">
        <f t="shared" si="357"/>
        <v>11</v>
      </c>
      <c r="I228" s="164">
        <f t="shared" si="357"/>
        <v>20</v>
      </c>
      <c r="J228" s="164">
        <f t="shared" si="357"/>
        <v>21</v>
      </c>
      <c r="K228" s="164">
        <f t="shared" si="357"/>
        <v>23</v>
      </c>
      <c r="L228" s="164">
        <f t="shared" si="357"/>
        <v>24</v>
      </c>
      <c r="M228" s="164">
        <f t="shared" si="357"/>
        <v>26</v>
      </c>
      <c r="N228" s="164">
        <f t="shared" si="357"/>
        <v>32</v>
      </c>
      <c r="O228" s="164">
        <f t="shared" si="357"/>
        <v>33</v>
      </c>
      <c r="P228" s="164">
        <f t="shared" si="357"/>
        <v>34</v>
      </c>
      <c r="Q228" s="164">
        <f t="shared" si="357"/>
        <v>36</v>
      </c>
      <c r="R228" s="164">
        <f t="shared" si="357"/>
        <v>37</v>
      </c>
      <c r="S228" s="164">
        <f t="shared" si="357"/>
        <v>40</v>
      </c>
      <c r="T228" s="164">
        <f t="shared" si="357"/>
        <v>43</v>
      </c>
      <c r="U228" s="164">
        <f t="shared" si="357"/>
        <v>46</v>
      </c>
      <c r="V228" s="164">
        <f t="shared" si="357"/>
        <v>49</v>
      </c>
      <c r="W228" s="164">
        <f t="shared" si="357"/>
        <v>55</v>
      </c>
      <c r="X228" s="164">
        <f t="shared" si="357"/>
        <v>61</v>
      </c>
      <c r="Y228" s="164">
        <f t="shared" si="357"/>
        <v>62</v>
      </c>
      <c r="Z228" s="164">
        <f t="shared" si="357"/>
        <v>63</v>
      </c>
      <c r="AA228" s="164">
        <f t="shared" si="357"/>
        <v>64</v>
      </c>
      <c r="AB228" s="164">
        <f t="shared" si="357"/>
        <v>67</v>
      </c>
      <c r="AC228" s="164">
        <f t="shared" si="357"/>
        <v>70</v>
      </c>
      <c r="AD228" s="164">
        <f t="shared" si="357"/>
        <v>73</v>
      </c>
      <c r="AE228" s="164">
        <f t="shared" si="357"/>
        <v>76</v>
      </c>
      <c r="AF228" s="164">
        <f t="shared" si="357"/>
        <v>79</v>
      </c>
      <c r="AG228" s="164">
        <f t="shared" si="357"/>
        <v>82</v>
      </c>
      <c r="AH228" s="164">
        <f t="shared" si="357"/>
        <v>85</v>
      </c>
      <c r="AI228" s="164">
        <f t="shared" si="357"/>
        <v>88</v>
      </c>
      <c r="AJ228" s="164">
        <f t="shared" si="357"/>
        <v>91</v>
      </c>
      <c r="AK228" s="164">
        <f t="shared" si="357"/>
        <v>94</v>
      </c>
      <c r="AL228" s="164">
        <f t="shared" si="357"/>
        <v>97</v>
      </c>
      <c r="AM228" s="164">
        <f t="shared" si="357"/>
        <v>98</v>
      </c>
      <c r="AN228" s="164">
        <f t="shared" si="357"/>
        <v>100</v>
      </c>
      <c r="AO228" s="164">
        <f t="shared" si="357"/>
        <v>106</v>
      </c>
      <c r="AP228" s="164">
        <f t="shared" si="357"/>
        <v>108</v>
      </c>
      <c r="AQ228" s="164">
        <f t="shared" si="357"/>
        <v>111</v>
      </c>
      <c r="AR228" s="164">
        <f t="shared" si="357"/>
        <v>117</v>
      </c>
      <c r="AS228" s="164">
        <f t="shared" si="357"/>
        <v>123</v>
      </c>
      <c r="AT228" s="164">
        <f t="shared" si="357"/>
        <v>129</v>
      </c>
      <c r="AU228" s="164">
        <f t="shared" si="357"/>
        <v>132</v>
      </c>
      <c r="AV228" s="164">
        <f t="shared" si="357"/>
        <v>133</v>
      </c>
      <c r="AW228" s="165">
        <f t="shared" si="357"/>
        <v>134</v>
      </c>
      <c r="AX228" t="s">
        <v>1</v>
      </c>
      <c r="AY228" s="106" t="str">
        <f t="shared" si="318"/>
        <v>Ž45</v>
      </c>
      <c r="AZ228" s="138">
        <f t="shared" si="310"/>
        <v>116</v>
      </c>
      <c r="BA228" s="74" t="str">
        <f t="shared" si="319"/>
        <v>Vacant</v>
      </c>
      <c r="BB228" s="74" t="str">
        <f t="shared" si="320"/>
        <v/>
      </c>
      <c r="BC228" s="138" t="str">
        <f t="shared" si="321"/>
        <v/>
      </c>
      <c r="BD228" s="138" t="str">
        <f t="shared" si="322"/>
        <v/>
      </c>
      <c r="BE228" s="138" t="str">
        <f t="shared" si="323"/>
        <v>0</v>
      </c>
      <c r="BF228" s="138" t="str">
        <f t="shared" si="344"/>
        <v/>
      </c>
      <c r="BG228" s="138" t="str">
        <f>IF(CD228="","",IF(N(BD228)&gt;max_minuta*60,2,INDEX(statusRezultat_id,MATCH(VALUE(BE228),statusRezultat_oevent,0))))</f>
        <v/>
      </c>
      <c r="BH228" s="74" t="str">
        <f>IF(B228="","",SUBSTITUTE(MID($B228,R228+1,S228-R228-1),"""",""))</f>
        <v/>
      </c>
      <c r="BI228" s="74" t="str">
        <f>IF(B228="","",SUBSTITUTE(MID($B228,S228+1,T228-S228-1),"""",""))</f>
        <v/>
      </c>
      <c r="BJ228" s="138" t="str">
        <f t="shared" si="324"/>
        <v/>
      </c>
      <c r="BK228" s="74" t="str" cm="1">
        <f t="array" ref="BK228">IF(BJ228="",""&amp;BI228,IF(BJ228="NEMA",BI228,INDEX(klubAlias_klub,BJ228)))</f>
        <v/>
      </c>
      <c r="BL228" s="74" t="str" cm="1">
        <f t="array" ref="BL228">IFERROR(INDEX(registarNatjecatelji,CE228,4),"")</f>
        <v/>
      </c>
      <c r="BM228" s="183" t="str">
        <f t="shared" si="280"/>
        <v/>
      </c>
      <c r="BN228" s="74" t="str">
        <f t="shared" si="325"/>
        <v/>
      </c>
      <c r="BO228" s="74" t="str">
        <f>IF(B228="","",SUBSTITUTE(MID($B228,T228+1,U228-T228-1),"""",""))</f>
        <v/>
      </c>
      <c r="BP228" s="138" t="str">
        <f>IF(BO228="","",IFERROR(INDEX(drzava_id,MATCH(BO228,drzava_oznaka,0)),"NEMA"))</f>
        <v/>
      </c>
      <c r="BQ228" s="74" t="str">
        <f>IF(B228="","",SUBSTITUTE(MID($B228,AQ228+1,AR228-AQ228-1),"""",""))</f>
        <v>Ž45</v>
      </c>
      <c r="BR228" s="74" t="str">
        <f t="shared" si="311"/>
        <v>M55-Ž45</v>
      </c>
      <c r="BS228" s="138">
        <f t="shared" si="312"/>
        <v>1008</v>
      </c>
      <c r="BT228" s="75" t="str">
        <f>IF(B228="","",SUBSTITUTE(MID($B228,AR228+1,AS228-AR228-1),"""",""))</f>
        <v>3.2</v>
      </c>
      <c r="BU228" s="75" t="str">
        <f>IF(B228="","",SUBSTITUTE(MID($B228,AS228+1,AT228-AS228-1),"""",""))</f>
        <v>125</v>
      </c>
      <c r="BV228" s="76" t="str">
        <f>IF(B228="","",SUBSTITUTE(MID($B228,AT228+1,AU228-AT228-1),"""",""))</f>
        <v>11</v>
      </c>
      <c r="BW228" t="s">
        <v>1</v>
      </c>
      <c r="BX228" s="106" t="str">
        <f>IF(BA228="Vacant","",IF(BA228="","",BA228) &amp; IF(BB228="",""," – " &amp; BB228) &amp; IF(BN228="",""," – " &amp; BN228) &amp; IF(AY228="",""," – " &amp; AY228))</f>
        <v/>
      </c>
      <c r="BY228" s="107" t="str">
        <f t="shared" si="313"/>
        <v/>
      </c>
      <c r="BZ228" t="s">
        <v>1</v>
      </c>
      <c r="CA228" s="106" t="str">
        <f>IF(BA228="Vacant","",IF(BA228="","",BA228) &amp; IF(BB228="",""," – " &amp; BB228) &amp; IF(BN228="",""," – " &amp; BN228))</f>
        <v/>
      </c>
      <c r="CB228" s="107" t="str">
        <f t="shared" si="314"/>
        <v/>
      </c>
      <c r="CC228" t="s">
        <v>1</v>
      </c>
      <c r="CD228" s="106" t="str">
        <f>IF(BA228="Vacant","",IF(BA228="","",BA228)&amp;IF(BB228="",""," – "&amp;BB228))</f>
        <v/>
      </c>
      <c r="CE228" s="107" t="str">
        <f t="shared" si="326"/>
        <v/>
      </c>
      <c r="CF228" t="s">
        <v>1</v>
      </c>
      <c r="CG228" s="112" t="str">
        <f t="shared" si="327"/>
        <v/>
      </c>
      <c r="CH228" s="107" t="str" cm="1">
        <f t="array" ref="CH228">IF(CG228="","",INDEX(imePrezime_id,CG228,0))</f>
        <v/>
      </c>
      <c r="CI228" t="s">
        <v>1</v>
      </c>
      <c r="CJ228" s="30" t="str">
        <f>IF(CE228&lt;&gt;"NEMA","","SELECT '"&amp;CD228&amp;"', ime, prezime FROM imeprezime WHERE ime LIKE '%"&amp;MID(BA228,2,LEN(BA228)-2)&amp;"%' Or prezime LIKE '%"&amp;MID(BB228,2,LEN(BB228)-2)&amp;"%' Or ime LIKE '%"&amp;MID(BB228,2,LEN(BB228)-2)&amp;"%' Or prezime LIKE '%"&amp;MID(BA228,2,LEN(BA228)-2)&amp;"%' ORDER BY ime, prezime;")</f>
        <v/>
      </c>
      <c r="CK228" t="s">
        <v>1</v>
      </c>
      <c r="CL228" s="91"/>
      <c r="CM228" t="s">
        <v>1</v>
      </c>
      <c r="CO228" t="s">
        <v>1</v>
      </c>
      <c r="CW228" s="116" t="str">
        <f>IF(CE228="NEMA",MAX(CW$10:CW227)+1,"")</f>
        <v/>
      </c>
      <c r="CX228" t="s">
        <v>1</v>
      </c>
      <c r="CY228" s="124" t="str">
        <f>LEFT(BQ228,1)</f>
        <v>Ž</v>
      </c>
      <c r="CZ228" t="s">
        <v>1</v>
      </c>
      <c r="DA228" s="106" t="str">
        <f>IF(CW228="","",IF(BO228&lt;&gt;"CRO","","INSERT INTO osoba (id,reg_broj,oib,spol_id,dat_rodjenja) VALUES ("&amp;CW228&amp;",(SELECT max(reg_broj)+1 FROM osoba),Null,'"&amp;CY228&amp;"',Null); INSERT INTO osoba_log (id,reg_broj,oib,spol_id,dat_rodjenja,dnevnik_id) SELECT id,reg_broj,oib,spol_id,dat_rodjenja,"&amp;CW$2&amp;" FROM osoba WHERE id = "&amp;CW228&amp;";"))</f>
        <v/>
      </c>
      <c r="DB228" s="129" t="str">
        <f>IF(CW228="","","INSERT INTO imeprezime (id,osoba_id,rbr,ime,prezime,klub_id,identitet_id,sintaksa_id,info,aktivno,dnevnik_id) VALUES ("&amp;CW228&amp;","&amp;IF(DA228="","Null",CW228)&amp;",1,'"&amp;BA228&amp;"','"&amp;BB228&amp;"',(SELECT id FROM klub WHERE naziv = '"&amp;BI228&amp;"'),Null,1,'',1,"&amp;CW$2&amp;");")</f>
        <v/>
      </c>
      <c r="DC228" t="s">
        <v>1</v>
      </c>
      <c r="DD228" s="30" t="str">
        <f t="shared" si="328"/>
        <v/>
      </c>
      <c r="DE228" t="s">
        <v>1</v>
      </c>
      <c r="DF228" s="106" t="str">
        <f>IF(OR(BP228="",BP228&lt;&gt;"NEMA"),"",BO228)</f>
        <v/>
      </c>
      <c r="DG228" s="129" t="str">
        <f>IF(DF228="","",MAX(DG$10:DG227)+1)</f>
        <v/>
      </c>
      <c r="DH228" t="s">
        <v>1</v>
      </c>
      <c r="DI228" s="91"/>
      <c r="DJ228" t="s">
        <v>1</v>
      </c>
      <c r="DK228" s="30" t="str">
        <f>IF(DF228="","","INSERT INTO drzava(id,naziv,oznaka) VALUES ("&amp;DG228&amp;",'"&amp;DI228&amp;"','"&amp;UPPER(LEFT(DF228,1))&amp;LOWER(RIGHT(DF228,2))&amp;"');")</f>
        <v/>
      </c>
      <c r="DL228" t="s">
        <v>1</v>
      </c>
      <c r="DM228" s="170" t="str">
        <f>IF(BJ228&lt;&gt;"NEMA","",IF(IFERROR(MATCH(BI228,BI$10:BI227,0),0)&lt;&gt;0,"",BI228))</f>
        <v/>
      </c>
      <c r="DN228" t="s">
        <v>1</v>
      </c>
      <c r="DO228" s="91"/>
      <c r="DP228" t="s">
        <v>1</v>
      </c>
      <c r="DQ228" s="106" t="str">
        <f t="shared" si="329"/>
        <v/>
      </c>
      <c r="DR228" s="74" t="str">
        <f>IF(DQ228="","",MAX(DR$10:DR227)+1)</f>
        <v/>
      </c>
      <c r="DS228" s="74" t="str">
        <f>IF(DQ228="","",IF(BP228="","",IF(BP228="NEMA",DG228,BP228)))</f>
        <v/>
      </c>
      <c r="DT228" s="74" t="str">
        <f t="shared" si="330"/>
        <v/>
      </c>
      <c r="DU228" s="74" t="str">
        <f>IF(DO228="","",MAX(DU$10:DU227)+1)</f>
        <v/>
      </c>
      <c r="DV228" s="181" t="str">
        <f>IF(DO228="","",INDEX(klub_id,MATCH(DO228,klub_naziv,0)))</f>
        <v/>
      </c>
      <c r="DW228" s="129" t="str">
        <f t="shared" si="331"/>
        <v/>
      </c>
      <c r="DX228" t="s">
        <v>1</v>
      </c>
      <c r="DY228" s="30" t="str">
        <f t="shared" si="332"/>
        <v/>
      </c>
      <c r="DZ228" t="s">
        <v>1</v>
      </c>
      <c r="EA228" s="170" t="str">
        <f>IF(BX228="","",IF(BY228&lt;&gt;"NEMA","ime-pre-klu"&amp;IF(BJ228="","","(ali)")&amp;"-kat",IF(CB228&lt;&gt;"NEMA","ime-pre-klu"&amp;IF(BJ228="","","(ali)"),IF(CE228&lt;&gt;"NEMA","ime-pre",IF(CW228&lt;&gt;"","novo",""))))&amp;IF(AND(BE228="0",BD228&gt;max_minuta*60),"-ot",""))</f>
        <v/>
      </c>
      <c r="EB228" t="s">
        <v>1</v>
      </c>
      <c r="EC228" s="112"/>
      <c r="ED228" s="138"/>
      <c r="EE228" s="138"/>
      <c r="EF228" s="138"/>
      <c r="EG228" s="138"/>
      <c r="EH228" s="138"/>
      <c r="EI228" s="138"/>
      <c r="EJ228" s="138"/>
      <c r="EK228" s="138"/>
      <c r="EL228" s="138"/>
      <c r="EM228" s="107" t="str">
        <f t="shared" si="315"/>
        <v/>
      </c>
      <c r="EN228" t="s">
        <v>1</v>
      </c>
    </row>
    <row r="229" spans="2:144" x14ac:dyDescent="0.25">
      <c r="B229" s="152" t="s">
        <v>1296</v>
      </c>
      <c r="C229" t="s">
        <v>1</v>
      </c>
      <c r="D229" s="163">
        <f t="shared" si="316"/>
        <v>0</v>
      </c>
      <c r="E229" s="164">
        <f t="shared" ref="E229:AW229" si="358">IF($B229="","",FIND(";",$B229,D229+1))</f>
        <v>1</v>
      </c>
      <c r="F229" s="164">
        <f t="shared" si="358"/>
        <v>2</v>
      </c>
      <c r="G229" s="164">
        <f t="shared" si="358"/>
        <v>8</v>
      </c>
      <c r="H229" s="164">
        <f t="shared" si="358"/>
        <v>11</v>
      </c>
      <c r="I229" s="164">
        <f t="shared" si="358"/>
        <v>20</v>
      </c>
      <c r="J229" s="164">
        <f t="shared" si="358"/>
        <v>21</v>
      </c>
      <c r="K229" s="164">
        <f t="shared" si="358"/>
        <v>23</v>
      </c>
      <c r="L229" s="164">
        <f t="shared" si="358"/>
        <v>24</v>
      </c>
      <c r="M229" s="164">
        <f t="shared" si="358"/>
        <v>26</v>
      </c>
      <c r="N229" s="164">
        <f t="shared" si="358"/>
        <v>32</v>
      </c>
      <c r="O229" s="164">
        <f t="shared" si="358"/>
        <v>33</v>
      </c>
      <c r="P229" s="164">
        <f t="shared" si="358"/>
        <v>34</v>
      </c>
      <c r="Q229" s="164">
        <f t="shared" si="358"/>
        <v>36</v>
      </c>
      <c r="R229" s="164">
        <f t="shared" si="358"/>
        <v>37</v>
      </c>
      <c r="S229" s="164">
        <f t="shared" si="358"/>
        <v>40</v>
      </c>
      <c r="T229" s="164">
        <f t="shared" si="358"/>
        <v>43</v>
      </c>
      <c r="U229" s="164">
        <f t="shared" si="358"/>
        <v>46</v>
      </c>
      <c r="V229" s="164">
        <f t="shared" si="358"/>
        <v>49</v>
      </c>
      <c r="W229" s="164">
        <f t="shared" si="358"/>
        <v>55</v>
      </c>
      <c r="X229" s="164">
        <f t="shared" si="358"/>
        <v>61</v>
      </c>
      <c r="Y229" s="164">
        <f t="shared" si="358"/>
        <v>62</v>
      </c>
      <c r="Z229" s="164">
        <f t="shared" si="358"/>
        <v>63</v>
      </c>
      <c r="AA229" s="164">
        <f t="shared" si="358"/>
        <v>64</v>
      </c>
      <c r="AB229" s="164">
        <f t="shared" si="358"/>
        <v>67</v>
      </c>
      <c r="AC229" s="164">
        <f t="shared" si="358"/>
        <v>70</v>
      </c>
      <c r="AD229" s="164">
        <f t="shared" si="358"/>
        <v>73</v>
      </c>
      <c r="AE229" s="164">
        <f t="shared" si="358"/>
        <v>76</v>
      </c>
      <c r="AF229" s="164">
        <f t="shared" si="358"/>
        <v>79</v>
      </c>
      <c r="AG229" s="164">
        <f t="shared" si="358"/>
        <v>82</v>
      </c>
      <c r="AH229" s="164">
        <f t="shared" si="358"/>
        <v>85</v>
      </c>
      <c r="AI229" s="164">
        <f t="shared" si="358"/>
        <v>88</v>
      </c>
      <c r="AJ229" s="164">
        <f t="shared" si="358"/>
        <v>91</v>
      </c>
      <c r="AK229" s="164">
        <f t="shared" si="358"/>
        <v>94</v>
      </c>
      <c r="AL229" s="164">
        <f t="shared" si="358"/>
        <v>97</v>
      </c>
      <c r="AM229" s="164">
        <f t="shared" si="358"/>
        <v>98</v>
      </c>
      <c r="AN229" s="164">
        <f t="shared" si="358"/>
        <v>100</v>
      </c>
      <c r="AO229" s="164">
        <f t="shared" si="358"/>
        <v>106</v>
      </c>
      <c r="AP229" s="164">
        <f t="shared" si="358"/>
        <v>108</v>
      </c>
      <c r="AQ229" s="164">
        <f t="shared" si="358"/>
        <v>111</v>
      </c>
      <c r="AR229" s="164">
        <f t="shared" si="358"/>
        <v>117</v>
      </c>
      <c r="AS229" s="164">
        <f t="shared" si="358"/>
        <v>123</v>
      </c>
      <c r="AT229" s="164">
        <f t="shared" si="358"/>
        <v>129</v>
      </c>
      <c r="AU229" s="164">
        <f t="shared" si="358"/>
        <v>132</v>
      </c>
      <c r="AV229" s="164">
        <f t="shared" si="358"/>
        <v>133</v>
      </c>
      <c r="AW229" s="165">
        <f t="shared" si="358"/>
        <v>134</v>
      </c>
      <c r="AX229" t="s">
        <v>1</v>
      </c>
      <c r="AY229" s="106" t="str">
        <f t="shared" si="318"/>
        <v>Ž45</v>
      </c>
      <c r="AZ229" s="138">
        <f t="shared" si="310"/>
        <v>116</v>
      </c>
      <c r="BA229" s="74" t="str">
        <f t="shared" si="319"/>
        <v>Vacant</v>
      </c>
      <c r="BB229" s="74" t="str">
        <f t="shared" si="320"/>
        <v/>
      </c>
      <c r="BC229" s="138" t="str">
        <f t="shared" si="321"/>
        <v/>
      </c>
      <c r="BD229" s="138" t="str">
        <f t="shared" si="322"/>
        <v/>
      </c>
      <c r="BE229" s="138" t="str">
        <f t="shared" si="323"/>
        <v>0</v>
      </c>
      <c r="BF229" s="138" t="str">
        <f t="shared" si="344"/>
        <v/>
      </c>
      <c r="BG229" s="138" t="str">
        <f>IF(CD229="","",IF(N(BD229)&gt;max_minuta*60,2,INDEX(statusRezultat_id,MATCH(VALUE(BE229),statusRezultat_oevent,0))))</f>
        <v/>
      </c>
      <c r="BH229" s="74" t="str">
        <f>IF(B229="","",SUBSTITUTE(MID($B229,R229+1,S229-R229-1),"""",""))</f>
        <v/>
      </c>
      <c r="BI229" s="74" t="str">
        <f>IF(B229="","",SUBSTITUTE(MID($B229,S229+1,T229-S229-1),"""",""))</f>
        <v/>
      </c>
      <c r="BJ229" s="138" t="str">
        <f t="shared" si="324"/>
        <v/>
      </c>
      <c r="BK229" s="74" t="str" cm="1">
        <f t="array" ref="BK229">IF(BJ229="",""&amp;BI229,IF(BJ229="NEMA",BI229,INDEX(klubAlias_klub,BJ229)))</f>
        <v/>
      </c>
      <c r="BL229" s="74" t="str" cm="1">
        <f t="array" ref="BL229">IFERROR(INDEX(registarNatjecatelji,CE229,4),"")</f>
        <v/>
      </c>
      <c r="BM229" s="183" t="str">
        <f t="shared" si="280"/>
        <v/>
      </c>
      <c r="BN229" s="74" t="str">
        <f t="shared" si="325"/>
        <v/>
      </c>
      <c r="BO229" s="74" t="str">
        <f>IF(B229="","",SUBSTITUTE(MID($B229,T229+1,U229-T229-1),"""",""))</f>
        <v/>
      </c>
      <c r="BP229" s="138" t="str">
        <f>IF(BO229="","",IFERROR(INDEX(drzava_id,MATCH(BO229,drzava_oznaka,0)),"NEMA"))</f>
        <v/>
      </c>
      <c r="BQ229" s="74" t="str">
        <f>IF(B229="","",SUBSTITUTE(MID($B229,AQ229+1,AR229-AQ229-1),"""",""))</f>
        <v>Ž45</v>
      </c>
      <c r="BR229" s="74" t="str">
        <f t="shared" si="311"/>
        <v>M55-Ž45</v>
      </c>
      <c r="BS229" s="138">
        <f t="shared" si="312"/>
        <v>1008</v>
      </c>
      <c r="BT229" s="75" t="str">
        <f>IF(B229="","",SUBSTITUTE(MID($B229,AR229+1,AS229-AR229-1),"""",""))</f>
        <v>3.2</v>
      </c>
      <c r="BU229" s="75" t="str">
        <f>IF(B229="","",SUBSTITUTE(MID($B229,AS229+1,AT229-AS229-1),"""",""))</f>
        <v>125</v>
      </c>
      <c r="BV229" s="76" t="str">
        <f>IF(B229="","",SUBSTITUTE(MID($B229,AT229+1,AU229-AT229-1),"""",""))</f>
        <v>11</v>
      </c>
      <c r="BW229" t="s">
        <v>1</v>
      </c>
      <c r="BX229" s="106" t="str">
        <f>IF(BA229="Vacant","",IF(BA229="","",BA229) &amp; IF(BB229="",""," – " &amp; BB229) &amp; IF(BN229="",""," – " &amp; BN229) &amp; IF(AY229="",""," – " &amp; AY229))</f>
        <v/>
      </c>
      <c r="BY229" s="107" t="str">
        <f t="shared" si="313"/>
        <v/>
      </c>
      <c r="BZ229" t="s">
        <v>1</v>
      </c>
      <c r="CA229" s="106" t="str">
        <f>IF(BA229="Vacant","",IF(BA229="","",BA229) &amp; IF(BB229="",""," – " &amp; BB229) &amp; IF(BN229="",""," – " &amp; BN229))</f>
        <v/>
      </c>
      <c r="CB229" s="107" t="str">
        <f t="shared" si="314"/>
        <v/>
      </c>
      <c r="CC229" t="s">
        <v>1</v>
      </c>
      <c r="CD229" s="106" t="str">
        <f>IF(BA229="Vacant","",IF(BA229="","",BA229)&amp;IF(BB229="",""," – "&amp;BB229))</f>
        <v/>
      </c>
      <c r="CE229" s="107" t="str">
        <f t="shared" si="326"/>
        <v/>
      </c>
      <c r="CF229" t="s">
        <v>1</v>
      </c>
      <c r="CG229" s="112" t="str">
        <f t="shared" si="327"/>
        <v/>
      </c>
      <c r="CH229" s="107" t="str" cm="1">
        <f t="array" ref="CH229">IF(CG229="","",INDEX(imePrezime_id,CG229,0))</f>
        <v/>
      </c>
      <c r="CI229" t="s">
        <v>1</v>
      </c>
      <c r="CJ229" s="30" t="str">
        <f>IF(CE229&lt;&gt;"NEMA","","SELECT '"&amp;CD229&amp;"', ime, prezime FROM imeprezime WHERE ime LIKE '%"&amp;MID(BA229,2,LEN(BA229)-2)&amp;"%' Or prezime LIKE '%"&amp;MID(BB229,2,LEN(BB229)-2)&amp;"%' Or ime LIKE '%"&amp;MID(BB229,2,LEN(BB229)-2)&amp;"%' Or prezime LIKE '%"&amp;MID(BA229,2,LEN(BA229)-2)&amp;"%' ORDER BY ime, prezime;")</f>
        <v/>
      </c>
      <c r="CK229" t="s">
        <v>1</v>
      </c>
      <c r="CL229" s="91"/>
      <c r="CM229" t="s">
        <v>1</v>
      </c>
      <c r="CO229" t="s">
        <v>1</v>
      </c>
      <c r="CW229" s="116" t="str">
        <f>IF(CE229="NEMA",MAX(CW$10:CW228)+1,"")</f>
        <v/>
      </c>
      <c r="CX229" t="s">
        <v>1</v>
      </c>
      <c r="CY229" s="124" t="str">
        <f>LEFT(BQ229,1)</f>
        <v>Ž</v>
      </c>
      <c r="CZ229" t="s">
        <v>1</v>
      </c>
      <c r="DA229" s="106" t="str">
        <f>IF(CW229="","",IF(BO229&lt;&gt;"CRO","","INSERT INTO osoba (id,reg_broj,oib,spol_id,dat_rodjenja) VALUES ("&amp;CW229&amp;",(SELECT max(reg_broj)+1 FROM osoba),Null,'"&amp;CY229&amp;"',Null); INSERT INTO osoba_log (id,reg_broj,oib,spol_id,dat_rodjenja,dnevnik_id) SELECT id,reg_broj,oib,spol_id,dat_rodjenja,"&amp;CW$2&amp;" FROM osoba WHERE id = "&amp;CW229&amp;";"))</f>
        <v/>
      </c>
      <c r="DB229" s="129" t="str">
        <f>IF(CW229="","","INSERT INTO imeprezime (id,osoba_id,rbr,ime,prezime,klub_id,identitet_id,sintaksa_id,info,aktivno,dnevnik_id) VALUES ("&amp;CW229&amp;","&amp;IF(DA229="","Null",CW229)&amp;",1,'"&amp;BA229&amp;"','"&amp;BB229&amp;"',(SELECT id FROM klub WHERE naziv = '"&amp;BI229&amp;"'),Null,1,'',1,"&amp;CW$2&amp;");")</f>
        <v/>
      </c>
      <c r="DC229" t="s">
        <v>1</v>
      </c>
      <c r="DD229" s="30" t="str">
        <f t="shared" si="328"/>
        <v/>
      </c>
      <c r="DE229" t="s">
        <v>1</v>
      </c>
      <c r="DF229" s="106" t="str">
        <f>IF(OR(BP229="",BP229&lt;&gt;"NEMA"),"",BO229)</f>
        <v/>
      </c>
      <c r="DG229" s="129" t="str">
        <f>IF(DF229="","",MAX(DG$10:DG228)+1)</f>
        <v/>
      </c>
      <c r="DH229" t="s">
        <v>1</v>
      </c>
      <c r="DI229" s="91"/>
      <c r="DJ229" t="s">
        <v>1</v>
      </c>
      <c r="DK229" s="30" t="str">
        <f>IF(DF229="","","INSERT INTO drzava(id,naziv,oznaka) VALUES ("&amp;DG229&amp;",'"&amp;DI229&amp;"','"&amp;UPPER(LEFT(DF229,1))&amp;LOWER(RIGHT(DF229,2))&amp;"');")</f>
        <v/>
      </c>
      <c r="DL229" t="s">
        <v>1</v>
      </c>
      <c r="DM229" s="170" t="str">
        <f>IF(BJ229&lt;&gt;"NEMA","",IF(IFERROR(MATCH(BI229,BI$10:BI228,0),0)&lt;&gt;0,"",BI229))</f>
        <v/>
      </c>
      <c r="DN229" t="s">
        <v>1</v>
      </c>
      <c r="DO229" s="91"/>
      <c r="DP229" t="s">
        <v>1</v>
      </c>
      <c r="DQ229" s="106" t="str">
        <f t="shared" si="329"/>
        <v/>
      </c>
      <c r="DR229" s="74" t="str">
        <f>IF(DQ229="","",MAX(DR$10:DR228)+1)</f>
        <v/>
      </c>
      <c r="DS229" s="74" t="str">
        <f>IF(DQ229="","",IF(BP229="","",IF(BP229="NEMA",DG229,BP229)))</f>
        <v/>
      </c>
      <c r="DT229" s="74" t="str">
        <f t="shared" si="330"/>
        <v/>
      </c>
      <c r="DU229" s="74" t="str">
        <f>IF(DO229="","",MAX(DU$10:DU228)+1)</f>
        <v/>
      </c>
      <c r="DV229" s="181" t="str">
        <f>IF(DO229="","",INDEX(klub_id,MATCH(DO229,klub_naziv,0)))</f>
        <v/>
      </c>
      <c r="DW229" s="129" t="str">
        <f t="shared" si="331"/>
        <v/>
      </c>
      <c r="DX229" t="s">
        <v>1</v>
      </c>
      <c r="DY229" s="30" t="str">
        <f t="shared" si="332"/>
        <v/>
      </c>
      <c r="DZ229" t="s">
        <v>1</v>
      </c>
      <c r="EA229" s="170" t="str">
        <f>IF(BX229="","",IF(BY229&lt;&gt;"NEMA","ime-pre-klu"&amp;IF(BJ229="","","(ali)")&amp;"-kat",IF(CB229&lt;&gt;"NEMA","ime-pre-klu"&amp;IF(BJ229="","","(ali)"),IF(CE229&lt;&gt;"NEMA","ime-pre",IF(CW229&lt;&gt;"","novo",""))))&amp;IF(AND(BE229="0",BD229&gt;max_minuta*60),"-ot",""))</f>
        <v/>
      </c>
      <c r="EB229" t="s">
        <v>1</v>
      </c>
      <c r="EC229" s="112"/>
      <c r="ED229" s="138"/>
      <c r="EE229" s="138"/>
      <c r="EF229" s="138"/>
      <c r="EG229" s="138"/>
      <c r="EH229" s="138"/>
      <c r="EI229" s="138"/>
      <c r="EJ229" s="138"/>
      <c r="EK229" s="138"/>
      <c r="EL229" s="138"/>
      <c r="EM229" s="107" t="str">
        <f t="shared" si="315"/>
        <v/>
      </c>
      <c r="EN229" t="s">
        <v>1</v>
      </c>
    </row>
    <row r="230" spans="2:144" x14ac:dyDescent="0.25">
      <c r="B230" s="152" t="s">
        <v>1297</v>
      </c>
      <c r="C230" t="s">
        <v>1</v>
      </c>
      <c r="D230" s="163">
        <f t="shared" si="316"/>
        <v>0</v>
      </c>
      <c r="E230" s="164">
        <f t="shared" ref="E230:AW230" si="359">IF($B230="","",FIND(";",$B230,D230+1))</f>
        <v>1</v>
      </c>
      <c r="F230" s="164">
        <f t="shared" si="359"/>
        <v>9</v>
      </c>
      <c r="G230" s="164">
        <f t="shared" si="359"/>
        <v>15</v>
      </c>
      <c r="H230" s="164">
        <f t="shared" si="359"/>
        <v>34</v>
      </c>
      <c r="I230" s="164">
        <f t="shared" si="359"/>
        <v>43</v>
      </c>
      <c r="J230" s="164">
        <f t="shared" si="359"/>
        <v>44</v>
      </c>
      <c r="K230" s="164">
        <f t="shared" si="359"/>
        <v>46</v>
      </c>
      <c r="L230" s="164">
        <f t="shared" si="359"/>
        <v>47</v>
      </c>
      <c r="M230" s="164">
        <f t="shared" si="359"/>
        <v>49</v>
      </c>
      <c r="N230" s="164">
        <f t="shared" si="359"/>
        <v>55</v>
      </c>
      <c r="O230" s="164">
        <f t="shared" si="359"/>
        <v>56</v>
      </c>
      <c r="P230" s="164">
        <f t="shared" si="359"/>
        <v>57</v>
      </c>
      <c r="Q230" s="164">
        <f t="shared" si="359"/>
        <v>59</v>
      </c>
      <c r="R230" s="164">
        <f t="shared" si="359"/>
        <v>61</v>
      </c>
      <c r="S230" s="164">
        <f t="shared" si="359"/>
        <v>67</v>
      </c>
      <c r="T230" s="164">
        <f t="shared" si="359"/>
        <v>79</v>
      </c>
      <c r="U230" s="164">
        <f t="shared" si="359"/>
        <v>85</v>
      </c>
      <c r="V230" s="164">
        <f t="shared" si="359"/>
        <v>88</v>
      </c>
      <c r="W230" s="164">
        <f t="shared" si="359"/>
        <v>94</v>
      </c>
      <c r="X230" s="164">
        <f t="shared" si="359"/>
        <v>100</v>
      </c>
      <c r="Y230" s="164">
        <f t="shared" si="359"/>
        <v>101</v>
      </c>
      <c r="Z230" s="164">
        <f t="shared" si="359"/>
        <v>102</v>
      </c>
      <c r="AA230" s="164">
        <f t="shared" si="359"/>
        <v>103</v>
      </c>
      <c r="AB230" s="164">
        <f t="shared" si="359"/>
        <v>106</v>
      </c>
      <c r="AC230" s="164">
        <f t="shared" si="359"/>
        <v>109</v>
      </c>
      <c r="AD230" s="164">
        <f t="shared" si="359"/>
        <v>112</v>
      </c>
      <c r="AE230" s="164">
        <f t="shared" si="359"/>
        <v>115</v>
      </c>
      <c r="AF230" s="164">
        <f t="shared" si="359"/>
        <v>118</v>
      </c>
      <c r="AG230" s="164">
        <f t="shared" si="359"/>
        <v>121</v>
      </c>
      <c r="AH230" s="164">
        <f t="shared" si="359"/>
        <v>124</v>
      </c>
      <c r="AI230" s="164">
        <f t="shared" si="359"/>
        <v>127</v>
      </c>
      <c r="AJ230" s="164">
        <f t="shared" si="359"/>
        <v>130</v>
      </c>
      <c r="AK230" s="164">
        <f t="shared" si="359"/>
        <v>133</v>
      </c>
      <c r="AL230" s="164">
        <f t="shared" si="359"/>
        <v>136</v>
      </c>
      <c r="AM230" s="164">
        <f t="shared" si="359"/>
        <v>137</v>
      </c>
      <c r="AN230" s="164">
        <f t="shared" si="359"/>
        <v>139</v>
      </c>
      <c r="AO230" s="164">
        <f t="shared" si="359"/>
        <v>145</v>
      </c>
      <c r="AP230" s="164">
        <f t="shared" si="359"/>
        <v>147</v>
      </c>
      <c r="AQ230" s="164">
        <f t="shared" si="359"/>
        <v>150</v>
      </c>
      <c r="AR230" s="164">
        <f t="shared" si="359"/>
        <v>156</v>
      </c>
      <c r="AS230" s="164">
        <f t="shared" si="359"/>
        <v>162</v>
      </c>
      <c r="AT230" s="164">
        <f t="shared" si="359"/>
        <v>168</v>
      </c>
      <c r="AU230" s="164">
        <f t="shared" si="359"/>
        <v>171</v>
      </c>
      <c r="AV230" s="164">
        <f t="shared" si="359"/>
        <v>172</v>
      </c>
      <c r="AW230" s="165">
        <f t="shared" si="359"/>
        <v>173</v>
      </c>
      <c r="AX230" t="s">
        <v>1</v>
      </c>
      <c r="AY230" s="106" t="str">
        <f t="shared" si="318"/>
        <v>Ž45</v>
      </c>
      <c r="AZ230" s="138">
        <f t="shared" si="310"/>
        <v>116</v>
      </c>
      <c r="BA230" s="74" t="str">
        <f t="shared" si="319"/>
        <v>Marija</v>
      </c>
      <c r="BB230" s="74" t="str">
        <f t="shared" si="320"/>
        <v>Gradečak Galović</v>
      </c>
      <c r="BC230" s="138" t="str">
        <f t="shared" si="321"/>
        <v/>
      </c>
      <c r="BD230" s="138" t="str">
        <f t="shared" si="322"/>
        <v/>
      </c>
      <c r="BE230" s="138" t="str">
        <f t="shared" si="323"/>
        <v>1</v>
      </c>
      <c r="BF230" s="138" t="str">
        <f t="shared" si="344"/>
        <v>1</v>
      </c>
      <c r="BG230" s="138">
        <f>IF(CD230="","",IF(N(BD230)&gt;max_minuta*60,2,INDEX(statusRezultat_id,MATCH(VALUE(BE230),statusRezultat_oevent,0))))</f>
        <v>6</v>
      </c>
      <c r="BH230" s="74" t="str">
        <f>IF(B230="","",SUBSTITUTE(MID($B230,R230+1,S230-R230-1),"""",""))</f>
        <v>KAP</v>
      </c>
      <c r="BI230" s="74" t="str">
        <f>IF(B230="","",SUBSTITUTE(MID($B230,S230+1,T230-S230-1),"""",""))</f>
        <v>OK Kapela</v>
      </c>
      <c r="BJ230" s="138" t="str">
        <f t="shared" si="324"/>
        <v/>
      </c>
      <c r="BK230" s="74" t="str" cm="1">
        <f t="array" ref="BK230">IF(BJ230="",""&amp;BI230,IF(BJ230="NEMA",BI230,INDEX(klubAlias_klub,BJ230)))</f>
        <v>OK Kapela</v>
      </c>
      <c r="BL230" s="74" t="str" cm="1">
        <f t="array" ref="BL230">IFERROR(INDEX(registarNatjecatelji,CE230,4),"")</f>
        <v>OK Kapela</v>
      </c>
      <c r="BM230" s="183" t="str">
        <f t="shared" si="280"/>
        <v/>
      </c>
      <c r="BN230" s="74" t="str">
        <f t="shared" si="325"/>
        <v>OK Kapela</v>
      </c>
      <c r="BO230" s="74" t="str">
        <f>IF(B230="","",SUBSTITUTE(MID($B230,T230+1,U230-T230-1),"""",""))</f>
        <v>CRO</v>
      </c>
      <c r="BP230" s="138">
        <f>IF(BO230="","",IFERROR(INDEX(drzava_id,MATCH(BO230,drzava_oznaka,0)),"NEMA"))</f>
        <v>1</v>
      </c>
      <c r="BQ230" s="74" t="str">
        <f>IF(B230="","",SUBSTITUTE(MID($B230,AQ230+1,AR230-AQ230-1),"""",""))</f>
        <v>Ž45</v>
      </c>
      <c r="BR230" s="74" t="str">
        <f t="shared" si="311"/>
        <v>M55-Ž45</v>
      </c>
      <c r="BS230" s="138">
        <f t="shared" si="312"/>
        <v>1008</v>
      </c>
      <c r="BT230" s="75" t="str">
        <f>IF(B230="","",SUBSTITUTE(MID($B230,AR230+1,AS230-AR230-1),"""",""))</f>
        <v>3.2</v>
      </c>
      <c r="BU230" s="75" t="str">
        <f>IF(B230="","",SUBSTITUTE(MID($B230,AS230+1,AT230-AS230-1),"""",""))</f>
        <v>125</v>
      </c>
      <c r="BV230" s="76" t="str">
        <f>IF(B230="","",SUBSTITUTE(MID($B230,AT230+1,AU230-AT230-1),"""",""))</f>
        <v>11</v>
      </c>
      <c r="BW230" t="s">
        <v>1</v>
      </c>
      <c r="BX230" s="106" t="str">
        <f>IF(BA230="Vacant","",IF(BA230="","",BA230) &amp; IF(BB230="",""," – " &amp; BB230) &amp; IF(BN230="",""," – " &amp; BN230) &amp; IF(AY230="",""," – " &amp; AY230))</f>
        <v>Marija – Gradečak Galović – OK Kapela – Ž45</v>
      </c>
      <c r="BY230" s="107">
        <f t="shared" si="313"/>
        <v>242</v>
      </c>
      <c r="BZ230" t="s">
        <v>1</v>
      </c>
      <c r="CA230" s="106" t="str">
        <f>IF(BA230="Vacant","",IF(BA230="","",BA230) &amp; IF(BB230="",""," – " &amp; BB230) &amp; IF(BN230="",""," – " &amp; BN230))</f>
        <v>Marija – Gradečak Galović – OK Kapela</v>
      </c>
      <c r="CB230" s="107">
        <f t="shared" si="314"/>
        <v>242</v>
      </c>
      <c r="CC230" t="s">
        <v>1</v>
      </c>
      <c r="CD230" s="106" t="str">
        <f>IF(BA230="Vacant","",IF(BA230="","",BA230)&amp;IF(BB230="",""," – "&amp;BB230))</f>
        <v>Marija – Gradečak Galović</v>
      </c>
      <c r="CE230" s="107">
        <f t="shared" si="326"/>
        <v>242</v>
      </c>
      <c r="CF230" t="s">
        <v>1</v>
      </c>
      <c r="CG230" s="112">
        <f t="shared" si="327"/>
        <v>242</v>
      </c>
      <c r="CH230" s="107" cm="1">
        <f t="array" ref="CH230">IF(CG230="","",INDEX(imePrezime_id,CG230,0))</f>
        <v>1268</v>
      </c>
      <c r="CI230" t="s">
        <v>1</v>
      </c>
      <c r="CJ230" s="30" t="str">
        <f>IF(CE230&lt;&gt;"NEMA","","SELECT '"&amp;CD230&amp;"', ime, prezime FROM imeprezime WHERE ime LIKE '%"&amp;MID(BA230,2,LEN(BA230)-2)&amp;"%' Or prezime LIKE '%"&amp;MID(BB230,2,LEN(BB230)-2)&amp;"%' Or ime LIKE '%"&amp;MID(BB230,2,LEN(BB230)-2)&amp;"%' Or prezime LIKE '%"&amp;MID(BA230,2,LEN(BA230)-2)&amp;"%' ORDER BY ime, prezime;")</f>
        <v/>
      </c>
      <c r="CK230" t="s">
        <v>1</v>
      </c>
      <c r="CL230" s="91"/>
      <c r="CM230" t="s">
        <v>1</v>
      </c>
      <c r="CO230" t="s">
        <v>1</v>
      </c>
      <c r="CW230" s="116" t="str">
        <f>IF(CE230="NEMA",MAX(CW$10:CW229)+1,"")</f>
        <v/>
      </c>
      <c r="CX230" t="s">
        <v>1</v>
      </c>
      <c r="CY230" s="124" t="str">
        <f>LEFT(BQ230,1)</f>
        <v>Ž</v>
      </c>
      <c r="CZ230" t="s">
        <v>1</v>
      </c>
      <c r="DA230" s="106" t="str">
        <f>IF(CW230="","",IF(BO230&lt;&gt;"CRO","","INSERT INTO osoba (id,reg_broj,oib,spol_id,dat_rodjenja) VALUES ("&amp;CW230&amp;",(SELECT max(reg_broj)+1 FROM osoba),Null,'"&amp;CY230&amp;"',Null); INSERT INTO osoba_log (id,reg_broj,oib,spol_id,dat_rodjenja,dnevnik_id) SELECT id,reg_broj,oib,spol_id,dat_rodjenja,"&amp;CW$2&amp;" FROM osoba WHERE id = "&amp;CW230&amp;";"))</f>
        <v/>
      </c>
      <c r="DB230" s="129" t="str">
        <f>IF(CW230="","","INSERT INTO imeprezime (id,osoba_id,rbr,ime,prezime,klub_id,identitet_id,sintaksa_id,info,aktivno,dnevnik_id) VALUES ("&amp;CW230&amp;","&amp;IF(DA230="","Null",CW230)&amp;",1,'"&amp;BA230&amp;"','"&amp;BB230&amp;"',(SELECT id FROM klub WHERE naziv = '"&amp;BI230&amp;"'),Null,1,'',1,"&amp;CW$2&amp;");")</f>
        <v/>
      </c>
      <c r="DC230" t="s">
        <v>1</v>
      </c>
      <c r="DD230" s="30" t="str">
        <f t="shared" si="328"/>
        <v/>
      </c>
      <c r="DE230" t="s">
        <v>1</v>
      </c>
      <c r="DF230" s="106" t="str">
        <f>IF(OR(BP230="",BP230&lt;&gt;"NEMA"),"",BO230)</f>
        <v/>
      </c>
      <c r="DG230" s="129" t="str">
        <f>IF(DF230="","",MAX(DG$10:DG229)+1)</f>
        <v/>
      </c>
      <c r="DH230" t="s">
        <v>1</v>
      </c>
      <c r="DI230" s="91"/>
      <c r="DJ230" t="s">
        <v>1</v>
      </c>
      <c r="DK230" s="30" t="str">
        <f>IF(DF230="","","INSERT INTO drzava(id,naziv,oznaka) VALUES ("&amp;DG230&amp;",'"&amp;DI230&amp;"','"&amp;UPPER(LEFT(DF230,1))&amp;LOWER(RIGHT(DF230,2))&amp;"');")</f>
        <v/>
      </c>
      <c r="DL230" t="s">
        <v>1</v>
      </c>
      <c r="DM230" s="170" t="str">
        <f>IF(BJ230&lt;&gt;"NEMA","",IF(IFERROR(MATCH(BI230,BI$10:BI229,0),0)&lt;&gt;0,"",BI230))</f>
        <v/>
      </c>
      <c r="DN230" t="s">
        <v>1</v>
      </c>
      <c r="DO230" s="91"/>
      <c r="DP230" t="s">
        <v>1</v>
      </c>
      <c r="DQ230" s="106" t="str">
        <f t="shared" si="329"/>
        <v/>
      </c>
      <c r="DR230" s="74" t="str">
        <f>IF(DQ230="","",MAX(DR$10:DR229)+1)</f>
        <v/>
      </c>
      <c r="DS230" s="74" t="str">
        <f>IF(DQ230="","",IF(BP230="","",IF(BP230="NEMA",DG230,BP230)))</f>
        <v/>
      </c>
      <c r="DT230" s="74" t="str">
        <f t="shared" si="330"/>
        <v/>
      </c>
      <c r="DU230" s="74" t="str">
        <f>IF(DO230="","",MAX(DU$10:DU229)+1)</f>
        <v/>
      </c>
      <c r="DV230" s="181" t="str">
        <f>IF(DO230="","",INDEX(klub_id,MATCH(DO230,klub_naziv,0)))</f>
        <v/>
      </c>
      <c r="DW230" s="129" t="str">
        <f t="shared" si="331"/>
        <v/>
      </c>
      <c r="DX230" t="s">
        <v>1</v>
      </c>
      <c r="DY230" s="30" t="str">
        <f t="shared" si="332"/>
        <v/>
      </c>
      <c r="DZ230" t="s">
        <v>1</v>
      </c>
      <c r="EA230" s="170" t="str">
        <f>IF(BX230="","",IF(BY230&lt;&gt;"NEMA","ime-pre-klu"&amp;IF(BJ230="","","(ali)")&amp;"-kat",IF(CB230&lt;&gt;"NEMA","ime-pre-klu"&amp;IF(BJ230="","","(ali)"),IF(CE230&lt;&gt;"NEMA","ime-pre",IF(CW230&lt;&gt;"","novo",""))))&amp;IF(AND(BE230="0",BD230&gt;max_minuta*60),"-ot",""))</f>
        <v>ime-pre-klu-kat</v>
      </c>
      <c r="EB230" t="s">
        <v>1</v>
      </c>
      <c r="EC230" s="112"/>
      <c r="ED230" s="138"/>
      <c r="EE230" s="138"/>
      <c r="EF230" s="138"/>
      <c r="EG230" s="138"/>
      <c r="EH230" s="138"/>
      <c r="EI230" s="138"/>
      <c r="EJ230" s="138"/>
      <c r="EK230" s="138"/>
      <c r="EL230" s="138"/>
      <c r="EM230" s="107">
        <f t="shared" si="315"/>
        <v>1</v>
      </c>
      <c r="EN230" t="s">
        <v>1</v>
      </c>
    </row>
    <row r="231" spans="2:144" x14ac:dyDescent="0.25">
      <c r="B231" s="152" t="s">
        <v>1298</v>
      </c>
      <c r="C231" t="s">
        <v>1</v>
      </c>
      <c r="D231" s="163">
        <f t="shared" si="316"/>
        <v>0</v>
      </c>
      <c r="E231" s="164">
        <f t="shared" ref="E231:AW231" si="360">IF($B231="","",FIND(";",$B231,D231+1))</f>
        <v>1</v>
      </c>
      <c r="F231" s="164">
        <f t="shared" si="360"/>
        <v>8</v>
      </c>
      <c r="G231" s="164">
        <f t="shared" si="360"/>
        <v>14</v>
      </c>
      <c r="H231" s="164">
        <f t="shared" si="360"/>
        <v>26</v>
      </c>
      <c r="I231" s="164">
        <f t="shared" si="360"/>
        <v>33</v>
      </c>
      <c r="J231" s="164">
        <f t="shared" si="360"/>
        <v>34</v>
      </c>
      <c r="K231" s="164">
        <f t="shared" si="360"/>
        <v>36</v>
      </c>
      <c r="L231" s="164">
        <f t="shared" si="360"/>
        <v>37</v>
      </c>
      <c r="M231" s="164">
        <f t="shared" si="360"/>
        <v>39</v>
      </c>
      <c r="N231" s="164">
        <f t="shared" si="360"/>
        <v>45</v>
      </c>
      <c r="O231" s="164">
        <f t="shared" si="360"/>
        <v>51</v>
      </c>
      <c r="P231" s="164">
        <f t="shared" si="360"/>
        <v>57</v>
      </c>
      <c r="Q231" s="164">
        <f t="shared" si="360"/>
        <v>59</v>
      </c>
      <c r="R231" s="164">
        <f t="shared" si="360"/>
        <v>61</v>
      </c>
      <c r="S231" s="164">
        <f t="shared" si="360"/>
        <v>69</v>
      </c>
      <c r="T231" s="164">
        <f t="shared" si="360"/>
        <v>80</v>
      </c>
      <c r="U231" s="164">
        <f t="shared" si="360"/>
        <v>86</v>
      </c>
      <c r="V231" s="164">
        <f t="shared" si="360"/>
        <v>89</v>
      </c>
      <c r="W231" s="164">
        <f t="shared" si="360"/>
        <v>95</v>
      </c>
      <c r="X231" s="164">
        <f t="shared" si="360"/>
        <v>101</v>
      </c>
      <c r="Y231" s="164">
        <f t="shared" si="360"/>
        <v>102</v>
      </c>
      <c r="Z231" s="164">
        <f t="shared" si="360"/>
        <v>103</v>
      </c>
      <c r="AA231" s="164">
        <f t="shared" si="360"/>
        <v>104</v>
      </c>
      <c r="AB231" s="164">
        <f t="shared" si="360"/>
        <v>107</v>
      </c>
      <c r="AC231" s="164">
        <f t="shared" si="360"/>
        <v>110</v>
      </c>
      <c r="AD231" s="164">
        <f t="shared" si="360"/>
        <v>113</v>
      </c>
      <c r="AE231" s="164">
        <f t="shared" si="360"/>
        <v>116</v>
      </c>
      <c r="AF231" s="164">
        <f t="shared" si="360"/>
        <v>119</v>
      </c>
      <c r="AG231" s="164">
        <f t="shared" si="360"/>
        <v>122</v>
      </c>
      <c r="AH231" s="164">
        <f t="shared" si="360"/>
        <v>125</v>
      </c>
      <c r="AI231" s="164">
        <f t="shared" si="360"/>
        <v>128</v>
      </c>
      <c r="AJ231" s="164">
        <f t="shared" si="360"/>
        <v>131</v>
      </c>
      <c r="AK231" s="164">
        <f t="shared" si="360"/>
        <v>134</v>
      </c>
      <c r="AL231" s="164">
        <f t="shared" si="360"/>
        <v>137</v>
      </c>
      <c r="AM231" s="164">
        <f t="shared" si="360"/>
        <v>138</v>
      </c>
      <c r="AN231" s="164">
        <f t="shared" si="360"/>
        <v>140</v>
      </c>
      <c r="AO231" s="164">
        <f t="shared" si="360"/>
        <v>146</v>
      </c>
      <c r="AP231" s="164">
        <f t="shared" si="360"/>
        <v>148</v>
      </c>
      <c r="AQ231" s="164">
        <f t="shared" si="360"/>
        <v>151</v>
      </c>
      <c r="AR231" s="164">
        <f t="shared" si="360"/>
        <v>157</v>
      </c>
      <c r="AS231" s="164">
        <f t="shared" si="360"/>
        <v>164</v>
      </c>
      <c r="AT231" s="164">
        <f t="shared" si="360"/>
        <v>170</v>
      </c>
      <c r="AU231" s="164">
        <f t="shared" si="360"/>
        <v>173</v>
      </c>
      <c r="AV231" s="164">
        <f t="shared" si="360"/>
        <v>175</v>
      </c>
      <c r="AW231" s="165">
        <f t="shared" si="360"/>
        <v>176</v>
      </c>
      <c r="AX231" t="s">
        <v>1</v>
      </c>
      <c r="AY231" s="106" t="str">
        <f t="shared" si="318"/>
        <v>Ž55</v>
      </c>
      <c r="AZ231" s="138">
        <f t="shared" si="310"/>
        <v>115</v>
      </c>
      <c r="BA231" s="74" t="str">
        <f t="shared" si="319"/>
        <v>Maja</v>
      </c>
      <c r="BB231" s="74" t="str">
        <f t="shared" si="320"/>
        <v>Cvitković</v>
      </c>
      <c r="BC231" s="138" t="str">
        <f t="shared" si="321"/>
        <v>44:11</v>
      </c>
      <c r="BD231" s="138">
        <f t="shared" si="322"/>
        <v>2651</v>
      </c>
      <c r="BE231" s="138" t="str">
        <f t="shared" si="323"/>
        <v>0</v>
      </c>
      <c r="BF231" s="138" t="str">
        <f t="shared" si="344"/>
        <v>0</v>
      </c>
      <c r="BG231" s="138">
        <f>IF(CD231="","",IF(N(BD231)&gt;max_minuta*60,2,INDEX(statusRezultat_id,MATCH(VALUE(BE231),statusRezultat_oevent,0))))</f>
        <v>1</v>
      </c>
      <c r="BH231" s="74" t="str">
        <f>IF(B231="","",SUBSTITUTE(MID($B231,R231+1,S231-R231-1),"""",""))</f>
        <v>Vihor</v>
      </c>
      <c r="BI231" s="74" t="str">
        <f>IF(B231="","",SUBSTITUTE(MID($B231,S231+1,T231-S231-1),"""",""))</f>
        <v>OK Vihor</v>
      </c>
      <c r="BJ231" s="138" t="str">
        <f t="shared" si="324"/>
        <v/>
      </c>
      <c r="BK231" s="74" t="str" cm="1">
        <f t="array" ref="BK231">IF(BJ231="",""&amp;BI231,IF(BJ231="NEMA",BI231,INDEX(klubAlias_klub,BJ231)))</f>
        <v>OK Vihor</v>
      </c>
      <c r="BL231" s="74" t="str" cm="1">
        <f t="array" ref="BL231">IFERROR(INDEX(registarNatjecatelji,CE231,4),"")</f>
        <v>OK Vihor</v>
      </c>
      <c r="BM231" s="183" t="str">
        <f t="shared" si="280"/>
        <v/>
      </c>
      <c r="BN231" s="74" t="str">
        <f t="shared" si="325"/>
        <v>OK Vihor</v>
      </c>
      <c r="BO231" s="74" t="str">
        <f>IF(B231="","",SUBSTITUTE(MID($B231,T231+1,U231-T231-1),"""",""))</f>
        <v>CRO</v>
      </c>
      <c r="BP231" s="138">
        <f>IF(BO231="","",IFERROR(INDEX(drzava_id,MATCH(BO231,drzava_oznaka,0)),"NEMA"))</f>
        <v>1</v>
      </c>
      <c r="BQ231" s="74" t="str">
        <f>IF(B231="","",SUBSTITUTE(MID($B231,AQ231+1,AR231-AQ231-1),"""",""))</f>
        <v>Ž55</v>
      </c>
      <c r="BR231" s="74" t="str">
        <f t="shared" si="311"/>
        <v>M65-M70-Ž55</v>
      </c>
      <c r="BS231" s="138">
        <f t="shared" si="312"/>
        <v>1009</v>
      </c>
      <c r="BT231" s="75" t="str">
        <f>IF(B231="","",SUBSTITUTE(MID($B231,AR231+1,AS231-AR231-1),"""",""))</f>
        <v>2.66</v>
      </c>
      <c r="BU231" s="75" t="str">
        <f>IF(B231="","",SUBSTITUTE(MID($B231,AS231+1,AT231-AS231-1),"""",""))</f>
        <v>110</v>
      </c>
      <c r="BV231" s="76" t="str">
        <f>IF(B231="","",SUBSTITUTE(MID($B231,AT231+1,AU231-AT231-1),"""",""))</f>
        <v>11</v>
      </c>
      <c r="BW231" t="s">
        <v>1</v>
      </c>
      <c r="BX231" s="106" t="str">
        <f>IF(BA231="Vacant","",IF(BA231="","",BA231) &amp; IF(BB231="",""," – " &amp; BB231) &amp; IF(BN231="",""," – " &amp; BN231) &amp; IF(AY231="",""," – " &amp; AY231))</f>
        <v>Maja – Cvitković – OK Vihor – Ž55</v>
      </c>
      <c r="BY231" s="107">
        <f t="shared" si="313"/>
        <v>639</v>
      </c>
      <c r="BZ231" t="s">
        <v>1</v>
      </c>
      <c r="CA231" s="106" t="str">
        <f>IF(BA231="Vacant","",IF(BA231="","",BA231) &amp; IF(BB231="",""," – " &amp; BB231) &amp; IF(BN231="",""," – " &amp; BN231))</f>
        <v>Maja – Cvitković – OK Vihor</v>
      </c>
      <c r="CB231" s="107">
        <f t="shared" si="314"/>
        <v>639</v>
      </c>
      <c r="CC231" t="s">
        <v>1</v>
      </c>
      <c r="CD231" s="106" t="str">
        <f>IF(BA231="Vacant","",IF(BA231="","",BA231)&amp;IF(BB231="",""," – "&amp;BB231))</f>
        <v>Maja – Cvitković</v>
      </c>
      <c r="CE231" s="107">
        <f t="shared" si="326"/>
        <v>639</v>
      </c>
      <c r="CF231" t="s">
        <v>1</v>
      </c>
      <c r="CG231" s="112">
        <f t="shared" si="327"/>
        <v>639</v>
      </c>
      <c r="CH231" s="107" cm="1">
        <f t="array" ref="CH231">IF(CG231="","",INDEX(imePrezime_id,CG231,0))</f>
        <v>1296</v>
      </c>
      <c r="CI231" t="s">
        <v>1</v>
      </c>
      <c r="CJ231" s="30" t="str">
        <f>IF(CE231&lt;&gt;"NEMA","","SELECT '"&amp;CD231&amp;"', ime, prezime FROM imeprezime WHERE ime LIKE '%"&amp;MID(BA231,2,LEN(BA231)-2)&amp;"%' Or prezime LIKE '%"&amp;MID(BB231,2,LEN(BB231)-2)&amp;"%' Or ime LIKE '%"&amp;MID(BB231,2,LEN(BB231)-2)&amp;"%' Or prezime LIKE '%"&amp;MID(BA231,2,LEN(BA231)-2)&amp;"%' ORDER BY ime, prezime;")</f>
        <v/>
      </c>
      <c r="CK231" t="s">
        <v>1</v>
      </c>
      <c r="CL231" s="91"/>
      <c r="CM231" t="s">
        <v>1</v>
      </c>
      <c r="CO231" t="s">
        <v>1</v>
      </c>
      <c r="CW231" s="116" t="str">
        <f>IF(CE231="NEMA",MAX(CW$10:CW230)+1,"")</f>
        <v/>
      </c>
      <c r="CX231" t="s">
        <v>1</v>
      </c>
      <c r="CY231" s="124" t="str">
        <f>LEFT(BQ231,1)</f>
        <v>Ž</v>
      </c>
      <c r="CZ231" t="s">
        <v>1</v>
      </c>
      <c r="DA231" s="106" t="str">
        <f>IF(CW231="","",IF(BO231&lt;&gt;"CRO","","INSERT INTO osoba (id,reg_broj,oib,spol_id,dat_rodjenja) VALUES ("&amp;CW231&amp;",(SELECT max(reg_broj)+1 FROM osoba),Null,'"&amp;CY231&amp;"',Null); INSERT INTO osoba_log (id,reg_broj,oib,spol_id,dat_rodjenja,dnevnik_id) SELECT id,reg_broj,oib,spol_id,dat_rodjenja,"&amp;CW$2&amp;" FROM osoba WHERE id = "&amp;CW231&amp;";"))</f>
        <v/>
      </c>
      <c r="DB231" s="129" t="str">
        <f>IF(CW231="","","INSERT INTO imeprezime (id,osoba_id,rbr,ime,prezime,klub_id,identitet_id,sintaksa_id,info,aktivno,dnevnik_id) VALUES ("&amp;CW231&amp;","&amp;IF(DA231="","Null",CW231)&amp;",1,'"&amp;BA231&amp;"','"&amp;BB231&amp;"',(SELECT id FROM klub WHERE naziv = '"&amp;BI231&amp;"'),Null,1,'',1,"&amp;CW$2&amp;");")</f>
        <v/>
      </c>
      <c r="DC231" t="s">
        <v>1</v>
      </c>
      <c r="DD231" s="30" t="str">
        <f t="shared" si="328"/>
        <v/>
      </c>
      <c r="DE231" t="s">
        <v>1</v>
      </c>
      <c r="DF231" s="106" t="str">
        <f>IF(OR(BP231="",BP231&lt;&gt;"NEMA"),"",BO231)</f>
        <v/>
      </c>
      <c r="DG231" s="129" t="str">
        <f>IF(DF231="","",MAX(DG$10:DG230)+1)</f>
        <v/>
      </c>
      <c r="DH231" t="s">
        <v>1</v>
      </c>
      <c r="DI231" s="91"/>
      <c r="DJ231" t="s">
        <v>1</v>
      </c>
      <c r="DK231" s="30" t="str">
        <f>IF(DF231="","","INSERT INTO drzava(id,naziv,oznaka) VALUES ("&amp;DG231&amp;",'"&amp;DI231&amp;"','"&amp;UPPER(LEFT(DF231,1))&amp;LOWER(RIGHT(DF231,2))&amp;"');")</f>
        <v/>
      </c>
      <c r="DL231" t="s">
        <v>1</v>
      </c>
      <c r="DM231" s="170" t="str">
        <f>IF(BJ231&lt;&gt;"NEMA","",IF(IFERROR(MATCH(BI231,BI$10:BI230,0),0)&lt;&gt;0,"",BI231))</f>
        <v/>
      </c>
      <c r="DN231" t="s">
        <v>1</v>
      </c>
      <c r="DO231" s="91"/>
      <c r="DP231" t="s">
        <v>1</v>
      </c>
      <c r="DQ231" s="106" t="str">
        <f t="shared" si="329"/>
        <v/>
      </c>
      <c r="DR231" s="74" t="str">
        <f>IF(DQ231="","",MAX(DR$10:DR230)+1)</f>
        <v/>
      </c>
      <c r="DS231" s="74" t="str">
        <f>IF(DQ231="","",IF(BP231="","",IF(BP231="NEMA",DG231,BP231)))</f>
        <v/>
      </c>
      <c r="DT231" s="74" t="str">
        <f t="shared" si="330"/>
        <v/>
      </c>
      <c r="DU231" s="74" t="str">
        <f>IF(DO231="","",MAX(DU$10:DU230)+1)</f>
        <v/>
      </c>
      <c r="DV231" s="181" t="str">
        <f>IF(DO231="","",INDEX(klub_id,MATCH(DO231,klub_naziv,0)))</f>
        <v/>
      </c>
      <c r="DW231" s="129" t="str">
        <f t="shared" si="331"/>
        <v/>
      </c>
      <c r="DX231" t="s">
        <v>1</v>
      </c>
      <c r="DY231" s="30" t="str">
        <f t="shared" si="332"/>
        <v/>
      </c>
      <c r="DZ231" t="s">
        <v>1</v>
      </c>
      <c r="EA231" s="170" t="str">
        <f>IF(BX231="","",IF(BY231&lt;&gt;"NEMA","ime-pre-klu"&amp;IF(BJ231="","","(ali)")&amp;"-kat",IF(CB231&lt;&gt;"NEMA","ime-pre-klu"&amp;IF(BJ231="","","(ali)"),IF(CE231&lt;&gt;"NEMA","ime-pre",IF(CW231&lt;&gt;"","novo",""))))&amp;IF(AND(BE231="0",BD231&gt;max_minuta*60),"-ot",""))</f>
        <v>ime-pre-klu-kat</v>
      </c>
      <c r="EB231" t="s">
        <v>1</v>
      </c>
      <c r="EC231" s="112"/>
      <c r="ED231" s="138"/>
      <c r="EE231" s="138"/>
      <c r="EF231" s="138"/>
      <c r="EG231" s="138"/>
      <c r="EH231" s="138"/>
      <c r="EI231" s="138"/>
      <c r="EJ231" s="138"/>
      <c r="EK231" s="138"/>
      <c r="EL231" s="138"/>
      <c r="EM231" s="107">
        <f t="shared" si="315"/>
        <v>1</v>
      </c>
      <c r="EN231" t="s">
        <v>1</v>
      </c>
    </row>
    <row r="232" spans="2:144" x14ac:dyDescent="0.25">
      <c r="B232" s="152" t="s">
        <v>1299</v>
      </c>
      <c r="C232" t="s">
        <v>1</v>
      </c>
      <c r="D232" s="163">
        <f t="shared" si="316"/>
        <v>0</v>
      </c>
      <c r="E232" s="164">
        <f t="shared" ref="E232:AW232" si="361">IF($B232="","",FIND(";",$B232,D232+1))</f>
        <v>1</v>
      </c>
      <c r="F232" s="164">
        <f t="shared" si="361"/>
        <v>9</v>
      </c>
      <c r="G232" s="164">
        <f t="shared" si="361"/>
        <v>15</v>
      </c>
      <c r="H232" s="164">
        <f t="shared" si="361"/>
        <v>23</v>
      </c>
      <c r="I232" s="164">
        <f t="shared" si="361"/>
        <v>32</v>
      </c>
      <c r="J232" s="164">
        <f t="shared" si="361"/>
        <v>33</v>
      </c>
      <c r="K232" s="164">
        <f t="shared" si="361"/>
        <v>35</v>
      </c>
      <c r="L232" s="164">
        <f t="shared" si="361"/>
        <v>36</v>
      </c>
      <c r="M232" s="164">
        <f t="shared" si="361"/>
        <v>38</v>
      </c>
      <c r="N232" s="164">
        <f t="shared" si="361"/>
        <v>44</v>
      </c>
      <c r="O232" s="164">
        <f t="shared" si="361"/>
        <v>50</v>
      </c>
      <c r="P232" s="164">
        <f t="shared" si="361"/>
        <v>56</v>
      </c>
      <c r="Q232" s="164">
        <f t="shared" si="361"/>
        <v>58</v>
      </c>
      <c r="R232" s="164">
        <f t="shared" si="361"/>
        <v>60</v>
      </c>
      <c r="S232" s="164">
        <f t="shared" si="361"/>
        <v>66</v>
      </c>
      <c r="T232" s="164">
        <f t="shared" si="361"/>
        <v>79</v>
      </c>
      <c r="U232" s="164">
        <f t="shared" si="361"/>
        <v>85</v>
      </c>
      <c r="V232" s="164">
        <f t="shared" si="361"/>
        <v>88</v>
      </c>
      <c r="W232" s="164">
        <f t="shared" si="361"/>
        <v>94</v>
      </c>
      <c r="X232" s="164">
        <f t="shared" si="361"/>
        <v>100</v>
      </c>
      <c r="Y232" s="164">
        <f t="shared" si="361"/>
        <v>101</v>
      </c>
      <c r="Z232" s="164">
        <f t="shared" si="361"/>
        <v>102</v>
      </c>
      <c r="AA232" s="164">
        <f t="shared" si="361"/>
        <v>103</v>
      </c>
      <c r="AB232" s="164">
        <f t="shared" si="361"/>
        <v>106</v>
      </c>
      <c r="AC232" s="164">
        <f t="shared" si="361"/>
        <v>109</v>
      </c>
      <c r="AD232" s="164">
        <f t="shared" si="361"/>
        <v>112</v>
      </c>
      <c r="AE232" s="164">
        <f t="shared" si="361"/>
        <v>115</v>
      </c>
      <c r="AF232" s="164">
        <f t="shared" si="361"/>
        <v>118</v>
      </c>
      <c r="AG232" s="164">
        <f t="shared" si="361"/>
        <v>121</v>
      </c>
      <c r="AH232" s="164">
        <f t="shared" si="361"/>
        <v>124</v>
      </c>
      <c r="AI232" s="164">
        <f t="shared" si="361"/>
        <v>127</v>
      </c>
      <c r="AJ232" s="164">
        <f t="shared" si="361"/>
        <v>130</v>
      </c>
      <c r="AK232" s="164">
        <f t="shared" si="361"/>
        <v>133</v>
      </c>
      <c r="AL232" s="164">
        <f t="shared" si="361"/>
        <v>136</v>
      </c>
      <c r="AM232" s="164">
        <f t="shared" si="361"/>
        <v>137</v>
      </c>
      <c r="AN232" s="164">
        <f t="shared" si="361"/>
        <v>139</v>
      </c>
      <c r="AO232" s="164">
        <f t="shared" si="361"/>
        <v>145</v>
      </c>
      <c r="AP232" s="164">
        <f t="shared" si="361"/>
        <v>147</v>
      </c>
      <c r="AQ232" s="164">
        <f t="shared" si="361"/>
        <v>150</v>
      </c>
      <c r="AR232" s="164">
        <f t="shared" si="361"/>
        <v>156</v>
      </c>
      <c r="AS232" s="164">
        <f t="shared" si="361"/>
        <v>163</v>
      </c>
      <c r="AT232" s="164">
        <f t="shared" si="361"/>
        <v>169</v>
      </c>
      <c r="AU232" s="164">
        <f t="shared" si="361"/>
        <v>172</v>
      </c>
      <c r="AV232" s="164">
        <f t="shared" si="361"/>
        <v>174</v>
      </c>
      <c r="AW232" s="165">
        <f t="shared" si="361"/>
        <v>175</v>
      </c>
      <c r="AX232" t="s">
        <v>1</v>
      </c>
      <c r="AY232" s="106" t="str">
        <f t="shared" si="318"/>
        <v>Ž55</v>
      </c>
      <c r="AZ232" s="138">
        <f t="shared" si="310"/>
        <v>115</v>
      </c>
      <c r="BA232" s="74" t="str">
        <f t="shared" si="319"/>
        <v>Branka</v>
      </c>
      <c r="BB232" s="74" t="str">
        <f t="shared" si="320"/>
        <v>Fabek</v>
      </c>
      <c r="BC232" s="138" t="str">
        <f t="shared" si="321"/>
        <v>44:58</v>
      </c>
      <c r="BD232" s="138">
        <f t="shared" si="322"/>
        <v>2698</v>
      </c>
      <c r="BE232" s="138" t="str">
        <f t="shared" si="323"/>
        <v>0</v>
      </c>
      <c r="BF232" s="138" t="str">
        <f t="shared" si="344"/>
        <v>0</v>
      </c>
      <c r="BG232" s="138">
        <f>IF(CD232="","",IF(N(BD232)&gt;max_minuta*60,2,INDEX(statusRezultat_id,MATCH(VALUE(BE232),statusRezultat_oevent,0))))</f>
        <v>1</v>
      </c>
      <c r="BH232" s="74" t="str">
        <f>IF(B232="","",SUBSTITUTE(MID($B232,R232+1,S232-R232-1),"""",""))</f>
        <v>JAP</v>
      </c>
      <c r="BI232" s="74" t="str">
        <f>IF(B232="","",SUBSTITUTE(MID($B232,S232+1,T232-S232-1),"""",""))</f>
        <v>OK Japetic</v>
      </c>
      <c r="BJ232" s="138" t="str">
        <f t="shared" si="324"/>
        <v>NEMA</v>
      </c>
      <c r="BK232" s="74" t="str" cm="1">
        <f t="array" ref="BK232">IF(BJ232="",""&amp;BI232,IF(BJ232="NEMA",BI232,INDEX(klubAlias_klub,BJ232)))</f>
        <v>OK Japetic</v>
      </c>
      <c r="BL232" s="74" t="str" cm="1">
        <f t="array" ref="BL232">IFERROR(INDEX(registarNatjecatelji,CE232,4),"")</f>
        <v>OK Japetić</v>
      </c>
      <c r="BM232" s="183">
        <f t="shared" si="280"/>
        <v>1</v>
      </c>
      <c r="BN232" s="74" t="str">
        <f t="shared" si="325"/>
        <v>OK Japetić</v>
      </c>
      <c r="BO232" s="74" t="str">
        <f>IF(B232="","",SUBSTITUTE(MID($B232,T232+1,U232-T232-1),"""",""))</f>
        <v>CRO</v>
      </c>
      <c r="BP232" s="138">
        <f>IF(BO232="","",IFERROR(INDEX(drzava_id,MATCH(BO232,drzava_oznaka,0)),"NEMA"))</f>
        <v>1</v>
      </c>
      <c r="BQ232" s="74" t="str">
        <f>IF(B232="","",SUBSTITUTE(MID($B232,AQ232+1,AR232-AQ232-1),"""",""))</f>
        <v>Ž55</v>
      </c>
      <c r="BR232" s="74" t="str">
        <f t="shared" si="311"/>
        <v>M65-M70-Ž55</v>
      </c>
      <c r="BS232" s="138">
        <f t="shared" si="312"/>
        <v>1009</v>
      </c>
      <c r="BT232" s="75" t="str">
        <f>IF(B232="","",SUBSTITUTE(MID($B232,AR232+1,AS232-AR232-1),"""",""))</f>
        <v>2.66</v>
      </c>
      <c r="BU232" s="75" t="str">
        <f>IF(B232="","",SUBSTITUTE(MID($B232,AS232+1,AT232-AS232-1),"""",""))</f>
        <v>110</v>
      </c>
      <c r="BV232" s="76" t="str">
        <f>IF(B232="","",SUBSTITUTE(MID($B232,AT232+1,AU232-AT232-1),"""",""))</f>
        <v>11</v>
      </c>
      <c r="BW232" t="s">
        <v>1</v>
      </c>
      <c r="BX232" s="106" t="str">
        <f>IF(BA232="Vacant","",IF(BA232="","",BA232) &amp; IF(BB232="",""," – " &amp; BB232) &amp; IF(BN232="",""," – " &amp; BN232) &amp; IF(AY232="",""," – " &amp; AY232))</f>
        <v>Branka – Fabek – OK Japetić – Ž55</v>
      </c>
      <c r="BY232" s="107">
        <f t="shared" si="313"/>
        <v>82</v>
      </c>
      <c r="BZ232" t="s">
        <v>1</v>
      </c>
      <c r="CA232" s="106" t="str">
        <f>IF(BA232="Vacant","",IF(BA232="","",BA232) &amp; IF(BB232="",""," – " &amp; BB232) &amp; IF(BN232="",""," – " &amp; BN232))</f>
        <v>Branka – Fabek – OK Japetić</v>
      </c>
      <c r="CB232" s="107">
        <f t="shared" si="314"/>
        <v>82</v>
      </c>
      <c r="CC232" t="s">
        <v>1</v>
      </c>
      <c r="CD232" s="106" t="str">
        <f>IF(BA232="Vacant","",IF(BA232="","",BA232)&amp;IF(BB232="",""," – "&amp;BB232))</f>
        <v>Branka – Fabek</v>
      </c>
      <c r="CE232" s="107">
        <f t="shared" si="326"/>
        <v>82</v>
      </c>
      <c r="CF232" t="s">
        <v>1</v>
      </c>
      <c r="CG232" s="112">
        <f t="shared" si="327"/>
        <v>82</v>
      </c>
      <c r="CH232" s="107" cm="1">
        <f t="array" ref="CH232">IF(CG232="","",INDEX(imePrezime_id,CG232,0))</f>
        <v>1231</v>
      </c>
      <c r="CI232" t="s">
        <v>1</v>
      </c>
      <c r="CJ232" s="30" t="str">
        <f>IF(CE232&lt;&gt;"NEMA","","SELECT '"&amp;CD232&amp;"', ime, prezime FROM imeprezime WHERE ime LIKE '%"&amp;MID(BA232,2,LEN(BA232)-2)&amp;"%' Or prezime LIKE '%"&amp;MID(BB232,2,LEN(BB232)-2)&amp;"%' Or ime LIKE '%"&amp;MID(BB232,2,LEN(BB232)-2)&amp;"%' Or prezime LIKE '%"&amp;MID(BA232,2,LEN(BA232)-2)&amp;"%' ORDER BY ime, prezime;")</f>
        <v/>
      </c>
      <c r="CK232" t="s">
        <v>1</v>
      </c>
      <c r="CL232" s="91"/>
      <c r="CM232" t="s">
        <v>1</v>
      </c>
      <c r="CO232" t="s">
        <v>1</v>
      </c>
      <c r="CW232" s="116" t="str">
        <f>IF(CE232="NEMA",MAX(CW$10:CW231)+1,"")</f>
        <v/>
      </c>
      <c r="CX232" t="s">
        <v>1</v>
      </c>
      <c r="CY232" s="124" t="str">
        <f>LEFT(BQ232,1)</f>
        <v>Ž</v>
      </c>
      <c r="CZ232" t="s">
        <v>1</v>
      </c>
      <c r="DA232" s="106" t="str">
        <f>IF(CW232="","",IF(BO232&lt;&gt;"CRO","","INSERT INTO osoba (id,reg_broj,oib,spol_id,dat_rodjenja) VALUES ("&amp;CW232&amp;",(SELECT max(reg_broj)+1 FROM osoba),Null,'"&amp;CY232&amp;"',Null); INSERT INTO osoba_log (id,reg_broj,oib,spol_id,dat_rodjenja,dnevnik_id) SELECT id,reg_broj,oib,spol_id,dat_rodjenja,"&amp;CW$2&amp;" FROM osoba WHERE id = "&amp;CW232&amp;";"))</f>
        <v/>
      </c>
      <c r="DB232" s="129" t="str">
        <f>IF(CW232="","","INSERT INTO imeprezime (id,osoba_id,rbr,ime,prezime,klub_id,identitet_id,sintaksa_id,info,aktivno,dnevnik_id) VALUES ("&amp;CW232&amp;","&amp;IF(DA232="","Null",CW232)&amp;",1,'"&amp;BA232&amp;"','"&amp;BB232&amp;"',(SELECT id FROM klub WHERE naziv = '"&amp;BI232&amp;"'),Null,1,'',1,"&amp;CW$2&amp;");")</f>
        <v/>
      </c>
      <c r="DC232" t="s">
        <v>1</v>
      </c>
      <c r="DD232" s="30" t="str">
        <f t="shared" si="328"/>
        <v/>
      </c>
      <c r="DE232" t="s">
        <v>1</v>
      </c>
      <c r="DF232" s="106" t="str">
        <f>IF(OR(BP232="",BP232&lt;&gt;"NEMA"),"",BO232)</f>
        <v/>
      </c>
      <c r="DG232" s="129" t="str">
        <f>IF(DF232="","",MAX(DG$10:DG231)+1)</f>
        <v/>
      </c>
      <c r="DH232" t="s">
        <v>1</v>
      </c>
      <c r="DI232" s="91"/>
      <c r="DJ232" t="s">
        <v>1</v>
      </c>
      <c r="DK232" s="30" t="str">
        <f>IF(DF232="","","INSERT INTO drzava(id,naziv,oznaka) VALUES ("&amp;DG232&amp;",'"&amp;DI232&amp;"','"&amp;UPPER(LEFT(DF232,1))&amp;LOWER(RIGHT(DF232,2))&amp;"');")</f>
        <v/>
      </c>
      <c r="DL232" t="s">
        <v>1</v>
      </c>
      <c r="DM232" s="170" t="str">
        <f>IF(BJ232&lt;&gt;"NEMA","",IF(IFERROR(MATCH(BI232,BI$10:BI231,0),0)&lt;&gt;0,"",BI232))</f>
        <v/>
      </c>
      <c r="DN232" t="s">
        <v>1</v>
      </c>
      <c r="DO232" s="91"/>
      <c r="DP232" t="s">
        <v>1</v>
      </c>
      <c r="DQ232" s="106" t="str">
        <f t="shared" si="329"/>
        <v/>
      </c>
      <c r="DR232" s="74" t="str">
        <f>IF(DQ232="","",MAX(DR$10:DR231)+1)</f>
        <v/>
      </c>
      <c r="DS232" s="74" t="str">
        <f>IF(DQ232="","",IF(BP232="","",IF(BP232="NEMA",DG232,BP232)))</f>
        <v/>
      </c>
      <c r="DT232" s="74" t="str">
        <f t="shared" si="330"/>
        <v/>
      </c>
      <c r="DU232" s="74" t="str">
        <f>IF(DO232="","",MAX(DU$10:DU231)+1)</f>
        <v/>
      </c>
      <c r="DV232" s="181" t="str">
        <f>IF(DO232="","",INDEX(klub_id,MATCH(DO232,klub_naziv,0)))</f>
        <v/>
      </c>
      <c r="DW232" s="129" t="str">
        <f t="shared" si="331"/>
        <v/>
      </c>
      <c r="DX232" t="s">
        <v>1</v>
      </c>
      <c r="DY232" s="30" t="str">
        <f t="shared" si="332"/>
        <v/>
      </c>
      <c r="DZ232" t="s">
        <v>1</v>
      </c>
      <c r="EA232" s="170" t="str">
        <f>IF(BX232="","",IF(BY232&lt;&gt;"NEMA","ime-pre-klu"&amp;IF(BJ232="","","(ali)")&amp;"-kat",IF(CB232&lt;&gt;"NEMA","ime-pre-klu"&amp;IF(BJ232="","","(ali)"),IF(CE232&lt;&gt;"NEMA","ime-pre",IF(CW232&lt;&gt;"","novo",""))))&amp;IF(AND(BE232="0",BD232&gt;max_minuta*60),"-ot",""))</f>
        <v>ime-pre-klu(ali)-kat</v>
      </c>
      <c r="EB232" t="s">
        <v>1</v>
      </c>
      <c r="EC232" s="112"/>
      <c r="ED232" s="138"/>
      <c r="EE232" s="138"/>
      <c r="EF232" s="138"/>
      <c r="EG232" s="138"/>
      <c r="EH232" s="138"/>
      <c r="EI232" s="138"/>
      <c r="EJ232" s="138"/>
      <c r="EK232" s="138"/>
      <c r="EL232" s="138"/>
      <c r="EM232" s="107">
        <f t="shared" si="315"/>
        <v>3</v>
      </c>
      <c r="EN232" t="s">
        <v>1</v>
      </c>
    </row>
    <row r="233" spans="2:144" x14ac:dyDescent="0.25">
      <c r="B233" s="152" t="s">
        <v>1300</v>
      </c>
      <c r="C233" t="s">
        <v>1</v>
      </c>
      <c r="D233" s="163">
        <f t="shared" si="316"/>
        <v>0</v>
      </c>
      <c r="E233" s="164">
        <f t="shared" ref="E233:AW233" si="362">IF($B233="","",FIND(";",$B233,D233+1))</f>
        <v>1</v>
      </c>
      <c r="F233" s="164">
        <f t="shared" si="362"/>
        <v>9</v>
      </c>
      <c r="G233" s="164">
        <f t="shared" si="362"/>
        <v>15</v>
      </c>
      <c r="H233" s="164">
        <f t="shared" si="362"/>
        <v>25</v>
      </c>
      <c r="I233" s="164">
        <f t="shared" si="362"/>
        <v>34</v>
      </c>
      <c r="J233" s="164">
        <f t="shared" si="362"/>
        <v>35</v>
      </c>
      <c r="K233" s="164">
        <f t="shared" si="362"/>
        <v>37</v>
      </c>
      <c r="L233" s="164">
        <f t="shared" si="362"/>
        <v>38</v>
      </c>
      <c r="M233" s="164">
        <f t="shared" si="362"/>
        <v>40</v>
      </c>
      <c r="N233" s="164">
        <f t="shared" si="362"/>
        <v>46</v>
      </c>
      <c r="O233" s="164">
        <f t="shared" si="362"/>
        <v>53</v>
      </c>
      <c r="P233" s="164">
        <f t="shared" si="362"/>
        <v>60</v>
      </c>
      <c r="Q233" s="164">
        <f t="shared" si="362"/>
        <v>62</v>
      </c>
      <c r="R233" s="164">
        <f t="shared" si="362"/>
        <v>64</v>
      </c>
      <c r="S233" s="164">
        <f t="shared" si="362"/>
        <v>78</v>
      </c>
      <c r="T233" s="164">
        <f t="shared" si="362"/>
        <v>92</v>
      </c>
      <c r="U233" s="164">
        <f t="shared" si="362"/>
        <v>98</v>
      </c>
      <c r="V233" s="164">
        <f t="shared" si="362"/>
        <v>101</v>
      </c>
      <c r="W233" s="164">
        <f t="shared" si="362"/>
        <v>107</v>
      </c>
      <c r="X233" s="164">
        <f t="shared" si="362"/>
        <v>113</v>
      </c>
      <c r="Y233" s="164">
        <f t="shared" si="362"/>
        <v>114</v>
      </c>
      <c r="Z233" s="164">
        <f t="shared" si="362"/>
        <v>115</v>
      </c>
      <c r="AA233" s="164">
        <f t="shared" si="362"/>
        <v>116</v>
      </c>
      <c r="AB233" s="164">
        <f t="shared" si="362"/>
        <v>119</v>
      </c>
      <c r="AC233" s="164">
        <f t="shared" si="362"/>
        <v>122</v>
      </c>
      <c r="AD233" s="164">
        <f t="shared" si="362"/>
        <v>125</v>
      </c>
      <c r="AE233" s="164">
        <f t="shared" si="362"/>
        <v>128</v>
      </c>
      <c r="AF233" s="164">
        <f t="shared" si="362"/>
        <v>131</v>
      </c>
      <c r="AG233" s="164">
        <f t="shared" si="362"/>
        <v>134</v>
      </c>
      <c r="AH233" s="164">
        <f t="shared" si="362"/>
        <v>137</v>
      </c>
      <c r="AI233" s="164">
        <f t="shared" si="362"/>
        <v>140</v>
      </c>
      <c r="AJ233" s="164">
        <f t="shared" si="362"/>
        <v>143</v>
      </c>
      <c r="AK233" s="164">
        <f t="shared" si="362"/>
        <v>146</v>
      </c>
      <c r="AL233" s="164">
        <f t="shared" si="362"/>
        <v>149</v>
      </c>
      <c r="AM233" s="164">
        <f t="shared" si="362"/>
        <v>150</v>
      </c>
      <c r="AN233" s="164">
        <f t="shared" si="362"/>
        <v>152</v>
      </c>
      <c r="AO233" s="164">
        <f t="shared" si="362"/>
        <v>158</v>
      </c>
      <c r="AP233" s="164">
        <f t="shared" si="362"/>
        <v>160</v>
      </c>
      <c r="AQ233" s="164">
        <f t="shared" si="362"/>
        <v>163</v>
      </c>
      <c r="AR233" s="164">
        <f t="shared" si="362"/>
        <v>169</v>
      </c>
      <c r="AS233" s="164">
        <f t="shared" si="362"/>
        <v>176</v>
      </c>
      <c r="AT233" s="164">
        <f t="shared" si="362"/>
        <v>182</v>
      </c>
      <c r="AU233" s="164">
        <f t="shared" si="362"/>
        <v>185</v>
      </c>
      <c r="AV233" s="164">
        <f t="shared" si="362"/>
        <v>187</v>
      </c>
      <c r="AW233" s="165">
        <f t="shared" si="362"/>
        <v>188</v>
      </c>
      <c r="AX233" t="s">
        <v>1</v>
      </c>
      <c r="AY233" s="106" t="str">
        <f t="shared" si="318"/>
        <v>Ž55</v>
      </c>
      <c r="AZ233" s="138">
        <f t="shared" si="310"/>
        <v>115</v>
      </c>
      <c r="BA233" s="74" t="str">
        <f t="shared" si="319"/>
        <v>Karmen</v>
      </c>
      <c r="BB233" s="74" t="str">
        <f t="shared" si="320"/>
        <v>Holenda</v>
      </c>
      <c r="BC233" s="138" t="str">
        <f t="shared" si="321"/>
        <v>123:17</v>
      </c>
      <c r="BD233" s="138">
        <f t="shared" si="322"/>
        <v>7397</v>
      </c>
      <c r="BE233" s="138" t="str">
        <f t="shared" si="323"/>
        <v>0</v>
      </c>
      <c r="BF233" s="138" t="str">
        <f t="shared" si="344"/>
        <v>0</v>
      </c>
      <c r="BG233" s="138">
        <f>IF(CD233="","",IF(N(BD233)&gt;max_minuta*60,2,INDEX(statusRezultat_id,MATCH(VALUE(BE233),statusRezultat_oevent,0))))</f>
        <v>2</v>
      </c>
      <c r="BH233" s="74" t="str">
        <f>IF(B233="","",SUBSTITUTE(MID($B233,R233+1,S233-R233-1),"""",""))</f>
        <v>OK Varaždin</v>
      </c>
      <c r="BI233" s="74" t="str">
        <f>IF(B233="","",SUBSTITUTE(MID($B233,S233+1,T233-S233-1),"""",""))</f>
        <v>OK Varaždin</v>
      </c>
      <c r="BJ233" s="138" t="str">
        <f t="shared" si="324"/>
        <v/>
      </c>
      <c r="BK233" s="74" t="str" cm="1">
        <f t="array" ref="BK233">IF(BJ233="",""&amp;BI233,IF(BJ233="NEMA",BI233,INDEX(klubAlias_klub,BJ233)))</f>
        <v>OK Varaždin</v>
      </c>
      <c r="BL233" s="74" t="str" cm="1">
        <f t="array" ref="BL233">IFERROR(INDEX(registarNatjecatelji,CE233,4),"")</f>
        <v>OK Varaždin</v>
      </c>
      <c r="BM233" s="183" t="str">
        <f t="shared" si="280"/>
        <v/>
      </c>
      <c r="BN233" s="74" t="str">
        <f t="shared" si="325"/>
        <v>OK Varaždin</v>
      </c>
      <c r="BO233" s="74" t="str">
        <f>IF(B233="","",SUBSTITUTE(MID($B233,T233+1,U233-T233-1),"""",""))</f>
        <v>CRO</v>
      </c>
      <c r="BP233" s="138">
        <f>IF(BO233="","",IFERROR(INDEX(drzava_id,MATCH(BO233,drzava_oznaka,0)),"NEMA"))</f>
        <v>1</v>
      </c>
      <c r="BQ233" s="74" t="str">
        <f>IF(B233="","",SUBSTITUTE(MID($B233,AQ233+1,AR233-AQ233-1),"""",""))</f>
        <v>Ž55</v>
      </c>
      <c r="BR233" s="74" t="str">
        <f t="shared" si="311"/>
        <v>M65-M70-Ž55</v>
      </c>
      <c r="BS233" s="138">
        <f t="shared" si="312"/>
        <v>1009</v>
      </c>
      <c r="BT233" s="75" t="str">
        <f>IF(B233="","",SUBSTITUTE(MID($B233,AR233+1,AS233-AR233-1),"""",""))</f>
        <v>2.66</v>
      </c>
      <c r="BU233" s="75" t="str">
        <f>IF(B233="","",SUBSTITUTE(MID($B233,AS233+1,AT233-AS233-1),"""",""))</f>
        <v>110</v>
      </c>
      <c r="BV233" s="76" t="str">
        <f>IF(B233="","",SUBSTITUTE(MID($B233,AT233+1,AU233-AT233-1),"""",""))</f>
        <v>11</v>
      </c>
      <c r="BW233" t="s">
        <v>1</v>
      </c>
      <c r="BX233" s="106" t="str">
        <f>IF(BA233="Vacant","",IF(BA233="","",BA233) &amp; IF(BB233="",""," – " &amp; BB233) &amp; IF(BN233="",""," – " &amp; BN233) &amp; IF(AY233="",""," – " &amp; AY233))</f>
        <v>Karmen – Holenda – OK Varaždin – Ž55</v>
      </c>
      <c r="BY233" s="107">
        <f t="shared" si="313"/>
        <v>524</v>
      </c>
      <c r="BZ233" t="s">
        <v>1</v>
      </c>
      <c r="CA233" s="106" t="str">
        <f>IF(BA233="Vacant","",IF(BA233="","",BA233) &amp; IF(BB233="",""," – " &amp; BB233) &amp; IF(BN233="",""," – " &amp; BN233))</f>
        <v>Karmen – Holenda – OK Varaždin</v>
      </c>
      <c r="CB233" s="107">
        <f t="shared" si="314"/>
        <v>524</v>
      </c>
      <c r="CC233" t="s">
        <v>1</v>
      </c>
      <c r="CD233" s="106" t="str">
        <f>IF(BA233="Vacant","",IF(BA233="","",BA233)&amp;IF(BB233="",""," – "&amp;BB233))</f>
        <v>Karmen – Holenda</v>
      </c>
      <c r="CE233" s="107">
        <f t="shared" si="326"/>
        <v>524</v>
      </c>
      <c r="CF233" t="s">
        <v>1</v>
      </c>
      <c r="CG233" s="112">
        <f t="shared" si="327"/>
        <v>524</v>
      </c>
      <c r="CH233" s="107" cm="1">
        <f t="array" ref="CH233">IF(CG233="","",INDEX(imePrezime_id,CG233,0))</f>
        <v>1403</v>
      </c>
      <c r="CI233" t="s">
        <v>1</v>
      </c>
      <c r="CJ233" s="30" t="str">
        <f>IF(CE233&lt;&gt;"NEMA","","SELECT '"&amp;CD233&amp;"', ime, prezime FROM imeprezime WHERE ime LIKE '%"&amp;MID(BA233,2,LEN(BA233)-2)&amp;"%' Or prezime LIKE '%"&amp;MID(BB233,2,LEN(BB233)-2)&amp;"%' Or ime LIKE '%"&amp;MID(BB233,2,LEN(BB233)-2)&amp;"%' Or prezime LIKE '%"&amp;MID(BA233,2,LEN(BA233)-2)&amp;"%' ORDER BY ime, prezime;")</f>
        <v/>
      </c>
      <c r="CK233" t="s">
        <v>1</v>
      </c>
      <c r="CL233" s="91"/>
      <c r="CM233" t="s">
        <v>1</v>
      </c>
      <c r="CO233" t="s">
        <v>1</v>
      </c>
      <c r="CW233" s="116" t="str">
        <f>IF(CE233="NEMA",MAX(CW$10:CW232)+1,"")</f>
        <v/>
      </c>
      <c r="CX233" t="s">
        <v>1</v>
      </c>
      <c r="CY233" s="124" t="str">
        <f>LEFT(BQ233,1)</f>
        <v>Ž</v>
      </c>
      <c r="CZ233" t="s">
        <v>1</v>
      </c>
      <c r="DA233" s="106" t="str">
        <f>IF(CW233="","",IF(BO233&lt;&gt;"CRO","","INSERT INTO osoba (id,reg_broj,oib,spol_id,dat_rodjenja) VALUES ("&amp;CW233&amp;",(SELECT max(reg_broj)+1 FROM osoba),Null,'"&amp;CY233&amp;"',Null); INSERT INTO osoba_log (id,reg_broj,oib,spol_id,dat_rodjenja,dnevnik_id) SELECT id,reg_broj,oib,spol_id,dat_rodjenja,"&amp;CW$2&amp;" FROM osoba WHERE id = "&amp;CW233&amp;";"))</f>
        <v/>
      </c>
      <c r="DB233" s="129" t="str">
        <f>IF(CW233="","","INSERT INTO imeprezime (id,osoba_id,rbr,ime,prezime,klub_id,identitet_id,sintaksa_id,info,aktivno,dnevnik_id) VALUES ("&amp;CW233&amp;","&amp;IF(DA233="","Null",CW233)&amp;",1,'"&amp;BA233&amp;"','"&amp;BB233&amp;"',(SELECT id FROM klub WHERE naziv = '"&amp;BI233&amp;"'),Null,1,'',1,"&amp;CW$2&amp;");")</f>
        <v/>
      </c>
      <c r="DC233" t="s">
        <v>1</v>
      </c>
      <c r="DD233" s="30" t="str">
        <f t="shared" si="328"/>
        <v/>
      </c>
      <c r="DE233" t="s">
        <v>1</v>
      </c>
      <c r="DF233" s="106" t="str">
        <f>IF(OR(BP233="",BP233&lt;&gt;"NEMA"),"",BO233)</f>
        <v/>
      </c>
      <c r="DG233" s="129" t="str">
        <f>IF(DF233="","",MAX(DG$10:DG232)+1)</f>
        <v/>
      </c>
      <c r="DH233" t="s">
        <v>1</v>
      </c>
      <c r="DI233" s="91"/>
      <c r="DJ233" t="s">
        <v>1</v>
      </c>
      <c r="DK233" s="30" t="str">
        <f>IF(DF233="","","INSERT INTO drzava(id,naziv,oznaka) VALUES ("&amp;DG233&amp;",'"&amp;DI233&amp;"','"&amp;UPPER(LEFT(DF233,1))&amp;LOWER(RIGHT(DF233,2))&amp;"');")</f>
        <v/>
      </c>
      <c r="DL233" t="s">
        <v>1</v>
      </c>
      <c r="DM233" s="170" t="str">
        <f>IF(BJ233&lt;&gt;"NEMA","",IF(IFERROR(MATCH(BI233,BI$10:BI232,0),0)&lt;&gt;0,"",BI233))</f>
        <v/>
      </c>
      <c r="DN233" t="s">
        <v>1</v>
      </c>
      <c r="DO233" s="91"/>
      <c r="DP233" t="s">
        <v>1</v>
      </c>
      <c r="DQ233" s="106" t="str">
        <f t="shared" si="329"/>
        <v/>
      </c>
      <c r="DR233" s="74" t="str">
        <f>IF(DQ233="","",MAX(DR$10:DR232)+1)</f>
        <v/>
      </c>
      <c r="DS233" s="74" t="str">
        <f>IF(DQ233="","",IF(BP233="","",IF(BP233="NEMA",DG233,BP233)))</f>
        <v/>
      </c>
      <c r="DT233" s="74" t="str">
        <f t="shared" si="330"/>
        <v/>
      </c>
      <c r="DU233" s="74" t="str">
        <f>IF(DO233="","",MAX(DU$10:DU232)+1)</f>
        <v/>
      </c>
      <c r="DV233" s="181" t="str">
        <f>IF(DO233="","",INDEX(klub_id,MATCH(DO233,klub_naziv,0)))</f>
        <v/>
      </c>
      <c r="DW233" s="129" t="str">
        <f t="shared" si="331"/>
        <v/>
      </c>
      <c r="DX233" t="s">
        <v>1</v>
      </c>
      <c r="DY233" s="30" t="str">
        <f t="shared" si="332"/>
        <v/>
      </c>
      <c r="DZ233" t="s">
        <v>1</v>
      </c>
      <c r="EA233" s="170" t="str">
        <f>IF(BX233="","",IF(BY233&lt;&gt;"NEMA","ime-pre-klu"&amp;IF(BJ233="","","(ali)")&amp;"-kat",IF(CB233&lt;&gt;"NEMA","ime-pre-klu"&amp;IF(BJ233="","","(ali)"),IF(CE233&lt;&gt;"NEMA","ime-pre",IF(CW233&lt;&gt;"","novo",""))))&amp;IF(AND(BE233="0",BD233&gt;max_minuta*60),"-ot",""))</f>
        <v>ime-pre-klu-kat-ot</v>
      </c>
      <c r="EB233" t="s">
        <v>1</v>
      </c>
      <c r="EC233" s="112"/>
      <c r="ED233" s="138"/>
      <c r="EE233" s="138"/>
      <c r="EF233" s="138"/>
      <c r="EG233" s="138"/>
      <c r="EH233" s="138"/>
      <c r="EI233" s="138"/>
      <c r="EJ233" s="138"/>
      <c r="EK233" s="138"/>
      <c r="EL233" s="138"/>
      <c r="EM233" s="107">
        <f t="shared" si="315"/>
        <v>2</v>
      </c>
      <c r="EN233" t="s">
        <v>1</v>
      </c>
    </row>
    <row r="234" spans="2:144" x14ac:dyDescent="0.25">
      <c r="B234" s="152" t="s">
        <v>1301</v>
      </c>
      <c r="C234" t="s">
        <v>1</v>
      </c>
      <c r="D234" s="163">
        <f t="shared" si="316"/>
        <v>0</v>
      </c>
      <c r="E234" s="164">
        <f t="shared" ref="E234:AW234" si="363">IF($B234="","",FIND(";",$B234,D234+1))</f>
        <v>1</v>
      </c>
      <c r="F234" s="164">
        <f t="shared" si="363"/>
        <v>9</v>
      </c>
      <c r="G234" s="164">
        <f t="shared" si="363"/>
        <v>15</v>
      </c>
      <c r="H234" s="164">
        <f t="shared" si="363"/>
        <v>25</v>
      </c>
      <c r="I234" s="164">
        <f t="shared" si="363"/>
        <v>35</v>
      </c>
      <c r="J234" s="164">
        <f t="shared" si="363"/>
        <v>36</v>
      </c>
      <c r="K234" s="164">
        <f t="shared" si="363"/>
        <v>38</v>
      </c>
      <c r="L234" s="164">
        <f t="shared" si="363"/>
        <v>39</v>
      </c>
      <c r="M234" s="164">
        <f t="shared" si="363"/>
        <v>41</v>
      </c>
      <c r="N234" s="164">
        <f t="shared" si="363"/>
        <v>47</v>
      </c>
      <c r="O234" s="164">
        <f t="shared" si="363"/>
        <v>48</v>
      </c>
      <c r="P234" s="164">
        <f t="shared" si="363"/>
        <v>49</v>
      </c>
      <c r="Q234" s="164">
        <f t="shared" si="363"/>
        <v>51</v>
      </c>
      <c r="R234" s="164">
        <f t="shared" si="363"/>
        <v>53</v>
      </c>
      <c r="S234" s="164">
        <f t="shared" si="363"/>
        <v>61</v>
      </c>
      <c r="T234" s="164">
        <f t="shared" si="363"/>
        <v>72</v>
      </c>
      <c r="U234" s="164">
        <f t="shared" si="363"/>
        <v>78</v>
      </c>
      <c r="V234" s="164">
        <f t="shared" si="363"/>
        <v>81</v>
      </c>
      <c r="W234" s="164">
        <f t="shared" si="363"/>
        <v>87</v>
      </c>
      <c r="X234" s="164">
        <f t="shared" si="363"/>
        <v>93</v>
      </c>
      <c r="Y234" s="164">
        <f t="shared" si="363"/>
        <v>94</v>
      </c>
      <c r="Z234" s="164">
        <f t="shared" si="363"/>
        <v>95</v>
      </c>
      <c r="AA234" s="164">
        <f t="shared" si="363"/>
        <v>96</v>
      </c>
      <c r="AB234" s="164">
        <f t="shared" si="363"/>
        <v>99</v>
      </c>
      <c r="AC234" s="164">
        <f t="shared" si="363"/>
        <v>102</v>
      </c>
      <c r="AD234" s="164">
        <f t="shared" si="363"/>
        <v>105</v>
      </c>
      <c r="AE234" s="164">
        <f t="shared" si="363"/>
        <v>108</v>
      </c>
      <c r="AF234" s="164">
        <f t="shared" si="363"/>
        <v>111</v>
      </c>
      <c r="AG234" s="164">
        <f t="shared" si="363"/>
        <v>114</v>
      </c>
      <c r="AH234" s="164">
        <f t="shared" si="363"/>
        <v>117</v>
      </c>
      <c r="AI234" s="164">
        <f t="shared" si="363"/>
        <v>120</v>
      </c>
      <c r="AJ234" s="164">
        <f t="shared" si="363"/>
        <v>123</v>
      </c>
      <c r="AK234" s="164">
        <f t="shared" si="363"/>
        <v>126</v>
      </c>
      <c r="AL234" s="164">
        <f t="shared" si="363"/>
        <v>129</v>
      </c>
      <c r="AM234" s="164">
        <f t="shared" si="363"/>
        <v>130</v>
      </c>
      <c r="AN234" s="164">
        <f t="shared" si="363"/>
        <v>132</v>
      </c>
      <c r="AO234" s="164">
        <f t="shared" si="363"/>
        <v>138</v>
      </c>
      <c r="AP234" s="164">
        <f t="shared" si="363"/>
        <v>140</v>
      </c>
      <c r="AQ234" s="164">
        <f t="shared" si="363"/>
        <v>143</v>
      </c>
      <c r="AR234" s="164">
        <f t="shared" si="363"/>
        <v>149</v>
      </c>
      <c r="AS234" s="164">
        <f t="shared" si="363"/>
        <v>156</v>
      </c>
      <c r="AT234" s="164">
        <f t="shared" si="363"/>
        <v>162</v>
      </c>
      <c r="AU234" s="164">
        <f t="shared" si="363"/>
        <v>165</v>
      </c>
      <c r="AV234" s="164">
        <f t="shared" si="363"/>
        <v>166</v>
      </c>
      <c r="AW234" s="165">
        <f t="shared" si="363"/>
        <v>167</v>
      </c>
      <c r="AX234" t="s">
        <v>1</v>
      </c>
      <c r="AY234" s="106" t="str">
        <f t="shared" si="318"/>
        <v>Ž55</v>
      </c>
      <c r="AZ234" s="138">
        <f t="shared" si="310"/>
        <v>115</v>
      </c>
      <c r="BA234" s="74" t="str">
        <f t="shared" si="319"/>
        <v>Teodora</v>
      </c>
      <c r="BB234" s="74" t="str">
        <f t="shared" si="320"/>
        <v>Kučinac</v>
      </c>
      <c r="BC234" s="138" t="str">
        <f t="shared" si="321"/>
        <v/>
      </c>
      <c r="BD234" s="138" t="str">
        <f t="shared" si="322"/>
        <v/>
      </c>
      <c r="BE234" s="138" t="str">
        <f t="shared" si="323"/>
        <v>1</v>
      </c>
      <c r="BF234" s="138" t="str">
        <f t="shared" si="344"/>
        <v>1</v>
      </c>
      <c r="BG234" s="138">
        <f>IF(CD234="","",IF(N(BD234)&gt;max_minuta*60,2,INDEX(statusRezultat_id,MATCH(VALUE(BE234),statusRezultat_oevent,0))))</f>
        <v>6</v>
      </c>
      <c r="BH234" s="74" t="str">
        <f>IF(B234="","",SUBSTITUTE(MID($B234,R234+1,S234-R234-1),"""",""))</f>
        <v>Vihor</v>
      </c>
      <c r="BI234" s="74" t="str">
        <f>IF(B234="","",SUBSTITUTE(MID($B234,S234+1,T234-S234-1),"""",""))</f>
        <v>OK Vihor</v>
      </c>
      <c r="BJ234" s="138" t="str">
        <f t="shared" si="324"/>
        <v/>
      </c>
      <c r="BK234" s="74" t="str" cm="1">
        <f t="array" ref="BK234">IF(BJ234="",""&amp;BI234,IF(BJ234="NEMA",BI234,INDEX(klubAlias_klub,BJ234)))</f>
        <v>OK Vihor</v>
      </c>
      <c r="BL234" s="74" t="str" cm="1">
        <f t="array" ref="BL234">IFERROR(INDEX(registarNatjecatelji,CE234,4),"")</f>
        <v>OK Vihor</v>
      </c>
      <c r="BM234" s="183" t="str">
        <f t="shared" si="280"/>
        <v/>
      </c>
      <c r="BN234" s="74" t="str">
        <f t="shared" si="325"/>
        <v>OK Vihor</v>
      </c>
      <c r="BO234" s="74" t="str">
        <f>IF(B234="","",SUBSTITUTE(MID($B234,T234+1,U234-T234-1),"""",""))</f>
        <v>CRO</v>
      </c>
      <c r="BP234" s="138">
        <f>IF(BO234="","",IFERROR(INDEX(drzava_id,MATCH(BO234,drzava_oznaka,0)),"NEMA"))</f>
        <v>1</v>
      </c>
      <c r="BQ234" s="74" t="str">
        <f>IF(B234="","",SUBSTITUTE(MID($B234,AQ234+1,AR234-AQ234-1),"""",""))</f>
        <v>Ž55</v>
      </c>
      <c r="BR234" s="74" t="str">
        <f t="shared" si="311"/>
        <v>M65-M70-Ž55</v>
      </c>
      <c r="BS234" s="138">
        <f t="shared" si="312"/>
        <v>1009</v>
      </c>
      <c r="BT234" s="75" t="str">
        <f>IF(B234="","",SUBSTITUTE(MID($B234,AR234+1,AS234-AR234-1),"""",""))</f>
        <v>2.66</v>
      </c>
      <c r="BU234" s="75" t="str">
        <f>IF(B234="","",SUBSTITUTE(MID($B234,AS234+1,AT234-AS234-1),"""",""))</f>
        <v>110</v>
      </c>
      <c r="BV234" s="76" t="str">
        <f>IF(B234="","",SUBSTITUTE(MID($B234,AT234+1,AU234-AT234-1),"""",""))</f>
        <v>11</v>
      </c>
      <c r="BW234" t="s">
        <v>1</v>
      </c>
      <c r="BX234" s="106" t="str">
        <f>IF(BA234="Vacant","",IF(BA234="","",BA234) &amp; IF(BB234="",""," – " &amp; BB234) &amp; IF(BN234="",""," – " &amp; BN234) &amp; IF(AY234="",""," – " &amp; AY234))</f>
        <v>Teodora – Kučinac – OK Vihor – Ž55</v>
      </c>
      <c r="BY234" s="107">
        <f t="shared" si="313"/>
        <v>750</v>
      </c>
      <c r="BZ234" t="s">
        <v>1</v>
      </c>
      <c r="CA234" s="106" t="str">
        <f>IF(BA234="Vacant","",IF(BA234="","",BA234) &amp; IF(BB234="",""," – " &amp; BB234) &amp; IF(BN234="",""," – " &amp; BN234))</f>
        <v>Teodora – Kučinac – OK Vihor</v>
      </c>
      <c r="CB234" s="107">
        <f t="shared" si="314"/>
        <v>750</v>
      </c>
      <c r="CC234" t="s">
        <v>1</v>
      </c>
      <c r="CD234" s="106" t="str">
        <f>IF(BA234="Vacant","",IF(BA234="","",BA234)&amp;IF(BB234="",""," – "&amp;BB234))</f>
        <v>Teodora – Kučinac</v>
      </c>
      <c r="CE234" s="107">
        <f t="shared" si="326"/>
        <v>750</v>
      </c>
      <c r="CF234" t="s">
        <v>1</v>
      </c>
      <c r="CG234" s="112">
        <f t="shared" si="327"/>
        <v>750</v>
      </c>
      <c r="CH234" s="107" cm="1">
        <f t="array" ref="CH234">IF(CG234="","",INDEX(imePrezime_id,CG234,0))</f>
        <v>1544</v>
      </c>
      <c r="CI234" t="s">
        <v>1</v>
      </c>
      <c r="CJ234" s="30" t="str">
        <f>IF(CE234&lt;&gt;"NEMA","","SELECT '"&amp;CD234&amp;"', ime, prezime FROM imeprezime WHERE ime LIKE '%"&amp;MID(BA234,2,LEN(BA234)-2)&amp;"%' Or prezime LIKE '%"&amp;MID(BB234,2,LEN(BB234)-2)&amp;"%' Or ime LIKE '%"&amp;MID(BB234,2,LEN(BB234)-2)&amp;"%' Or prezime LIKE '%"&amp;MID(BA234,2,LEN(BA234)-2)&amp;"%' ORDER BY ime, prezime;")</f>
        <v/>
      </c>
      <c r="CK234" t="s">
        <v>1</v>
      </c>
      <c r="CL234" s="91"/>
      <c r="CM234" t="s">
        <v>1</v>
      </c>
      <c r="CO234" t="s">
        <v>1</v>
      </c>
      <c r="CW234" s="116" t="str">
        <f>IF(CE234="NEMA",MAX(CW$10:CW233)+1,"")</f>
        <v/>
      </c>
      <c r="CX234" t="s">
        <v>1</v>
      </c>
      <c r="CY234" s="124" t="str">
        <f>LEFT(BQ234,1)</f>
        <v>Ž</v>
      </c>
      <c r="CZ234" t="s">
        <v>1</v>
      </c>
      <c r="DA234" s="106" t="str">
        <f>IF(CW234="","",IF(BO234&lt;&gt;"CRO","","INSERT INTO osoba (id,reg_broj,oib,spol_id,dat_rodjenja) VALUES ("&amp;CW234&amp;",(SELECT max(reg_broj)+1 FROM osoba),Null,'"&amp;CY234&amp;"',Null); INSERT INTO osoba_log (id,reg_broj,oib,spol_id,dat_rodjenja,dnevnik_id) SELECT id,reg_broj,oib,spol_id,dat_rodjenja,"&amp;CW$2&amp;" FROM osoba WHERE id = "&amp;CW234&amp;";"))</f>
        <v/>
      </c>
      <c r="DB234" s="129" t="str">
        <f>IF(CW234="","","INSERT INTO imeprezime (id,osoba_id,rbr,ime,prezime,klub_id,identitet_id,sintaksa_id,info,aktivno,dnevnik_id) VALUES ("&amp;CW234&amp;","&amp;IF(DA234="","Null",CW234)&amp;",1,'"&amp;BA234&amp;"','"&amp;BB234&amp;"',(SELECT id FROM klub WHERE naziv = '"&amp;BI234&amp;"'),Null,1,'',1,"&amp;CW$2&amp;");")</f>
        <v/>
      </c>
      <c r="DC234" t="s">
        <v>1</v>
      </c>
      <c r="DD234" s="30" t="str">
        <f t="shared" si="328"/>
        <v/>
      </c>
      <c r="DE234" t="s">
        <v>1</v>
      </c>
      <c r="DF234" s="106" t="str">
        <f>IF(OR(BP234="",BP234&lt;&gt;"NEMA"),"",BO234)</f>
        <v/>
      </c>
      <c r="DG234" s="129" t="str">
        <f>IF(DF234="","",MAX(DG$10:DG233)+1)</f>
        <v/>
      </c>
      <c r="DH234" t="s">
        <v>1</v>
      </c>
      <c r="DI234" s="91"/>
      <c r="DJ234" t="s">
        <v>1</v>
      </c>
      <c r="DK234" s="30" t="str">
        <f>IF(DF234="","","INSERT INTO drzava(id,naziv,oznaka) VALUES ("&amp;DG234&amp;",'"&amp;DI234&amp;"','"&amp;UPPER(LEFT(DF234,1))&amp;LOWER(RIGHT(DF234,2))&amp;"');")</f>
        <v/>
      </c>
      <c r="DL234" t="s">
        <v>1</v>
      </c>
      <c r="DM234" s="170" t="str">
        <f>IF(BJ234&lt;&gt;"NEMA","",IF(IFERROR(MATCH(BI234,BI$10:BI233,0),0)&lt;&gt;0,"",BI234))</f>
        <v/>
      </c>
      <c r="DN234" t="s">
        <v>1</v>
      </c>
      <c r="DO234" s="91"/>
      <c r="DP234" t="s">
        <v>1</v>
      </c>
      <c r="DQ234" s="106" t="str">
        <f t="shared" si="329"/>
        <v/>
      </c>
      <c r="DR234" s="74" t="str">
        <f>IF(DQ234="","",MAX(DR$10:DR233)+1)</f>
        <v/>
      </c>
      <c r="DS234" s="74" t="str">
        <f>IF(DQ234="","",IF(BP234="","",IF(BP234="NEMA",DG234,BP234)))</f>
        <v/>
      </c>
      <c r="DT234" s="74" t="str">
        <f t="shared" si="330"/>
        <v/>
      </c>
      <c r="DU234" s="74" t="str">
        <f>IF(DO234="","",MAX(DU$10:DU233)+1)</f>
        <v/>
      </c>
      <c r="DV234" s="181" t="str">
        <f>IF(DO234="","",INDEX(klub_id,MATCH(DO234,klub_naziv,0)))</f>
        <v/>
      </c>
      <c r="DW234" s="129" t="str">
        <f t="shared" si="331"/>
        <v/>
      </c>
      <c r="DX234" t="s">
        <v>1</v>
      </c>
      <c r="DY234" s="30" t="str">
        <f t="shared" si="332"/>
        <v/>
      </c>
      <c r="DZ234" t="s">
        <v>1</v>
      </c>
      <c r="EA234" s="170" t="str">
        <f>IF(BX234="","",IF(BY234&lt;&gt;"NEMA","ime-pre-klu"&amp;IF(BJ234="","","(ali)")&amp;"-kat",IF(CB234&lt;&gt;"NEMA","ime-pre-klu"&amp;IF(BJ234="","","(ali)"),IF(CE234&lt;&gt;"NEMA","ime-pre",IF(CW234&lt;&gt;"","novo",""))))&amp;IF(AND(BE234="0",BD234&gt;max_minuta*60),"-ot",""))</f>
        <v>ime-pre-klu-kat</v>
      </c>
      <c r="EB234" t="s">
        <v>1</v>
      </c>
      <c r="EC234" s="112"/>
      <c r="ED234" s="138"/>
      <c r="EE234" s="138"/>
      <c r="EF234" s="138"/>
      <c r="EG234" s="138"/>
      <c r="EH234" s="138"/>
      <c r="EI234" s="138"/>
      <c r="EJ234" s="138"/>
      <c r="EK234" s="138"/>
      <c r="EL234" s="138"/>
      <c r="EM234" s="107">
        <f t="shared" si="315"/>
        <v>1</v>
      </c>
      <c r="EN234" t="s">
        <v>1</v>
      </c>
    </row>
    <row r="235" spans="2:144" x14ac:dyDescent="0.25">
      <c r="B235" s="152" t="s">
        <v>1302</v>
      </c>
      <c r="C235" t="s">
        <v>1</v>
      </c>
      <c r="D235" s="163">
        <f t="shared" si="316"/>
        <v>0</v>
      </c>
      <c r="E235" s="164">
        <f t="shared" ref="E235:AW235" si="364">IF($B235="","",FIND(";",$B235,D235+1))</f>
        <v>1</v>
      </c>
      <c r="F235" s="164">
        <f t="shared" si="364"/>
        <v>9</v>
      </c>
      <c r="G235" s="164">
        <f t="shared" si="364"/>
        <v>15</v>
      </c>
      <c r="H235" s="164">
        <f t="shared" si="364"/>
        <v>29</v>
      </c>
      <c r="I235" s="164">
        <f t="shared" si="364"/>
        <v>39</v>
      </c>
      <c r="J235" s="164">
        <f t="shared" si="364"/>
        <v>40</v>
      </c>
      <c r="K235" s="164">
        <f t="shared" si="364"/>
        <v>42</v>
      </c>
      <c r="L235" s="164">
        <f t="shared" si="364"/>
        <v>43</v>
      </c>
      <c r="M235" s="164">
        <f t="shared" si="364"/>
        <v>45</v>
      </c>
      <c r="N235" s="164">
        <f t="shared" si="364"/>
        <v>51</v>
      </c>
      <c r="O235" s="164">
        <f t="shared" si="364"/>
        <v>52</v>
      </c>
      <c r="P235" s="164">
        <f t="shared" si="364"/>
        <v>53</v>
      </c>
      <c r="Q235" s="164">
        <f t="shared" si="364"/>
        <v>55</v>
      </c>
      <c r="R235" s="164">
        <f t="shared" si="364"/>
        <v>57</v>
      </c>
      <c r="S235" s="164">
        <f t="shared" si="364"/>
        <v>63</v>
      </c>
      <c r="T235" s="164">
        <f t="shared" si="364"/>
        <v>75</v>
      </c>
      <c r="U235" s="164">
        <f t="shared" si="364"/>
        <v>81</v>
      </c>
      <c r="V235" s="164">
        <f t="shared" si="364"/>
        <v>84</v>
      </c>
      <c r="W235" s="164">
        <f t="shared" si="364"/>
        <v>90</v>
      </c>
      <c r="X235" s="164">
        <f t="shared" si="364"/>
        <v>96</v>
      </c>
      <c r="Y235" s="164">
        <f t="shared" si="364"/>
        <v>97</v>
      </c>
      <c r="Z235" s="164">
        <f t="shared" si="364"/>
        <v>98</v>
      </c>
      <c r="AA235" s="164">
        <f t="shared" si="364"/>
        <v>99</v>
      </c>
      <c r="AB235" s="164">
        <f t="shared" si="364"/>
        <v>102</v>
      </c>
      <c r="AC235" s="164">
        <f t="shared" si="364"/>
        <v>105</v>
      </c>
      <c r="AD235" s="164">
        <f t="shared" si="364"/>
        <v>108</v>
      </c>
      <c r="AE235" s="164">
        <f t="shared" si="364"/>
        <v>111</v>
      </c>
      <c r="AF235" s="164">
        <f t="shared" si="364"/>
        <v>114</v>
      </c>
      <c r="AG235" s="164">
        <f t="shared" si="364"/>
        <v>117</v>
      </c>
      <c r="AH235" s="164">
        <f t="shared" si="364"/>
        <v>120</v>
      </c>
      <c r="AI235" s="164">
        <f t="shared" si="364"/>
        <v>123</v>
      </c>
      <c r="AJ235" s="164">
        <f t="shared" si="364"/>
        <v>126</v>
      </c>
      <c r="AK235" s="164">
        <f t="shared" si="364"/>
        <v>129</v>
      </c>
      <c r="AL235" s="164">
        <f t="shared" si="364"/>
        <v>132</v>
      </c>
      <c r="AM235" s="164">
        <f t="shared" si="364"/>
        <v>133</v>
      </c>
      <c r="AN235" s="164">
        <f t="shared" si="364"/>
        <v>135</v>
      </c>
      <c r="AO235" s="164">
        <f t="shared" si="364"/>
        <v>141</v>
      </c>
      <c r="AP235" s="164">
        <f t="shared" si="364"/>
        <v>143</v>
      </c>
      <c r="AQ235" s="164">
        <f t="shared" si="364"/>
        <v>146</v>
      </c>
      <c r="AR235" s="164">
        <f t="shared" si="364"/>
        <v>152</v>
      </c>
      <c r="AS235" s="164">
        <f t="shared" si="364"/>
        <v>159</v>
      </c>
      <c r="AT235" s="164">
        <f t="shared" si="364"/>
        <v>165</v>
      </c>
      <c r="AU235" s="164">
        <f t="shared" si="364"/>
        <v>168</v>
      </c>
      <c r="AV235" s="164">
        <f t="shared" si="364"/>
        <v>169</v>
      </c>
      <c r="AW235" s="165">
        <f t="shared" si="364"/>
        <v>170</v>
      </c>
      <c r="AX235" t="s">
        <v>1</v>
      </c>
      <c r="AY235" s="106" t="str">
        <f t="shared" si="318"/>
        <v>Ž55</v>
      </c>
      <c r="AZ235" s="138">
        <f t="shared" si="310"/>
        <v>115</v>
      </c>
      <c r="BA235" s="74" t="str">
        <f t="shared" si="319"/>
        <v>Emilija</v>
      </c>
      <c r="BB235" s="74" t="str">
        <f t="shared" si="320"/>
        <v>Ebenspanger</v>
      </c>
      <c r="BC235" s="138" t="str">
        <f t="shared" si="321"/>
        <v/>
      </c>
      <c r="BD235" s="138" t="str">
        <f t="shared" si="322"/>
        <v/>
      </c>
      <c r="BE235" s="138" t="str">
        <f t="shared" si="323"/>
        <v>1</v>
      </c>
      <c r="BF235" s="138" t="str">
        <f t="shared" si="344"/>
        <v>1</v>
      </c>
      <c r="BG235" s="138">
        <f>IF(CD235="","",IF(N(BD235)&gt;max_minuta*60,2,INDEX(statusRezultat_id,MATCH(VALUE(BE235),statusRezultat_oevent,0))))</f>
        <v>6</v>
      </c>
      <c r="BH235" s="74" t="str">
        <f>IF(B235="","",SUBSTITUTE(MID($B235,R235+1,S235-R235-1),"""",""))</f>
        <v>KAP</v>
      </c>
      <c r="BI235" s="74" t="str">
        <f>IF(B235="","",SUBSTITUTE(MID($B235,S235+1,T235-S235-1),"""",""))</f>
        <v>OK Kapela</v>
      </c>
      <c r="BJ235" s="138" t="str">
        <f t="shared" si="324"/>
        <v/>
      </c>
      <c r="BK235" s="74" t="str" cm="1">
        <f t="array" ref="BK235">IF(BJ235="",""&amp;BI235,IF(BJ235="NEMA",BI235,INDEX(klubAlias_klub,BJ235)))</f>
        <v>OK Kapela</v>
      </c>
      <c r="BL235" s="74" t="str" cm="1">
        <f t="array" ref="BL235">IFERROR(INDEX(registarNatjecatelji,CE235,4),"")</f>
        <v>OK Kapela</v>
      </c>
      <c r="BM235" s="183" t="str">
        <f t="shared" si="280"/>
        <v/>
      </c>
      <c r="BN235" s="74" t="str">
        <f t="shared" si="325"/>
        <v>OK Kapela</v>
      </c>
      <c r="BO235" s="74" t="str">
        <f>IF(B235="","",SUBSTITUTE(MID($B235,T235+1,U235-T235-1),"""",""))</f>
        <v>CRO</v>
      </c>
      <c r="BP235" s="138">
        <f>IF(BO235="","",IFERROR(INDEX(drzava_id,MATCH(BO235,drzava_oznaka,0)),"NEMA"))</f>
        <v>1</v>
      </c>
      <c r="BQ235" s="74" t="str">
        <f>IF(B235="","",SUBSTITUTE(MID($B235,AQ235+1,AR235-AQ235-1),"""",""))</f>
        <v>Ž55</v>
      </c>
      <c r="BR235" s="74" t="str">
        <f t="shared" si="311"/>
        <v>M65-M70-Ž55</v>
      </c>
      <c r="BS235" s="138">
        <f t="shared" si="312"/>
        <v>1009</v>
      </c>
      <c r="BT235" s="75" t="str">
        <f>IF(B235="","",SUBSTITUTE(MID($B235,AR235+1,AS235-AR235-1),"""",""))</f>
        <v>2.66</v>
      </c>
      <c r="BU235" s="75" t="str">
        <f>IF(B235="","",SUBSTITUTE(MID($B235,AS235+1,AT235-AS235-1),"""",""))</f>
        <v>110</v>
      </c>
      <c r="BV235" s="76" t="str">
        <f>IF(B235="","",SUBSTITUTE(MID($B235,AT235+1,AU235-AT235-1),"""",""))</f>
        <v>11</v>
      </c>
      <c r="BW235" t="s">
        <v>1</v>
      </c>
      <c r="BX235" s="106" t="str">
        <f>IF(BA235="Vacant","",IF(BA235="","",BA235) &amp; IF(BB235="",""," – " &amp; BB235) &amp; IF(BN235="",""," – " &amp; BN235) &amp; IF(AY235="",""," – " &amp; AY235))</f>
        <v>Emilija – Ebenspanger – OK Kapela – Ž55</v>
      </c>
      <c r="BY235" s="107">
        <f t="shared" si="313"/>
        <v>230</v>
      </c>
      <c r="BZ235" t="s">
        <v>1</v>
      </c>
      <c r="CA235" s="106" t="str">
        <f>IF(BA235="Vacant","",IF(BA235="","",BA235) &amp; IF(BB235="",""," – " &amp; BB235) &amp; IF(BN235="",""," – " &amp; BN235))</f>
        <v>Emilija – Ebenspanger – OK Kapela</v>
      </c>
      <c r="CB235" s="107">
        <f t="shared" si="314"/>
        <v>230</v>
      </c>
      <c r="CC235" t="s">
        <v>1</v>
      </c>
      <c r="CD235" s="106" t="str">
        <f>IF(BA235="Vacant","",IF(BA235="","",BA235)&amp;IF(BB235="",""," – "&amp;BB235))</f>
        <v>Emilija – Ebenspanger</v>
      </c>
      <c r="CE235" s="107">
        <f t="shared" si="326"/>
        <v>230</v>
      </c>
      <c r="CF235" t="s">
        <v>1</v>
      </c>
      <c r="CG235" s="112">
        <f t="shared" si="327"/>
        <v>230</v>
      </c>
      <c r="CH235" s="107" cm="1">
        <f t="array" ref="CH235">IF(CG235="","",INDEX(imePrezime_id,CG235,0))</f>
        <v>1227</v>
      </c>
      <c r="CI235" t="s">
        <v>1</v>
      </c>
      <c r="CJ235" s="30" t="str">
        <f>IF(CE235&lt;&gt;"NEMA","","SELECT '"&amp;CD235&amp;"', ime, prezime FROM imeprezime WHERE ime LIKE '%"&amp;MID(BA235,2,LEN(BA235)-2)&amp;"%' Or prezime LIKE '%"&amp;MID(BB235,2,LEN(BB235)-2)&amp;"%' Or ime LIKE '%"&amp;MID(BB235,2,LEN(BB235)-2)&amp;"%' Or prezime LIKE '%"&amp;MID(BA235,2,LEN(BA235)-2)&amp;"%' ORDER BY ime, prezime;")</f>
        <v/>
      </c>
      <c r="CK235" t="s">
        <v>1</v>
      </c>
      <c r="CL235" s="91"/>
      <c r="CM235" t="s">
        <v>1</v>
      </c>
      <c r="CO235" t="s">
        <v>1</v>
      </c>
      <c r="CW235" s="116" t="str">
        <f>IF(CE235="NEMA",MAX(CW$10:CW234)+1,"")</f>
        <v/>
      </c>
      <c r="CX235" t="s">
        <v>1</v>
      </c>
      <c r="CY235" s="124" t="str">
        <f>LEFT(BQ235,1)</f>
        <v>Ž</v>
      </c>
      <c r="CZ235" t="s">
        <v>1</v>
      </c>
      <c r="DA235" s="106" t="str">
        <f>IF(CW235="","",IF(BO235&lt;&gt;"CRO","","INSERT INTO osoba (id,reg_broj,oib,spol_id,dat_rodjenja) VALUES ("&amp;CW235&amp;",(SELECT max(reg_broj)+1 FROM osoba),Null,'"&amp;CY235&amp;"',Null); INSERT INTO osoba_log (id,reg_broj,oib,spol_id,dat_rodjenja,dnevnik_id) SELECT id,reg_broj,oib,spol_id,dat_rodjenja,"&amp;CW$2&amp;" FROM osoba WHERE id = "&amp;CW235&amp;";"))</f>
        <v/>
      </c>
      <c r="DB235" s="129" t="str">
        <f>IF(CW235="","","INSERT INTO imeprezime (id,osoba_id,rbr,ime,prezime,klub_id,identitet_id,sintaksa_id,info,aktivno,dnevnik_id) VALUES ("&amp;CW235&amp;","&amp;IF(DA235="","Null",CW235)&amp;",1,'"&amp;BA235&amp;"','"&amp;BB235&amp;"',(SELECT id FROM klub WHERE naziv = '"&amp;BI235&amp;"'),Null,1,'',1,"&amp;CW$2&amp;");")</f>
        <v/>
      </c>
      <c r="DC235" t="s">
        <v>1</v>
      </c>
      <c r="DD235" s="30" t="str">
        <f t="shared" si="328"/>
        <v/>
      </c>
      <c r="DE235" t="s">
        <v>1</v>
      </c>
      <c r="DF235" s="106" t="str">
        <f>IF(OR(BP235="",BP235&lt;&gt;"NEMA"),"",BO235)</f>
        <v/>
      </c>
      <c r="DG235" s="129" t="str">
        <f>IF(DF235="","",MAX(DG$10:DG234)+1)</f>
        <v/>
      </c>
      <c r="DH235" t="s">
        <v>1</v>
      </c>
      <c r="DI235" s="91"/>
      <c r="DJ235" t="s">
        <v>1</v>
      </c>
      <c r="DK235" s="30" t="str">
        <f>IF(DF235="","","INSERT INTO drzava(id,naziv,oznaka) VALUES ("&amp;DG235&amp;",'"&amp;DI235&amp;"','"&amp;UPPER(LEFT(DF235,1))&amp;LOWER(RIGHT(DF235,2))&amp;"');")</f>
        <v/>
      </c>
      <c r="DL235" t="s">
        <v>1</v>
      </c>
      <c r="DM235" s="170" t="str">
        <f>IF(BJ235&lt;&gt;"NEMA","",IF(IFERROR(MATCH(BI235,BI$10:BI234,0),0)&lt;&gt;0,"",BI235))</f>
        <v/>
      </c>
      <c r="DN235" t="s">
        <v>1</v>
      </c>
      <c r="DO235" s="91"/>
      <c r="DP235" t="s">
        <v>1</v>
      </c>
      <c r="DQ235" s="106" t="str">
        <f t="shared" si="329"/>
        <v/>
      </c>
      <c r="DR235" s="74" t="str">
        <f>IF(DQ235="","",MAX(DR$10:DR234)+1)</f>
        <v/>
      </c>
      <c r="DS235" s="74" t="str">
        <f>IF(DQ235="","",IF(BP235="","",IF(BP235="NEMA",DG235,BP235)))</f>
        <v/>
      </c>
      <c r="DT235" s="74" t="str">
        <f t="shared" si="330"/>
        <v/>
      </c>
      <c r="DU235" s="74" t="str">
        <f>IF(DO235="","",MAX(DU$10:DU234)+1)</f>
        <v/>
      </c>
      <c r="DV235" s="181" t="str">
        <f>IF(DO235="","",INDEX(klub_id,MATCH(DO235,klub_naziv,0)))</f>
        <v/>
      </c>
      <c r="DW235" s="129" t="str">
        <f t="shared" si="331"/>
        <v/>
      </c>
      <c r="DX235" t="s">
        <v>1</v>
      </c>
      <c r="DY235" s="30" t="str">
        <f t="shared" si="332"/>
        <v/>
      </c>
      <c r="DZ235" t="s">
        <v>1</v>
      </c>
      <c r="EA235" s="170" t="str">
        <f>IF(BX235="","",IF(BY235&lt;&gt;"NEMA","ime-pre-klu"&amp;IF(BJ235="","","(ali)")&amp;"-kat",IF(CB235&lt;&gt;"NEMA","ime-pre-klu"&amp;IF(BJ235="","","(ali)"),IF(CE235&lt;&gt;"NEMA","ime-pre",IF(CW235&lt;&gt;"","novo",""))))&amp;IF(AND(BE235="0",BD235&gt;max_minuta*60),"-ot",""))</f>
        <v>ime-pre-klu-kat</v>
      </c>
      <c r="EB235" t="s">
        <v>1</v>
      </c>
      <c r="EC235" s="112"/>
      <c r="ED235" s="138"/>
      <c r="EE235" s="138"/>
      <c r="EF235" s="138"/>
      <c r="EG235" s="138"/>
      <c r="EH235" s="138"/>
      <c r="EI235" s="138"/>
      <c r="EJ235" s="138"/>
      <c r="EK235" s="138"/>
      <c r="EL235" s="138"/>
      <c r="EM235" s="107">
        <f t="shared" si="315"/>
        <v>1</v>
      </c>
      <c r="EN235" t="s">
        <v>1</v>
      </c>
    </row>
    <row r="236" spans="2:144" x14ac:dyDescent="0.25">
      <c r="B236" s="152" t="s">
        <v>1303</v>
      </c>
      <c r="C236" t="s">
        <v>1</v>
      </c>
      <c r="D236" s="163">
        <f t="shared" si="316"/>
        <v>0</v>
      </c>
      <c r="E236" s="164">
        <f t="shared" ref="E236:AW236" si="365">IF($B236="","",FIND(";",$B236,D236+1))</f>
        <v>1</v>
      </c>
      <c r="F236" s="164">
        <f t="shared" si="365"/>
        <v>2</v>
      </c>
      <c r="G236" s="164">
        <f t="shared" si="365"/>
        <v>8</v>
      </c>
      <c r="H236" s="164">
        <f t="shared" si="365"/>
        <v>11</v>
      </c>
      <c r="I236" s="164">
        <f t="shared" si="365"/>
        <v>20</v>
      </c>
      <c r="J236" s="164">
        <f t="shared" si="365"/>
        <v>21</v>
      </c>
      <c r="K236" s="164">
        <f t="shared" si="365"/>
        <v>23</v>
      </c>
      <c r="L236" s="164">
        <f t="shared" si="365"/>
        <v>24</v>
      </c>
      <c r="M236" s="164">
        <f t="shared" si="365"/>
        <v>26</v>
      </c>
      <c r="N236" s="164">
        <f t="shared" si="365"/>
        <v>32</v>
      </c>
      <c r="O236" s="164">
        <f t="shared" si="365"/>
        <v>33</v>
      </c>
      <c r="P236" s="164">
        <f t="shared" si="365"/>
        <v>34</v>
      </c>
      <c r="Q236" s="164">
        <f t="shared" si="365"/>
        <v>36</v>
      </c>
      <c r="R236" s="164">
        <f t="shared" si="365"/>
        <v>37</v>
      </c>
      <c r="S236" s="164">
        <f t="shared" si="365"/>
        <v>40</v>
      </c>
      <c r="T236" s="164">
        <f t="shared" si="365"/>
        <v>43</v>
      </c>
      <c r="U236" s="164">
        <f t="shared" si="365"/>
        <v>46</v>
      </c>
      <c r="V236" s="164">
        <f t="shared" si="365"/>
        <v>49</v>
      </c>
      <c r="W236" s="164">
        <f t="shared" si="365"/>
        <v>55</v>
      </c>
      <c r="X236" s="164">
        <f t="shared" si="365"/>
        <v>61</v>
      </c>
      <c r="Y236" s="164">
        <f t="shared" si="365"/>
        <v>62</v>
      </c>
      <c r="Z236" s="164">
        <f t="shared" si="365"/>
        <v>63</v>
      </c>
      <c r="AA236" s="164">
        <f t="shared" si="365"/>
        <v>64</v>
      </c>
      <c r="AB236" s="164">
        <f t="shared" si="365"/>
        <v>67</v>
      </c>
      <c r="AC236" s="164">
        <f t="shared" si="365"/>
        <v>70</v>
      </c>
      <c r="AD236" s="164">
        <f t="shared" si="365"/>
        <v>73</v>
      </c>
      <c r="AE236" s="164">
        <f t="shared" si="365"/>
        <v>76</v>
      </c>
      <c r="AF236" s="164">
        <f t="shared" si="365"/>
        <v>79</v>
      </c>
      <c r="AG236" s="164">
        <f t="shared" si="365"/>
        <v>82</v>
      </c>
      <c r="AH236" s="164">
        <f t="shared" si="365"/>
        <v>85</v>
      </c>
      <c r="AI236" s="164">
        <f t="shared" si="365"/>
        <v>88</v>
      </c>
      <c r="AJ236" s="164">
        <f t="shared" si="365"/>
        <v>91</v>
      </c>
      <c r="AK236" s="164">
        <f t="shared" si="365"/>
        <v>94</v>
      </c>
      <c r="AL236" s="164">
        <f t="shared" si="365"/>
        <v>97</v>
      </c>
      <c r="AM236" s="164">
        <f t="shared" si="365"/>
        <v>98</v>
      </c>
      <c r="AN236" s="164">
        <f t="shared" si="365"/>
        <v>100</v>
      </c>
      <c r="AO236" s="164">
        <f t="shared" si="365"/>
        <v>106</v>
      </c>
      <c r="AP236" s="164">
        <f t="shared" si="365"/>
        <v>108</v>
      </c>
      <c r="AQ236" s="164">
        <f t="shared" si="365"/>
        <v>111</v>
      </c>
      <c r="AR236" s="164">
        <f t="shared" si="365"/>
        <v>117</v>
      </c>
      <c r="AS236" s="164">
        <f t="shared" si="365"/>
        <v>124</v>
      </c>
      <c r="AT236" s="164">
        <f t="shared" si="365"/>
        <v>130</v>
      </c>
      <c r="AU236" s="164">
        <f t="shared" si="365"/>
        <v>133</v>
      </c>
      <c r="AV236" s="164">
        <f t="shared" si="365"/>
        <v>134</v>
      </c>
      <c r="AW236" s="165">
        <f t="shared" si="365"/>
        <v>135</v>
      </c>
      <c r="AX236" t="s">
        <v>1</v>
      </c>
      <c r="AY236" s="106" t="str">
        <f t="shared" si="318"/>
        <v>Ž55</v>
      </c>
      <c r="AZ236" s="138">
        <f t="shared" si="310"/>
        <v>115</v>
      </c>
      <c r="BA236" s="74" t="str">
        <f t="shared" si="319"/>
        <v>Vacant</v>
      </c>
      <c r="BB236" s="74" t="str">
        <f t="shared" si="320"/>
        <v/>
      </c>
      <c r="BC236" s="138" t="str">
        <f t="shared" si="321"/>
        <v/>
      </c>
      <c r="BD236" s="138" t="str">
        <f t="shared" si="322"/>
        <v/>
      </c>
      <c r="BE236" s="138" t="str">
        <f t="shared" si="323"/>
        <v>0</v>
      </c>
      <c r="BF236" s="138" t="str">
        <f t="shared" si="344"/>
        <v/>
      </c>
      <c r="BG236" s="138" t="str">
        <f>IF(CD236="","",IF(N(BD236)&gt;max_minuta*60,2,INDEX(statusRezultat_id,MATCH(VALUE(BE236),statusRezultat_oevent,0))))</f>
        <v/>
      </c>
      <c r="BH236" s="74" t="str">
        <f>IF(B236="","",SUBSTITUTE(MID($B236,R236+1,S236-R236-1),"""",""))</f>
        <v/>
      </c>
      <c r="BI236" s="74" t="str">
        <f>IF(B236="","",SUBSTITUTE(MID($B236,S236+1,T236-S236-1),"""",""))</f>
        <v/>
      </c>
      <c r="BJ236" s="138" t="str">
        <f t="shared" si="324"/>
        <v/>
      </c>
      <c r="BK236" s="74" t="str" cm="1">
        <f t="array" ref="BK236">IF(BJ236="",""&amp;BI236,IF(BJ236="NEMA",BI236,INDEX(klubAlias_klub,BJ236)))</f>
        <v/>
      </c>
      <c r="BL236" s="74" t="str" cm="1">
        <f t="array" ref="BL236">IFERROR(INDEX(registarNatjecatelji,CE236,4),"")</f>
        <v/>
      </c>
      <c r="BM236" s="183" t="str">
        <f t="shared" si="280"/>
        <v/>
      </c>
      <c r="BN236" s="74" t="str">
        <f t="shared" si="325"/>
        <v/>
      </c>
      <c r="BO236" s="74" t="str">
        <f>IF(B236="","",SUBSTITUTE(MID($B236,T236+1,U236-T236-1),"""",""))</f>
        <v/>
      </c>
      <c r="BP236" s="138" t="str">
        <f>IF(BO236="","",IFERROR(INDEX(drzava_id,MATCH(BO236,drzava_oznaka,0)),"NEMA"))</f>
        <v/>
      </c>
      <c r="BQ236" s="74" t="str">
        <f>IF(B236="","",SUBSTITUTE(MID($B236,AQ236+1,AR236-AQ236-1),"""",""))</f>
        <v>Ž55</v>
      </c>
      <c r="BR236" s="74" t="str">
        <f t="shared" si="311"/>
        <v>M65-M70-Ž55</v>
      </c>
      <c r="BS236" s="138">
        <f t="shared" si="312"/>
        <v>1009</v>
      </c>
      <c r="BT236" s="75" t="str">
        <f>IF(B236="","",SUBSTITUTE(MID($B236,AR236+1,AS236-AR236-1),"""",""))</f>
        <v>2.66</v>
      </c>
      <c r="BU236" s="75" t="str">
        <f>IF(B236="","",SUBSTITUTE(MID($B236,AS236+1,AT236-AS236-1),"""",""))</f>
        <v>110</v>
      </c>
      <c r="BV236" s="76" t="str">
        <f>IF(B236="","",SUBSTITUTE(MID($B236,AT236+1,AU236-AT236-1),"""",""))</f>
        <v>11</v>
      </c>
      <c r="BW236" t="s">
        <v>1</v>
      </c>
      <c r="BX236" s="106" t="str">
        <f>IF(BA236="Vacant","",IF(BA236="","",BA236) &amp; IF(BB236="",""," – " &amp; BB236) &amp; IF(BN236="",""," – " &amp; BN236) &amp; IF(AY236="",""," – " &amp; AY236))</f>
        <v/>
      </c>
      <c r="BY236" s="107" t="str">
        <f t="shared" si="313"/>
        <v/>
      </c>
      <c r="BZ236" t="s">
        <v>1</v>
      </c>
      <c r="CA236" s="106" t="str">
        <f>IF(BA236="Vacant","",IF(BA236="","",BA236) &amp; IF(BB236="",""," – " &amp; BB236) &amp; IF(BN236="",""," – " &amp; BN236))</f>
        <v/>
      </c>
      <c r="CB236" s="107" t="str">
        <f t="shared" si="314"/>
        <v/>
      </c>
      <c r="CC236" t="s">
        <v>1</v>
      </c>
      <c r="CD236" s="106" t="str">
        <f>IF(BA236="Vacant","",IF(BA236="","",BA236)&amp;IF(BB236="",""," – "&amp;BB236))</f>
        <v/>
      </c>
      <c r="CE236" s="107" t="str">
        <f t="shared" si="326"/>
        <v/>
      </c>
      <c r="CF236" t="s">
        <v>1</v>
      </c>
      <c r="CG236" s="112" t="str">
        <f t="shared" si="327"/>
        <v/>
      </c>
      <c r="CH236" s="107" t="str" cm="1">
        <f t="array" ref="CH236">IF(CG236="","",INDEX(imePrezime_id,CG236,0))</f>
        <v/>
      </c>
      <c r="CI236" t="s">
        <v>1</v>
      </c>
      <c r="CJ236" s="30" t="str">
        <f>IF(CE236&lt;&gt;"NEMA","","SELECT '"&amp;CD236&amp;"', ime, prezime FROM imeprezime WHERE ime LIKE '%"&amp;MID(BA236,2,LEN(BA236)-2)&amp;"%' Or prezime LIKE '%"&amp;MID(BB236,2,LEN(BB236)-2)&amp;"%' Or ime LIKE '%"&amp;MID(BB236,2,LEN(BB236)-2)&amp;"%' Or prezime LIKE '%"&amp;MID(BA236,2,LEN(BA236)-2)&amp;"%' ORDER BY ime, prezime;")</f>
        <v/>
      </c>
      <c r="CK236" t="s">
        <v>1</v>
      </c>
      <c r="CL236" s="91"/>
      <c r="CM236" t="s">
        <v>1</v>
      </c>
      <c r="CO236" t="s">
        <v>1</v>
      </c>
      <c r="CW236" s="116" t="str">
        <f>IF(CE236="NEMA",MAX(CW$10:CW235)+1,"")</f>
        <v/>
      </c>
      <c r="CX236" t="s">
        <v>1</v>
      </c>
      <c r="CY236" s="124" t="str">
        <f>LEFT(BQ236,1)</f>
        <v>Ž</v>
      </c>
      <c r="CZ236" t="s">
        <v>1</v>
      </c>
      <c r="DA236" s="106" t="str">
        <f>IF(CW236="","",IF(BO236&lt;&gt;"CRO","","INSERT INTO osoba (id,reg_broj,oib,spol_id,dat_rodjenja) VALUES ("&amp;CW236&amp;",(SELECT max(reg_broj)+1 FROM osoba),Null,'"&amp;CY236&amp;"',Null); INSERT INTO osoba_log (id,reg_broj,oib,spol_id,dat_rodjenja,dnevnik_id) SELECT id,reg_broj,oib,spol_id,dat_rodjenja,"&amp;CW$2&amp;" FROM osoba WHERE id = "&amp;CW236&amp;";"))</f>
        <v/>
      </c>
      <c r="DB236" s="129" t="str">
        <f>IF(CW236="","","INSERT INTO imeprezime (id,osoba_id,rbr,ime,prezime,klub_id,identitet_id,sintaksa_id,info,aktivno,dnevnik_id) VALUES ("&amp;CW236&amp;","&amp;IF(DA236="","Null",CW236)&amp;",1,'"&amp;BA236&amp;"','"&amp;BB236&amp;"',(SELECT id FROM klub WHERE naziv = '"&amp;BI236&amp;"'),Null,1,'',1,"&amp;CW$2&amp;");")</f>
        <v/>
      </c>
      <c r="DC236" t="s">
        <v>1</v>
      </c>
      <c r="DD236" s="30" t="str">
        <f t="shared" si="328"/>
        <v/>
      </c>
      <c r="DE236" t="s">
        <v>1</v>
      </c>
      <c r="DF236" s="106" t="str">
        <f>IF(OR(BP236="",BP236&lt;&gt;"NEMA"),"",BO236)</f>
        <v/>
      </c>
      <c r="DG236" s="129" t="str">
        <f>IF(DF236="","",MAX(DG$10:DG235)+1)</f>
        <v/>
      </c>
      <c r="DH236" t="s">
        <v>1</v>
      </c>
      <c r="DI236" s="91"/>
      <c r="DJ236" t="s">
        <v>1</v>
      </c>
      <c r="DK236" s="30" t="str">
        <f>IF(DF236="","","INSERT INTO drzava(id,naziv,oznaka) VALUES ("&amp;DG236&amp;",'"&amp;DI236&amp;"','"&amp;UPPER(LEFT(DF236,1))&amp;LOWER(RIGHT(DF236,2))&amp;"');")</f>
        <v/>
      </c>
      <c r="DL236" t="s">
        <v>1</v>
      </c>
      <c r="DM236" s="170" t="str">
        <f>IF(BJ236&lt;&gt;"NEMA","",IF(IFERROR(MATCH(BI236,BI$10:BI235,0),0)&lt;&gt;0,"",BI236))</f>
        <v/>
      </c>
      <c r="DN236" t="s">
        <v>1</v>
      </c>
      <c r="DO236" s="91"/>
      <c r="DP236" t="s">
        <v>1</v>
      </c>
      <c r="DQ236" s="106" t="str">
        <f t="shared" si="329"/>
        <v/>
      </c>
      <c r="DR236" s="74" t="str">
        <f>IF(DQ236="","",MAX(DR$10:DR235)+1)</f>
        <v/>
      </c>
      <c r="DS236" s="74" t="str">
        <f>IF(DQ236="","",IF(BP236="","",IF(BP236="NEMA",DG236,BP236)))</f>
        <v/>
      </c>
      <c r="DT236" s="74" t="str">
        <f t="shared" si="330"/>
        <v/>
      </c>
      <c r="DU236" s="74" t="str">
        <f>IF(DO236="","",MAX(DU$10:DU235)+1)</f>
        <v/>
      </c>
      <c r="DV236" s="181" t="str">
        <f>IF(DO236="","",INDEX(klub_id,MATCH(DO236,klub_naziv,0)))</f>
        <v/>
      </c>
      <c r="DW236" s="129" t="str">
        <f t="shared" si="331"/>
        <v/>
      </c>
      <c r="DX236" t="s">
        <v>1</v>
      </c>
      <c r="DY236" s="30" t="str">
        <f t="shared" si="332"/>
        <v/>
      </c>
      <c r="DZ236" t="s">
        <v>1</v>
      </c>
      <c r="EA236" s="170" t="str">
        <f>IF(BX236="","",IF(BY236&lt;&gt;"NEMA","ime-pre-klu"&amp;IF(BJ236="","","(ali)")&amp;"-kat",IF(CB236&lt;&gt;"NEMA","ime-pre-klu"&amp;IF(BJ236="","","(ali)"),IF(CE236&lt;&gt;"NEMA","ime-pre",IF(CW236&lt;&gt;"","novo",""))))&amp;IF(AND(BE236="0",BD236&gt;max_minuta*60),"-ot",""))</f>
        <v/>
      </c>
      <c r="EB236" t="s">
        <v>1</v>
      </c>
      <c r="EC236" s="112"/>
      <c r="ED236" s="138"/>
      <c r="EE236" s="138"/>
      <c r="EF236" s="138"/>
      <c r="EG236" s="138"/>
      <c r="EH236" s="138"/>
      <c r="EI236" s="138"/>
      <c r="EJ236" s="138"/>
      <c r="EK236" s="138"/>
      <c r="EL236" s="138"/>
      <c r="EM236" s="107" t="str">
        <f t="shared" si="315"/>
        <v/>
      </c>
      <c r="EN236" t="s">
        <v>1</v>
      </c>
    </row>
    <row r="237" spans="2:144" x14ac:dyDescent="0.25">
      <c r="B237" s="152" t="s">
        <v>1304</v>
      </c>
      <c r="C237" t="s">
        <v>1</v>
      </c>
      <c r="D237" s="163">
        <f t="shared" si="316"/>
        <v>0</v>
      </c>
      <c r="E237" s="164">
        <f t="shared" ref="E237:AW237" si="366">IF($B237="","",FIND(";",$B237,D237+1))</f>
        <v>1</v>
      </c>
      <c r="F237" s="164">
        <f t="shared" si="366"/>
        <v>2</v>
      </c>
      <c r="G237" s="164">
        <f t="shared" si="366"/>
        <v>8</v>
      </c>
      <c r="H237" s="164">
        <f t="shared" si="366"/>
        <v>11</v>
      </c>
      <c r="I237" s="164">
        <f t="shared" si="366"/>
        <v>20</v>
      </c>
      <c r="J237" s="164">
        <f t="shared" si="366"/>
        <v>21</v>
      </c>
      <c r="K237" s="164">
        <f t="shared" si="366"/>
        <v>23</v>
      </c>
      <c r="L237" s="164">
        <f t="shared" si="366"/>
        <v>24</v>
      </c>
      <c r="M237" s="164">
        <f t="shared" si="366"/>
        <v>26</v>
      </c>
      <c r="N237" s="164">
        <f t="shared" si="366"/>
        <v>32</v>
      </c>
      <c r="O237" s="164">
        <f t="shared" si="366"/>
        <v>33</v>
      </c>
      <c r="P237" s="164">
        <f t="shared" si="366"/>
        <v>34</v>
      </c>
      <c r="Q237" s="164">
        <f t="shared" si="366"/>
        <v>36</v>
      </c>
      <c r="R237" s="164">
        <f t="shared" si="366"/>
        <v>37</v>
      </c>
      <c r="S237" s="164">
        <f t="shared" si="366"/>
        <v>40</v>
      </c>
      <c r="T237" s="164">
        <f t="shared" si="366"/>
        <v>43</v>
      </c>
      <c r="U237" s="164">
        <f t="shared" si="366"/>
        <v>46</v>
      </c>
      <c r="V237" s="164">
        <f t="shared" si="366"/>
        <v>49</v>
      </c>
      <c r="W237" s="164">
        <f t="shared" si="366"/>
        <v>55</v>
      </c>
      <c r="X237" s="164">
        <f t="shared" si="366"/>
        <v>61</v>
      </c>
      <c r="Y237" s="164">
        <f t="shared" si="366"/>
        <v>62</v>
      </c>
      <c r="Z237" s="164">
        <f t="shared" si="366"/>
        <v>63</v>
      </c>
      <c r="AA237" s="164">
        <f t="shared" si="366"/>
        <v>64</v>
      </c>
      <c r="AB237" s="164">
        <f t="shared" si="366"/>
        <v>67</v>
      </c>
      <c r="AC237" s="164">
        <f t="shared" si="366"/>
        <v>70</v>
      </c>
      <c r="AD237" s="164">
        <f t="shared" si="366"/>
        <v>73</v>
      </c>
      <c r="AE237" s="164">
        <f t="shared" si="366"/>
        <v>76</v>
      </c>
      <c r="AF237" s="164">
        <f t="shared" si="366"/>
        <v>79</v>
      </c>
      <c r="AG237" s="164">
        <f t="shared" si="366"/>
        <v>82</v>
      </c>
      <c r="AH237" s="164">
        <f t="shared" si="366"/>
        <v>85</v>
      </c>
      <c r="AI237" s="164">
        <f t="shared" si="366"/>
        <v>88</v>
      </c>
      <c r="AJ237" s="164">
        <f t="shared" si="366"/>
        <v>91</v>
      </c>
      <c r="AK237" s="164">
        <f t="shared" si="366"/>
        <v>94</v>
      </c>
      <c r="AL237" s="164">
        <f t="shared" si="366"/>
        <v>97</v>
      </c>
      <c r="AM237" s="164">
        <f t="shared" si="366"/>
        <v>98</v>
      </c>
      <c r="AN237" s="164">
        <f t="shared" si="366"/>
        <v>100</v>
      </c>
      <c r="AO237" s="164">
        <f t="shared" si="366"/>
        <v>106</v>
      </c>
      <c r="AP237" s="164">
        <f t="shared" si="366"/>
        <v>108</v>
      </c>
      <c r="AQ237" s="164">
        <f t="shared" si="366"/>
        <v>111</v>
      </c>
      <c r="AR237" s="164">
        <f t="shared" si="366"/>
        <v>117</v>
      </c>
      <c r="AS237" s="164">
        <f t="shared" si="366"/>
        <v>124</v>
      </c>
      <c r="AT237" s="164">
        <f t="shared" si="366"/>
        <v>130</v>
      </c>
      <c r="AU237" s="164">
        <f t="shared" si="366"/>
        <v>133</v>
      </c>
      <c r="AV237" s="164">
        <f t="shared" si="366"/>
        <v>134</v>
      </c>
      <c r="AW237" s="165">
        <f t="shared" si="366"/>
        <v>135</v>
      </c>
      <c r="AX237" t="s">
        <v>1</v>
      </c>
      <c r="AY237" s="106" t="str">
        <f t="shared" si="318"/>
        <v>Ž55</v>
      </c>
      <c r="AZ237" s="138">
        <f t="shared" si="310"/>
        <v>115</v>
      </c>
      <c r="BA237" s="74" t="str">
        <f t="shared" si="319"/>
        <v>Vacant</v>
      </c>
      <c r="BB237" s="74" t="str">
        <f t="shared" si="320"/>
        <v/>
      </c>
      <c r="BC237" s="138" t="str">
        <f t="shared" si="321"/>
        <v/>
      </c>
      <c r="BD237" s="138" t="str">
        <f t="shared" si="322"/>
        <v/>
      </c>
      <c r="BE237" s="138" t="str">
        <f t="shared" si="323"/>
        <v>0</v>
      </c>
      <c r="BF237" s="138" t="str">
        <f t="shared" si="344"/>
        <v/>
      </c>
      <c r="BG237" s="138" t="str">
        <f>IF(CD237="","",IF(N(BD237)&gt;max_minuta*60,2,INDEX(statusRezultat_id,MATCH(VALUE(BE237),statusRezultat_oevent,0))))</f>
        <v/>
      </c>
      <c r="BH237" s="74" t="str">
        <f>IF(B237="","",SUBSTITUTE(MID($B237,R237+1,S237-R237-1),"""",""))</f>
        <v/>
      </c>
      <c r="BI237" s="74" t="str">
        <f>IF(B237="","",SUBSTITUTE(MID($B237,S237+1,T237-S237-1),"""",""))</f>
        <v/>
      </c>
      <c r="BJ237" s="138" t="str">
        <f t="shared" si="324"/>
        <v/>
      </c>
      <c r="BK237" s="74" t="str" cm="1">
        <f t="array" ref="BK237">IF(BJ237="",""&amp;BI237,IF(BJ237="NEMA",BI237,INDEX(klubAlias_klub,BJ237)))</f>
        <v/>
      </c>
      <c r="BL237" s="74" t="str" cm="1">
        <f t="array" ref="BL237">IFERROR(INDEX(registarNatjecatelji,CE237,4),"")</f>
        <v/>
      </c>
      <c r="BM237" s="183" t="str">
        <f t="shared" si="280"/>
        <v/>
      </c>
      <c r="BN237" s="74" t="str">
        <f t="shared" si="325"/>
        <v/>
      </c>
      <c r="BO237" s="74" t="str">
        <f>IF(B237="","",SUBSTITUTE(MID($B237,T237+1,U237-T237-1),"""",""))</f>
        <v/>
      </c>
      <c r="BP237" s="138" t="str">
        <f>IF(BO237="","",IFERROR(INDEX(drzava_id,MATCH(BO237,drzava_oznaka,0)),"NEMA"))</f>
        <v/>
      </c>
      <c r="BQ237" s="74" t="str">
        <f>IF(B237="","",SUBSTITUTE(MID($B237,AQ237+1,AR237-AQ237-1),"""",""))</f>
        <v>Ž55</v>
      </c>
      <c r="BR237" s="74" t="str">
        <f t="shared" si="311"/>
        <v>M65-M70-Ž55</v>
      </c>
      <c r="BS237" s="138">
        <f t="shared" si="312"/>
        <v>1009</v>
      </c>
      <c r="BT237" s="75" t="str">
        <f>IF(B237="","",SUBSTITUTE(MID($B237,AR237+1,AS237-AR237-1),"""",""))</f>
        <v>2.66</v>
      </c>
      <c r="BU237" s="75" t="str">
        <f>IF(B237="","",SUBSTITUTE(MID($B237,AS237+1,AT237-AS237-1),"""",""))</f>
        <v>110</v>
      </c>
      <c r="BV237" s="76" t="str">
        <f>IF(B237="","",SUBSTITUTE(MID($B237,AT237+1,AU237-AT237-1),"""",""))</f>
        <v>11</v>
      </c>
      <c r="BW237" t="s">
        <v>1</v>
      </c>
      <c r="BX237" s="106" t="str">
        <f>IF(BA237="Vacant","",IF(BA237="","",BA237) &amp; IF(BB237="",""," – " &amp; BB237) &amp; IF(BN237="",""," – " &amp; BN237) &amp; IF(AY237="",""," – " &amp; AY237))</f>
        <v/>
      </c>
      <c r="BY237" s="107" t="str">
        <f t="shared" si="313"/>
        <v/>
      </c>
      <c r="BZ237" t="s">
        <v>1</v>
      </c>
      <c r="CA237" s="106" t="str">
        <f>IF(BA237="Vacant","",IF(BA237="","",BA237) &amp; IF(BB237="",""," – " &amp; BB237) &amp; IF(BN237="",""," – " &amp; BN237))</f>
        <v/>
      </c>
      <c r="CB237" s="107" t="str">
        <f t="shared" si="314"/>
        <v/>
      </c>
      <c r="CC237" t="s">
        <v>1</v>
      </c>
      <c r="CD237" s="106" t="str">
        <f>IF(BA237="Vacant","",IF(BA237="","",BA237)&amp;IF(BB237="",""," – "&amp;BB237))</f>
        <v/>
      </c>
      <c r="CE237" s="107" t="str">
        <f t="shared" si="326"/>
        <v/>
      </c>
      <c r="CF237" t="s">
        <v>1</v>
      </c>
      <c r="CG237" s="112" t="str">
        <f t="shared" si="327"/>
        <v/>
      </c>
      <c r="CH237" s="107" t="str" cm="1">
        <f t="array" ref="CH237">IF(CG237="","",INDEX(imePrezime_id,CG237,0))</f>
        <v/>
      </c>
      <c r="CI237" t="s">
        <v>1</v>
      </c>
      <c r="CJ237" s="30" t="str">
        <f>IF(CE237&lt;&gt;"NEMA","","SELECT '"&amp;CD237&amp;"', ime, prezime FROM imeprezime WHERE ime LIKE '%"&amp;MID(BA237,2,LEN(BA237)-2)&amp;"%' Or prezime LIKE '%"&amp;MID(BB237,2,LEN(BB237)-2)&amp;"%' Or ime LIKE '%"&amp;MID(BB237,2,LEN(BB237)-2)&amp;"%' Or prezime LIKE '%"&amp;MID(BA237,2,LEN(BA237)-2)&amp;"%' ORDER BY ime, prezime;")</f>
        <v/>
      </c>
      <c r="CK237" t="s">
        <v>1</v>
      </c>
      <c r="CL237" s="91"/>
      <c r="CM237" t="s">
        <v>1</v>
      </c>
      <c r="CO237" t="s">
        <v>1</v>
      </c>
      <c r="CW237" s="116" t="str">
        <f>IF(CE237="NEMA",MAX(CW$10:CW236)+1,"")</f>
        <v/>
      </c>
      <c r="CX237" t="s">
        <v>1</v>
      </c>
      <c r="CY237" s="124" t="str">
        <f>LEFT(BQ237,1)</f>
        <v>Ž</v>
      </c>
      <c r="CZ237" t="s">
        <v>1</v>
      </c>
      <c r="DA237" s="106" t="str">
        <f>IF(CW237="","",IF(BO237&lt;&gt;"CRO","","INSERT INTO osoba (id,reg_broj,oib,spol_id,dat_rodjenja) VALUES ("&amp;CW237&amp;",(SELECT max(reg_broj)+1 FROM osoba),Null,'"&amp;CY237&amp;"',Null); INSERT INTO osoba_log (id,reg_broj,oib,spol_id,dat_rodjenja,dnevnik_id) SELECT id,reg_broj,oib,spol_id,dat_rodjenja,"&amp;CW$2&amp;" FROM osoba WHERE id = "&amp;CW237&amp;";"))</f>
        <v/>
      </c>
      <c r="DB237" s="129" t="str">
        <f>IF(CW237="","","INSERT INTO imeprezime (id,osoba_id,rbr,ime,prezime,klub_id,identitet_id,sintaksa_id,info,aktivno,dnevnik_id) VALUES ("&amp;CW237&amp;","&amp;IF(DA237="","Null",CW237)&amp;",1,'"&amp;BA237&amp;"','"&amp;BB237&amp;"',(SELECT id FROM klub WHERE naziv = '"&amp;BI237&amp;"'),Null,1,'',1,"&amp;CW$2&amp;");")</f>
        <v/>
      </c>
      <c r="DC237" t="s">
        <v>1</v>
      </c>
      <c r="DD237" s="30" t="str">
        <f t="shared" si="328"/>
        <v/>
      </c>
      <c r="DE237" t="s">
        <v>1</v>
      </c>
      <c r="DF237" s="106" t="str">
        <f>IF(OR(BP237="",BP237&lt;&gt;"NEMA"),"",BO237)</f>
        <v/>
      </c>
      <c r="DG237" s="129" t="str">
        <f>IF(DF237="","",MAX(DG$10:DG236)+1)</f>
        <v/>
      </c>
      <c r="DH237" t="s">
        <v>1</v>
      </c>
      <c r="DI237" s="91"/>
      <c r="DJ237" t="s">
        <v>1</v>
      </c>
      <c r="DK237" s="30" t="str">
        <f>IF(DF237="","","INSERT INTO drzava(id,naziv,oznaka) VALUES ("&amp;DG237&amp;",'"&amp;DI237&amp;"','"&amp;UPPER(LEFT(DF237,1))&amp;LOWER(RIGHT(DF237,2))&amp;"');")</f>
        <v/>
      </c>
      <c r="DL237" t="s">
        <v>1</v>
      </c>
      <c r="DM237" s="170" t="str">
        <f>IF(BJ237&lt;&gt;"NEMA","",IF(IFERROR(MATCH(BI237,BI$10:BI236,0),0)&lt;&gt;0,"",BI237))</f>
        <v/>
      </c>
      <c r="DN237" t="s">
        <v>1</v>
      </c>
      <c r="DO237" s="91"/>
      <c r="DP237" t="s">
        <v>1</v>
      </c>
      <c r="DQ237" s="106" t="str">
        <f t="shared" si="329"/>
        <v/>
      </c>
      <c r="DR237" s="74" t="str">
        <f>IF(DQ237="","",MAX(DR$10:DR236)+1)</f>
        <v/>
      </c>
      <c r="DS237" s="74" t="str">
        <f>IF(DQ237="","",IF(BP237="","",IF(BP237="NEMA",DG237,BP237)))</f>
        <v/>
      </c>
      <c r="DT237" s="74" t="str">
        <f t="shared" si="330"/>
        <v/>
      </c>
      <c r="DU237" s="74" t="str">
        <f>IF(DO237="","",MAX(DU$10:DU236)+1)</f>
        <v/>
      </c>
      <c r="DV237" s="181" t="str">
        <f>IF(DO237="","",INDEX(klub_id,MATCH(DO237,klub_naziv,0)))</f>
        <v/>
      </c>
      <c r="DW237" s="129" t="str">
        <f t="shared" si="331"/>
        <v/>
      </c>
      <c r="DX237" t="s">
        <v>1</v>
      </c>
      <c r="DY237" s="30" t="str">
        <f t="shared" si="332"/>
        <v/>
      </c>
      <c r="DZ237" t="s">
        <v>1</v>
      </c>
      <c r="EA237" s="170" t="str">
        <f>IF(BX237="","",IF(BY237&lt;&gt;"NEMA","ime-pre-klu"&amp;IF(BJ237="","","(ali)")&amp;"-kat",IF(CB237&lt;&gt;"NEMA","ime-pre-klu"&amp;IF(BJ237="","","(ali)"),IF(CE237&lt;&gt;"NEMA","ime-pre",IF(CW237&lt;&gt;"","novo",""))))&amp;IF(AND(BE237="0",BD237&gt;max_minuta*60),"-ot",""))</f>
        <v/>
      </c>
      <c r="EB237" t="s">
        <v>1</v>
      </c>
      <c r="EC237" s="112"/>
      <c r="ED237" s="138"/>
      <c r="EE237" s="138"/>
      <c r="EF237" s="138"/>
      <c r="EG237" s="138"/>
      <c r="EH237" s="138"/>
      <c r="EI237" s="138"/>
      <c r="EJ237" s="138"/>
      <c r="EK237" s="138"/>
      <c r="EL237" s="138"/>
      <c r="EM237" s="107" t="str">
        <f t="shared" si="315"/>
        <v/>
      </c>
      <c r="EN237" t="s">
        <v>1</v>
      </c>
    </row>
    <row r="238" spans="2:144" x14ac:dyDescent="0.25">
      <c r="B238" s="152" t="s">
        <v>1305</v>
      </c>
      <c r="C238" t="s">
        <v>1</v>
      </c>
      <c r="D238" s="163">
        <f t="shared" si="316"/>
        <v>0</v>
      </c>
      <c r="E238" s="164">
        <f t="shared" ref="E238:AW238" si="367">IF($B238="","",FIND(";",$B238,D238+1))</f>
        <v>1</v>
      </c>
      <c r="F238" s="164">
        <f t="shared" si="367"/>
        <v>9</v>
      </c>
      <c r="G238" s="164">
        <f t="shared" si="367"/>
        <v>15</v>
      </c>
      <c r="H238" s="164">
        <f t="shared" si="367"/>
        <v>23</v>
      </c>
      <c r="I238" s="164">
        <f t="shared" si="367"/>
        <v>30</v>
      </c>
      <c r="J238" s="164">
        <f t="shared" si="367"/>
        <v>31</v>
      </c>
      <c r="K238" s="164">
        <f t="shared" si="367"/>
        <v>33</v>
      </c>
      <c r="L238" s="164">
        <f t="shared" si="367"/>
        <v>34</v>
      </c>
      <c r="M238" s="164">
        <f t="shared" si="367"/>
        <v>36</v>
      </c>
      <c r="N238" s="164">
        <f t="shared" si="367"/>
        <v>42</v>
      </c>
      <c r="O238" s="164">
        <f t="shared" si="367"/>
        <v>49</v>
      </c>
      <c r="P238" s="164">
        <f t="shared" si="367"/>
        <v>55</v>
      </c>
      <c r="Q238" s="164">
        <f t="shared" si="367"/>
        <v>57</v>
      </c>
      <c r="R238" s="164">
        <f t="shared" si="367"/>
        <v>59</v>
      </c>
      <c r="S238" s="164">
        <f t="shared" si="367"/>
        <v>65</v>
      </c>
      <c r="T238" s="164">
        <f t="shared" si="367"/>
        <v>77</v>
      </c>
      <c r="U238" s="164">
        <f t="shared" si="367"/>
        <v>83</v>
      </c>
      <c r="V238" s="164">
        <f t="shared" si="367"/>
        <v>86</v>
      </c>
      <c r="W238" s="164">
        <f t="shared" si="367"/>
        <v>92</v>
      </c>
      <c r="X238" s="164">
        <f t="shared" si="367"/>
        <v>98</v>
      </c>
      <c r="Y238" s="164">
        <f t="shared" si="367"/>
        <v>99</v>
      </c>
      <c r="Z238" s="164">
        <f t="shared" si="367"/>
        <v>100</v>
      </c>
      <c r="AA238" s="164">
        <f t="shared" si="367"/>
        <v>101</v>
      </c>
      <c r="AB238" s="164">
        <f t="shared" si="367"/>
        <v>104</v>
      </c>
      <c r="AC238" s="164">
        <f t="shared" si="367"/>
        <v>107</v>
      </c>
      <c r="AD238" s="164">
        <f t="shared" si="367"/>
        <v>110</v>
      </c>
      <c r="AE238" s="164">
        <f t="shared" si="367"/>
        <v>113</v>
      </c>
      <c r="AF238" s="164">
        <f t="shared" si="367"/>
        <v>116</v>
      </c>
      <c r="AG238" s="164">
        <f t="shared" si="367"/>
        <v>119</v>
      </c>
      <c r="AH238" s="164">
        <f t="shared" si="367"/>
        <v>122</v>
      </c>
      <c r="AI238" s="164">
        <f t="shared" si="367"/>
        <v>125</v>
      </c>
      <c r="AJ238" s="164">
        <f t="shared" si="367"/>
        <v>128</v>
      </c>
      <c r="AK238" s="164">
        <f t="shared" si="367"/>
        <v>131</v>
      </c>
      <c r="AL238" s="164">
        <f t="shared" si="367"/>
        <v>134</v>
      </c>
      <c r="AM238" s="164">
        <f t="shared" si="367"/>
        <v>135</v>
      </c>
      <c r="AN238" s="164">
        <f t="shared" si="367"/>
        <v>137</v>
      </c>
      <c r="AO238" s="164">
        <f t="shared" si="367"/>
        <v>143</v>
      </c>
      <c r="AP238" s="164">
        <f t="shared" si="367"/>
        <v>145</v>
      </c>
      <c r="AQ238" s="164">
        <f t="shared" si="367"/>
        <v>148</v>
      </c>
      <c r="AR238" s="164">
        <f t="shared" si="367"/>
        <v>154</v>
      </c>
      <c r="AS238" s="164">
        <f t="shared" si="367"/>
        <v>161</v>
      </c>
      <c r="AT238" s="164">
        <f t="shared" si="367"/>
        <v>167</v>
      </c>
      <c r="AU238" s="164">
        <f t="shared" si="367"/>
        <v>170</v>
      </c>
      <c r="AV238" s="164">
        <f t="shared" si="367"/>
        <v>172</v>
      </c>
      <c r="AW238" s="165">
        <f t="shared" si="367"/>
        <v>173</v>
      </c>
      <c r="AX238" t="s">
        <v>1</v>
      </c>
      <c r="AY238" s="106" t="str">
        <f t="shared" si="318"/>
        <v>Ž65</v>
      </c>
      <c r="AZ238" s="138">
        <f t="shared" si="310"/>
        <v>114</v>
      </c>
      <c r="BA238" s="74" t="str">
        <f t="shared" si="319"/>
        <v>Vera</v>
      </c>
      <c r="BB238" s="74" t="str">
        <f t="shared" si="320"/>
        <v>Franc</v>
      </c>
      <c r="BC238" s="138" t="str">
        <f t="shared" si="321"/>
        <v>75:42</v>
      </c>
      <c r="BD238" s="138">
        <f t="shared" si="322"/>
        <v>4542</v>
      </c>
      <c r="BE238" s="138" t="str">
        <f t="shared" si="323"/>
        <v>0</v>
      </c>
      <c r="BF238" s="138" t="str">
        <f t="shared" si="344"/>
        <v>0</v>
      </c>
      <c r="BG238" s="138">
        <f>IF(CD238="","",IF(N(BD238)&gt;max_minuta*60,2,INDEX(statusRezultat_id,MATCH(VALUE(BE238),statusRezultat_oevent,0))))</f>
        <v>1</v>
      </c>
      <c r="BH238" s="74" t="str">
        <f>IF(B238="","",SUBSTITUTE(MID($B238,R238+1,S238-R238-1),"""",""))</f>
        <v>KAP</v>
      </c>
      <c r="BI238" s="74" t="str">
        <f>IF(B238="","",SUBSTITUTE(MID($B238,S238+1,T238-S238-1),"""",""))</f>
        <v>OK Kapela</v>
      </c>
      <c r="BJ238" s="138" t="str">
        <f t="shared" si="324"/>
        <v/>
      </c>
      <c r="BK238" s="74" t="str" cm="1">
        <f t="array" ref="BK238">IF(BJ238="",""&amp;BI238,IF(BJ238="NEMA",BI238,INDEX(klubAlias_klub,BJ238)))</f>
        <v>OK Kapela</v>
      </c>
      <c r="BL238" s="74" t="str" cm="1">
        <f t="array" ref="BL238">IFERROR(INDEX(registarNatjecatelji,CE238,4),"")</f>
        <v>OK Kapela</v>
      </c>
      <c r="BM238" s="183" t="str">
        <f t="shared" ref="BM238:BM301" si="368">IF(BK238=BL238,"",1)</f>
        <v/>
      </c>
      <c r="BN238" s="74" t="str">
        <f t="shared" si="325"/>
        <v>OK Kapela</v>
      </c>
      <c r="BO238" s="74" t="str">
        <f>IF(B238="","",SUBSTITUTE(MID($B238,T238+1,U238-T238-1),"""",""))</f>
        <v>CRO</v>
      </c>
      <c r="BP238" s="138">
        <f>IF(BO238="","",IFERROR(INDEX(drzava_id,MATCH(BO238,drzava_oznaka,0)),"NEMA"))</f>
        <v>1</v>
      </c>
      <c r="BQ238" s="74" t="str">
        <f>IF(B238="","",SUBSTITUTE(MID($B238,AQ238+1,AR238-AQ238-1),"""",""))</f>
        <v>Ž65</v>
      </c>
      <c r="BR238" s="74" t="str">
        <f t="shared" si="311"/>
        <v>Ž65</v>
      </c>
      <c r="BS238" s="138">
        <f t="shared" si="312"/>
        <v>1012</v>
      </c>
      <c r="BT238" s="75" t="str">
        <f>IF(B238="","",SUBSTITUTE(MID($B238,AR238+1,AS238-AR238-1),"""",""))</f>
        <v>2.51</v>
      </c>
      <c r="BU238" s="75" t="str">
        <f>IF(B238="","",SUBSTITUTE(MID($B238,AS238+1,AT238-AS238-1),"""",""))</f>
        <v>100</v>
      </c>
      <c r="BV238" s="76" t="str">
        <f>IF(B238="","",SUBSTITUTE(MID($B238,AT238+1,AU238-AT238-1),"""",""))</f>
        <v>11</v>
      </c>
      <c r="BW238" t="s">
        <v>1</v>
      </c>
      <c r="BX238" s="106" t="str">
        <f>IF(BA238="Vacant","",IF(BA238="","",BA238) &amp; IF(BB238="",""," – " &amp; BB238) &amp; IF(BN238="",""," – " &amp; BN238) &amp; IF(AY238="",""," – " &amp; AY238))</f>
        <v>Vera – Franc – OK Kapela – Ž65</v>
      </c>
      <c r="BY238" s="107">
        <f t="shared" si="313"/>
        <v>234</v>
      </c>
      <c r="BZ238" t="s">
        <v>1</v>
      </c>
      <c r="CA238" s="106" t="str">
        <f>IF(BA238="Vacant","",IF(BA238="","",BA238) &amp; IF(BB238="",""," – " &amp; BB238) &amp; IF(BN238="",""," – " &amp; BN238))</f>
        <v>Vera – Franc – OK Kapela</v>
      </c>
      <c r="CB238" s="107">
        <f t="shared" si="314"/>
        <v>234</v>
      </c>
      <c r="CC238" t="s">
        <v>1</v>
      </c>
      <c r="CD238" s="106" t="str">
        <f>IF(BA238="Vacant","",IF(BA238="","",BA238)&amp;IF(BB238="",""," – "&amp;BB238))</f>
        <v>Vera – Franc</v>
      </c>
      <c r="CE238" s="107">
        <f t="shared" si="326"/>
        <v>234</v>
      </c>
      <c r="CF238" t="s">
        <v>1</v>
      </c>
      <c r="CG238" s="112">
        <f t="shared" si="327"/>
        <v>234</v>
      </c>
      <c r="CH238" s="107" cm="1">
        <f t="array" ref="CH238">IF(CG238="","",INDEX(imePrezime_id,CG238,0))</f>
        <v>1279</v>
      </c>
      <c r="CI238" t="s">
        <v>1</v>
      </c>
      <c r="CJ238" s="30" t="str">
        <f>IF(CE238&lt;&gt;"NEMA","","SELECT '"&amp;CD238&amp;"', ime, prezime FROM imeprezime WHERE ime LIKE '%"&amp;MID(BA238,2,LEN(BA238)-2)&amp;"%' Or prezime LIKE '%"&amp;MID(BB238,2,LEN(BB238)-2)&amp;"%' Or ime LIKE '%"&amp;MID(BB238,2,LEN(BB238)-2)&amp;"%' Or prezime LIKE '%"&amp;MID(BA238,2,LEN(BA238)-2)&amp;"%' ORDER BY ime, prezime;")</f>
        <v/>
      </c>
      <c r="CK238" t="s">
        <v>1</v>
      </c>
      <c r="CL238" s="91"/>
      <c r="CM238" t="s">
        <v>1</v>
      </c>
      <c r="CO238" t="s">
        <v>1</v>
      </c>
      <c r="CW238" s="116" t="str">
        <f>IF(CE238="NEMA",MAX(CW$10:CW237)+1,"")</f>
        <v/>
      </c>
      <c r="CX238" t="s">
        <v>1</v>
      </c>
      <c r="CY238" s="124" t="str">
        <f>LEFT(BQ238,1)</f>
        <v>Ž</v>
      </c>
      <c r="CZ238" t="s">
        <v>1</v>
      </c>
      <c r="DA238" s="106" t="str">
        <f>IF(CW238="","",IF(BO238&lt;&gt;"CRO","","INSERT INTO osoba (id,reg_broj,oib,spol_id,dat_rodjenja) VALUES ("&amp;CW238&amp;",(SELECT max(reg_broj)+1 FROM osoba),Null,'"&amp;CY238&amp;"',Null); INSERT INTO osoba_log (id,reg_broj,oib,spol_id,dat_rodjenja,dnevnik_id) SELECT id,reg_broj,oib,spol_id,dat_rodjenja,"&amp;CW$2&amp;" FROM osoba WHERE id = "&amp;CW238&amp;";"))</f>
        <v/>
      </c>
      <c r="DB238" s="129" t="str">
        <f>IF(CW238="","","INSERT INTO imeprezime (id,osoba_id,rbr,ime,prezime,klub_id,identitet_id,sintaksa_id,info,aktivno,dnevnik_id) VALUES ("&amp;CW238&amp;","&amp;IF(DA238="","Null",CW238)&amp;",1,'"&amp;BA238&amp;"','"&amp;BB238&amp;"',(SELECT id FROM klub WHERE naziv = '"&amp;BI238&amp;"'),Null,1,'',1,"&amp;CW$2&amp;");")</f>
        <v/>
      </c>
      <c r="DC238" t="s">
        <v>1</v>
      </c>
      <c r="DD238" s="30" t="str">
        <f t="shared" si="328"/>
        <v/>
      </c>
      <c r="DE238" t="s">
        <v>1</v>
      </c>
      <c r="DF238" s="106" t="str">
        <f>IF(OR(BP238="",BP238&lt;&gt;"NEMA"),"",BO238)</f>
        <v/>
      </c>
      <c r="DG238" s="129" t="str">
        <f>IF(DF238="","",MAX(DG$10:DG237)+1)</f>
        <v/>
      </c>
      <c r="DH238" t="s">
        <v>1</v>
      </c>
      <c r="DI238" s="91"/>
      <c r="DJ238" t="s">
        <v>1</v>
      </c>
      <c r="DK238" s="30" t="str">
        <f>IF(DF238="","","INSERT INTO drzava(id,naziv,oznaka) VALUES ("&amp;DG238&amp;",'"&amp;DI238&amp;"','"&amp;UPPER(LEFT(DF238,1))&amp;LOWER(RIGHT(DF238,2))&amp;"');")</f>
        <v/>
      </c>
      <c r="DL238" t="s">
        <v>1</v>
      </c>
      <c r="DM238" s="170" t="str">
        <f>IF(BJ238&lt;&gt;"NEMA","",IF(IFERROR(MATCH(BI238,BI$10:BI237,0),0)&lt;&gt;0,"",BI238))</f>
        <v/>
      </c>
      <c r="DN238" t="s">
        <v>1</v>
      </c>
      <c r="DO238" s="91"/>
      <c r="DP238" t="s">
        <v>1</v>
      </c>
      <c r="DQ238" s="106" t="str">
        <f t="shared" si="329"/>
        <v/>
      </c>
      <c r="DR238" s="74" t="str">
        <f>IF(DQ238="","",MAX(DR$10:DR237)+1)</f>
        <v/>
      </c>
      <c r="DS238" s="74" t="str">
        <f>IF(DQ238="","",IF(BP238="","",IF(BP238="NEMA",DG238,BP238)))</f>
        <v/>
      </c>
      <c r="DT238" s="74" t="str">
        <f t="shared" si="330"/>
        <v/>
      </c>
      <c r="DU238" s="74" t="str">
        <f>IF(DO238="","",MAX(DU$10:DU237)+1)</f>
        <v/>
      </c>
      <c r="DV238" s="181" t="str">
        <f>IF(DO238="","",INDEX(klub_id,MATCH(DO238,klub_naziv,0)))</f>
        <v/>
      </c>
      <c r="DW238" s="129" t="str">
        <f t="shared" si="331"/>
        <v/>
      </c>
      <c r="DX238" t="s">
        <v>1</v>
      </c>
      <c r="DY238" s="30" t="str">
        <f t="shared" si="332"/>
        <v/>
      </c>
      <c r="DZ238" t="s">
        <v>1</v>
      </c>
      <c r="EA238" s="170" t="str">
        <f>IF(BX238="","",IF(BY238&lt;&gt;"NEMA","ime-pre-klu"&amp;IF(BJ238="","","(ali)")&amp;"-kat",IF(CB238&lt;&gt;"NEMA","ime-pre-klu"&amp;IF(BJ238="","","(ali)"),IF(CE238&lt;&gt;"NEMA","ime-pre",IF(CW238&lt;&gt;"","novo",""))))&amp;IF(AND(BE238="0",BD238&gt;max_minuta*60),"-ot",""))</f>
        <v>ime-pre-klu-kat</v>
      </c>
      <c r="EB238" t="s">
        <v>1</v>
      </c>
      <c r="EC238" s="112"/>
      <c r="ED238" s="138"/>
      <c r="EE238" s="138"/>
      <c r="EF238" s="138"/>
      <c r="EG238" s="138"/>
      <c r="EH238" s="138"/>
      <c r="EI238" s="138"/>
      <c r="EJ238" s="138"/>
      <c r="EK238" s="138"/>
      <c r="EL238" s="138"/>
      <c r="EM238" s="107">
        <f t="shared" si="315"/>
        <v>1</v>
      </c>
      <c r="EN238" t="s">
        <v>1</v>
      </c>
    </row>
    <row r="239" spans="2:144" x14ac:dyDescent="0.25">
      <c r="B239" s="152" t="s">
        <v>1306</v>
      </c>
      <c r="C239" t="s">
        <v>1</v>
      </c>
      <c r="D239" s="163">
        <f t="shared" si="316"/>
        <v>0</v>
      </c>
      <c r="E239" s="164">
        <f t="shared" ref="E239:AW239" si="369">IF($B239="","",FIND(";",$B239,D239+1))</f>
        <v>1</v>
      </c>
      <c r="F239" s="164">
        <f t="shared" si="369"/>
        <v>8</v>
      </c>
      <c r="G239" s="164">
        <f t="shared" si="369"/>
        <v>14</v>
      </c>
      <c r="H239" s="164">
        <f t="shared" si="369"/>
        <v>32</v>
      </c>
      <c r="I239" s="164">
        <f t="shared" si="369"/>
        <v>41</v>
      </c>
      <c r="J239" s="164">
        <f t="shared" si="369"/>
        <v>42</v>
      </c>
      <c r="K239" s="164">
        <f t="shared" si="369"/>
        <v>44</v>
      </c>
      <c r="L239" s="164">
        <f t="shared" si="369"/>
        <v>45</v>
      </c>
      <c r="M239" s="164">
        <f t="shared" si="369"/>
        <v>47</v>
      </c>
      <c r="N239" s="164">
        <f t="shared" si="369"/>
        <v>53</v>
      </c>
      <c r="O239" s="164">
        <f t="shared" si="369"/>
        <v>60</v>
      </c>
      <c r="P239" s="164">
        <f t="shared" si="369"/>
        <v>66</v>
      </c>
      <c r="Q239" s="164">
        <f t="shared" si="369"/>
        <v>68</v>
      </c>
      <c r="R239" s="164">
        <f t="shared" si="369"/>
        <v>70</v>
      </c>
      <c r="S239" s="164">
        <f t="shared" si="369"/>
        <v>81</v>
      </c>
      <c r="T239" s="164">
        <f t="shared" si="369"/>
        <v>95</v>
      </c>
      <c r="U239" s="164">
        <f t="shared" si="369"/>
        <v>101</v>
      </c>
      <c r="V239" s="164">
        <f t="shared" si="369"/>
        <v>104</v>
      </c>
      <c r="W239" s="164">
        <f t="shared" si="369"/>
        <v>110</v>
      </c>
      <c r="X239" s="164">
        <f t="shared" si="369"/>
        <v>116</v>
      </c>
      <c r="Y239" s="164">
        <f t="shared" si="369"/>
        <v>117</v>
      </c>
      <c r="Z239" s="164">
        <f t="shared" si="369"/>
        <v>118</v>
      </c>
      <c r="AA239" s="164">
        <f t="shared" si="369"/>
        <v>119</v>
      </c>
      <c r="AB239" s="164">
        <f t="shared" si="369"/>
        <v>122</v>
      </c>
      <c r="AC239" s="164">
        <f t="shared" si="369"/>
        <v>125</v>
      </c>
      <c r="AD239" s="164">
        <f t="shared" si="369"/>
        <v>128</v>
      </c>
      <c r="AE239" s="164">
        <f t="shared" si="369"/>
        <v>131</v>
      </c>
      <c r="AF239" s="164">
        <f t="shared" si="369"/>
        <v>134</v>
      </c>
      <c r="AG239" s="164">
        <f t="shared" si="369"/>
        <v>137</v>
      </c>
      <c r="AH239" s="164">
        <f t="shared" si="369"/>
        <v>140</v>
      </c>
      <c r="AI239" s="164">
        <f t="shared" si="369"/>
        <v>143</v>
      </c>
      <c r="AJ239" s="164">
        <f t="shared" si="369"/>
        <v>146</v>
      </c>
      <c r="AK239" s="164">
        <f t="shared" si="369"/>
        <v>149</v>
      </c>
      <c r="AL239" s="164">
        <f t="shared" si="369"/>
        <v>152</v>
      </c>
      <c r="AM239" s="164">
        <f t="shared" si="369"/>
        <v>153</v>
      </c>
      <c r="AN239" s="164">
        <f t="shared" si="369"/>
        <v>155</v>
      </c>
      <c r="AO239" s="164">
        <f t="shared" si="369"/>
        <v>161</v>
      </c>
      <c r="AP239" s="164">
        <f t="shared" si="369"/>
        <v>163</v>
      </c>
      <c r="AQ239" s="164">
        <f t="shared" si="369"/>
        <v>166</v>
      </c>
      <c r="AR239" s="164">
        <f t="shared" si="369"/>
        <v>172</v>
      </c>
      <c r="AS239" s="164">
        <f t="shared" si="369"/>
        <v>179</v>
      </c>
      <c r="AT239" s="164">
        <f t="shared" si="369"/>
        <v>185</v>
      </c>
      <c r="AU239" s="164">
        <f t="shared" si="369"/>
        <v>188</v>
      </c>
      <c r="AV239" s="164">
        <f t="shared" si="369"/>
        <v>190</v>
      </c>
      <c r="AW239" s="165">
        <f t="shared" si="369"/>
        <v>191</v>
      </c>
      <c r="AX239" t="s">
        <v>1</v>
      </c>
      <c r="AY239" s="106" t="str">
        <f t="shared" si="318"/>
        <v>Ž65</v>
      </c>
      <c r="AZ239" s="138">
        <f t="shared" si="310"/>
        <v>114</v>
      </c>
      <c r="BA239" s="74" t="str">
        <f t="shared" si="319"/>
        <v>Željka</v>
      </c>
      <c r="BB239" s="74" t="str">
        <f t="shared" si="320"/>
        <v>Vendler Čepelak</v>
      </c>
      <c r="BC239" s="138" t="str">
        <f t="shared" si="321"/>
        <v>81:40</v>
      </c>
      <c r="BD239" s="138">
        <f t="shared" si="322"/>
        <v>4900</v>
      </c>
      <c r="BE239" s="138" t="str">
        <f t="shared" si="323"/>
        <v>0</v>
      </c>
      <c r="BF239" s="138" t="str">
        <f t="shared" si="344"/>
        <v>0</v>
      </c>
      <c r="BG239" s="138">
        <f>IF(CD239="","",IF(N(BD239)&gt;max_minuta*60,2,INDEX(statusRezultat_id,MATCH(VALUE(BE239),statusRezultat_oevent,0))))</f>
        <v>1</v>
      </c>
      <c r="BH239" s="74" t="str">
        <f>IF(B239="","",SUBSTITUTE(MID($B239,R239+1,S239-R239-1),"""",""))</f>
        <v>Maksimir</v>
      </c>
      <c r="BI239" s="74" t="str">
        <f>IF(B239="","",SUBSTITUTE(MID($B239,S239+1,T239-S239-1),"""",""))</f>
        <v>OK Maksimir</v>
      </c>
      <c r="BJ239" s="138" t="str">
        <f t="shared" si="324"/>
        <v/>
      </c>
      <c r="BK239" s="74" t="str" cm="1">
        <f t="array" ref="BK239">IF(BJ239="",""&amp;BI239,IF(BJ239="NEMA",BI239,INDEX(klubAlias_klub,BJ239)))</f>
        <v>OK Maksimir</v>
      </c>
      <c r="BL239" s="74" t="str" cm="1">
        <f t="array" ref="BL239">IFERROR(INDEX(registarNatjecatelji,CE239,4),"")</f>
        <v>OK Maksimir</v>
      </c>
      <c r="BM239" s="183" t="str">
        <f t="shared" si="368"/>
        <v/>
      </c>
      <c r="BN239" s="74" t="str">
        <f t="shared" si="325"/>
        <v>OK Maksimir</v>
      </c>
      <c r="BO239" s="74" t="str">
        <f>IF(B239="","",SUBSTITUTE(MID($B239,T239+1,U239-T239-1),"""",""))</f>
        <v>CRO</v>
      </c>
      <c r="BP239" s="138">
        <f>IF(BO239="","",IFERROR(INDEX(drzava_id,MATCH(BO239,drzava_oznaka,0)),"NEMA"))</f>
        <v>1</v>
      </c>
      <c r="BQ239" s="74" t="str">
        <f>IF(B239="","",SUBSTITUTE(MID($B239,AQ239+1,AR239-AQ239-1),"""",""))</f>
        <v>Ž65</v>
      </c>
      <c r="BR239" s="74" t="str">
        <f t="shared" si="311"/>
        <v>Ž65</v>
      </c>
      <c r="BS239" s="138">
        <f t="shared" si="312"/>
        <v>1012</v>
      </c>
      <c r="BT239" s="75" t="str">
        <f>IF(B239="","",SUBSTITUTE(MID($B239,AR239+1,AS239-AR239-1),"""",""))</f>
        <v>2.51</v>
      </c>
      <c r="BU239" s="75" t="str">
        <f>IF(B239="","",SUBSTITUTE(MID($B239,AS239+1,AT239-AS239-1),"""",""))</f>
        <v>100</v>
      </c>
      <c r="BV239" s="76" t="str">
        <f>IF(B239="","",SUBSTITUTE(MID($B239,AT239+1,AU239-AT239-1),"""",""))</f>
        <v>11</v>
      </c>
      <c r="BW239" t="s">
        <v>1</v>
      </c>
      <c r="BX239" s="106" t="str">
        <f>IF(BA239="Vacant","",IF(BA239="","",BA239) &amp; IF(BB239="",""," – " &amp; BB239) &amp; IF(BN239="",""," – " &amp; BN239) &amp; IF(AY239="",""," – " &amp; AY239))</f>
        <v>Željka – Vendler Čepelak – OK Maksimir – Ž65</v>
      </c>
      <c r="BY239" s="107">
        <f t="shared" si="313"/>
        <v>378</v>
      </c>
      <c r="BZ239" t="s">
        <v>1</v>
      </c>
      <c r="CA239" s="106" t="str">
        <f>IF(BA239="Vacant","",IF(BA239="","",BA239) &amp; IF(BB239="",""," – " &amp; BB239) &amp; IF(BN239="",""," – " &amp; BN239))</f>
        <v>Željka – Vendler Čepelak – OK Maksimir</v>
      </c>
      <c r="CB239" s="107">
        <f t="shared" si="314"/>
        <v>378</v>
      </c>
      <c r="CC239" t="s">
        <v>1</v>
      </c>
      <c r="CD239" s="106" t="str">
        <f>IF(BA239="Vacant","",IF(BA239="","",BA239)&amp;IF(BB239="",""," – "&amp;BB239))</f>
        <v>Željka – Vendler Čepelak</v>
      </c>
      <c r="CE239" s="107">
        <f t="shared" si="326"/>
        <v>378</v>
      </c>
      <c r="CF239" t="s">
        <v>1</v>
      </c>
      <c r="CG239" s="112">
        <f t="shared" si="327"/>
        <v>378</v>
      </c>
      <c r="CH239" s="107" cm="1">
        <f t="array" ref="CH239">IF(CG239="","",INDEX(imePrezime_id,CG239,0))</f>
        <v>1878</v>
      </c>
      <c r="CI239" t="s">
        <v>1</v>
      </c>
      <c r="CJ239" s="30" t="str">
        <f>IF(CE239&lt;&gt;"NEMA","","SELECT '"&amp;CD239&amp;"', ime, prezime FROM imeprezime WHERE ime LIKE '%"&amp;MID(BA239,2,LEN(BA239)-2)&amp;"%' Or prezime LIKE '%"&amp;MID(BB239,2,LEN(BB239)-2)&amp;"%' Or ime LIKE '%"&amp;MID(BB239,2,LEN(BB239)-2)&amp;"%' Or prezime LIKE '%"&amp;MID(BA239,2,LEN(BA239)-2)&amp;"%' ORDER BY ime, prezime;")</f>
        <v/>
      </c>
      <c r="CK239" t="s">
        <v>1</v>
      </c>
      <c r="CL239" s="91"/>
      <c r="CM239" t="s">
        <v>1</v>
      </c>
      <c r="CO239" t="s">
        <v>1</v>
      </c>
      <c r="CW239" s="116" t="str">
        <f>IF(CE239="NEMA",MAX(CW$10:CW238)+1,"")</f>
        <v/>
      </c>
      <c r="CX239" t="s">
        <v>1</v>
      </c>
      <c r="CY239" s="124" t="str">
        <f>LEFT(BQ239,1)</f>
        <v>Ž</v>
      </c>
      <c r="CZ239" t="s">
        <v>1</v>
      </c>
      <c r="DA239" s="106" t="str">
        <f>IF(CW239="","",IF(BO239&lt;&gt;"CRO","","INSERT INTO osoba (id,reg_broj,oib,spol_id,dat_rodjenja) VALUES ("&amp;CW239&amp;",(SELECT max(reg_broj)+1 FROM osoba),Null,'"&amp;CY239&amp;"',Null); INSERT INTO osoba_log (id,reg_broj,oib,spol_id,dat_rodjenja,dnevnik_id) SELECT id,reg_broj,oib,spol_id,dat_rodjenja,"&amp;CW$2&amp;" FROM osoba WHERE id = "&amp;CW239&amp;";"))</f>
        <v/>
      </c>
      <c r="DB239" s="129" t="str">
        <f>IF(CW239="","","INSERT INTO imeprezime (id,osoba_id,rbr,ime,prezime,klub_id,identitet_id,sintaksa_id,info,aktivno,dnevnik_id) VALUES ("&amp;CW239&amp;","&amp;IF(DA239="","Null",CW239)&amp;",1,'"&amp;BA239&amp;"','"&amp;BB239&amp;"',(SELECT id FROM klub WHERE naziv = '"&amp;BI239&amp;"'),Null,1,'',1,"&amp;CW$2&amp;");")</f>
        <v/>
      </c>
      <c r="DC239" t="s">
        <v>1</v>
      </c>
      <c r="DD239" s="30" t="str">
        <f t="shared" si="328"/>
        <v/>
      </c>
      <c r="DE239" t="s">
        <v>1</v>
      </c>
      <c r="DF239" s="106" t="str">
        <f>IF(OR(BP239="",BP239&lt;&gt;"NEMA"),"",BO239)</f>
        <v/>
      </c>
      <c r="DG239" s="129" t="str">
        <f>IF(DF239="","",MAX(DG$10:DG238)+1)</f>
        <v/>
      </c>
      <c r="DH239" t="s">
        <v>1</v>
      </c>
      <c r="DI239" s="91"/>
      <c r="DJ239" t="s">
        <v>1</v>
      </c>
      <c r="DK239" s="30" t="str">
        <f>IF(DF239="","","INSERT INTO drzava(id,naziv,oznaka) VALUES ("&amp;DG239&amp;",'"&amp;DI239&amp;"','"&amp;UPPER(LEFT(DF239,1))&amp;LOWER(RIGHT(DF239,2))&amp;"');")</f>
        <v/>
      </c>
      <c r="DL239" t="s">
        <v>1</v>
      </c>
      <c r="DM239" s="170" t="str">
        <f>IF(BJ239&lt;&gt;"NEMA","",IF(IFERROR(MATCH(BI239,BI$10:BI238,0),0)&lt;&gt;0,"",BI239))</f>
        <v/>
      </c>
      <c r="DN239" t="s">
        <v>1</v>
      </c>
      <c r="DO239" s="91"/>
      <c r="DP239" t="s">
        <v>1</v>
      </c>
      <c r="DQ239" s="106" t="str">
        <f t="shared" si="329"/>
        <v/>
      </c>
      <c r="DR239" s="74" t="str">
        <f>IF(DQ239="","",MAX(DR$10:DR238)+1)</f>
        <v/>
      </c>
      <c r="DS239" s="74" t="str">
        <f>IF(DQ239="","",IF(BP239="","",IF(BP239="NEMA",DG239,BP239)))</f>
        <v/>
      </c>
      <c r="DT239" s="74" t="str">
        <f t="shared" si="330"/>
        <v/>
      </c>
      <c r="DU239" s="74" t="str">
        <f>IF(DO239="","",MAX(DU$10:DU238)+1)</f>
        <v/>
      </c>
      <c r="DV239" s="181" t="str">
        <f>IF(DO239="","",INDEX(klub_id,MATCH(DO239,klub_naziv,0)))</f>
        <v/>
      </c>
      <c r="DW239" s="129" t="str">
        <f t="shared" si="331"/>
        <v/>
      </c>
      <c r="DX239" t="s">
        <v>1</v>
      </c>
      <c r="DY239" s="30" t="str">
        <f t="shared" si="332"/>
        <v/>
      </c>
      <c r="DZ239" t="s">
        <v>1</v>
      </c>
      <c r="EA239" s="170" t="str">
        <f>IF(BX239="","",IF(BY239&lt;&gt;"NEMA","ime-pre-klu"&amp;IF(BJ239="","","(ali)")&amp;"-kat",IF(CB239&lt;&gt;"NEMA","ime-pre-klu"&amp;IF(BJ239="","","(ali)"),IF(CE239&lt;&gt;"NEMA","ime-pre",IF(CW239&lt;&gt;"","novo",""))))&amp;IF(AND(BE239="0",BD239&gt;max_minuta*60),"-ot",""))</f>
        <v>ime-pre-klu-kat</v>
      </c>
      <c r="EB239" t="s">
        <v>1</v>
      </c>
      <c r="EC239" s="112"/>
      <c r="ED239" s="138"/>
      <c r="EE239" s="138"/>
      <c r="EF239" s="138"/>
      <c r="EG239" s="138"/>
      <c r="EH239" s="138"/>
      <c r="EI239" s="138"/>
      <c r="EJ239" s="138"/>
      <c r="EK239" s="138"/>
      <c r="EL239" s="138"/>
      <c r="EM239" s="107">
        <f t="shared" si="315"/>
        <v>1</v>
      </c>
      <c r="EN239" t="s">
        <v>1</v>
      </c>
    </row>
    <row r="240" spans="2:144" x14ac:dyDescent="0.25">
      <c r="B240" s="152" t="s">
        <v>1307</v>
      </c>
      <c r="C240" t="s">
        <v>1</v>
      </c>
      <c r="D240" s="163">
        <f t="shared" si="316"/>
        <v>0</v>
      </c>
      <c r="E240" s="164">
        <f t="shared" ref="E240:AW240" si="370">IF($B240="","",FIND(";",$B240,D240+1))</f>
        <v>1</v>
      </c>
      <c r="F240" s="164">
        <f t="shared" si="370"/>
        <v>9</v>
      </c>
      <c r="G240" s="164">
        <f t="shared" si="370"/>
        <v>14</v>
      </c>
      <c r="H240" s="164">
        <f t="shared" si="370"/>
        <v>30</v>
      </c>
      <c r="I240" s="164">
        <f t="shared" si="370"/>
        <v>40</v>
      </c>
      <c r="J240" s="164">
        <f t="shared" si="370"/>
        <v>41</v>
      </c>
      <c r="K240" s="164">
        <f t="shared" si="370"/>
        <v>43</v>
      </c>
      <c r="L240" s="164">
        <f t="shared" si="370"/>
        <v>44</v>
      </c>
      <c r="M240" s="164">
        <f t="shared" si="370"/>
        <v>46</v>
      </c>
      <c r="N240" s="164">
        <f t="shared" si="370"/>
        <v>52</v>
      </c>
      <c r="O240" s="164">
        <f t="shared" si="370"/>
        <v>59</v>
      </c>
      <c r="P240" s="164">
        <f t="shared" si="370"/>
        <v>65</v>
      </c>
      <c r="Q240" s="164">
        <f t="shared" si="370"/>
        <v>67</v>
      </c>
      <c r="R240" s="164">
        <f t="shared" si="370"/>
        <v>69</v>
      </c>
      <c r="S240" s="164">
        <f t="shared" si="370"/>
        <v>77</v>
      </c>
      <c r="T240" s="164">
        <f t="shared" si="370"/>
        <v>88</v>
      </c>
      <c r="U240" s="164">
        <f t="shared" si="370"/>
        <v>94</v>
      </c>
      <c r="V240" s="164">
        <f t="shared" si="370"/>
        <v>97</v>
      </c>
      <c r="W240" s="164">
        <f t="shared" si="370"/>
        <v>103</v>
      </c>
      <c r="X240" s="164">
        <f t="shared" si="370"/>
        <v>109</v>
      </c>
      <c r="Y240" s="164">
        <f t="shared" si="370"/>
        <v>110</v>
      </c>
      <c r="Z240" s="164">
        <f t="shared" si="370"/>
        <v>111</v>
      </c>
      <c r="AA240" s="164">
        <f t="shared" si="370"/>
        <v>112</v>
      </c>
      <c r="AB240" s="164">
        <f t="shared" si="370"/>
        <v>115</v>
      </c>
      <c r="AC240" s="164">
        <f t="shared" si="370"/>
        <v>118</v>
      </c>
      <c r="AD240" s="164">
        <f t="shared" si="370"/>
        <v>121</v>
      </c>
      <c r="AE240" s="164">
        <f t="shared" si="370"/>
        <v>124</v>
      </c>
      <c r="AF240" s="164">
        <f t="shared" si="370"/>
        <v>127</v>
      </c>
      <c r="AG240" s="164">
        <f t="shared" si="370"/>
        <v>130</v>
      </c>
      <c r="AH240" s="164">
        <f t="shared" si="370"/>
        <v>133</v>
      </c>
      <c r="AI240" s="164">
        <f t="shared" si="370"/>
        <v>136</v>
      </c>
      <c r="AJ240" s="164">
        <f t="shared" si="370"/>
        <v>139</v>
      </c>
      <c r="AK240" s="164">
        <f t="shared" si="370"/>
        <v>142</v>
      </c>
      <c r="AL240" s="164">
        <f t="shared" si="370"/>
        <v>145</v>
      </c>
      <c r="AM240" s="164">
        <f t="shared" si="370"/>
        <v>146</v>
      </c>
      <c r="AN240" s="164">
        <f t="shared" si="370"/>
        <v>148</v>
      </c>
      <c r="AO240" s="164">
        <f t="shared" si="370"/>
        <v>154</v>
      </c>
      <c r="AP240" s="164">
        <f t="shared" si="370"/>
        <v>156</v>
      </c>
      <c r="AQ240" s="164">
        <f t="shared" si="370"/>
        <v>159</v>
      </c>
      <c r="AR240" s="164">
        <f t="shared" si="370"/>
        <v>165</v>
      </c>
      <c r="AS240" s="164">
        <f t="shared" si="370"/>
        <v>172</v>
      </c>
      <c r="AT240" s="164">
        <f t="shared" si="370"/>
        <v>178</v>
      </c>
      <c r="AU240" s="164">
        <f t="shared" si="370"/>
        <v>181</v>
      </c>
      <c r="AV240" s="164">
        <f t="shared" si="370"/>
        <v>183</v>
      </c>
      <c r="AW240" s="165">
        <f t="shared" si="370"/>
        <v>184</v>
      </c>
      <c r="AX240" t="s">
        <v>1</v>
      </c>
      <c r="AY240" s="106" t="str">
        <f t="shared" si="318"/>
        <v>Ž65</v>
      </c>
      <c r="AZ240" s="138">
        <f t="shared" si="310"/>
        <v>114</v>
      </c>
      <c r="BA240" s="74" t="str">
        <f t="shared" si="319"/>
        <v>Biserka</v>
      </c>
      <c r="BB240" s="74" t="str">
        <f t="shared" si="320"/>
        <v>Horvat-Nikšić</v>
      </c>
      <c r="BC240" s="138" t="str">
        <f t="shared" si="321"/>
        <v>85:43</v>
      </c>
      <c r="BD240" s="138">
        <f t="shared" si="322"/>
        <v>5143</v>
      </c>
      <c r="BE240" s="138" t="str">
        <f t="shared" si="323"/>
        <v>0</v>
      </c>
      <c r="BF240" s="138" t="str">
        <f t="shared" si="344"/>
        <v>0</v>
      </c>
      <c r="BG240" s="138">
        <f>IF(CD240="","",IF(N(BD240)&gt;max_minuta*60,2,INDEX(statusRezultat_id,MATCH(VALUE(BE240),statusRezultat_oevent,0))))</f>
        <v>1</v>
      </c>
      <c r="BH240" s="74" t="str">
        <f>IF(B240="","",SUBSTITUTE(MID($B240,R240+1,S240-R240-1),"""",""))</f>
        <v>Vihor</v>
      </c>
      <c r="BI240" s="74" t="str">
        <f>IF(B240="","",SUBSTITUTE(MID($B240,S240+1,T240-S240-1),"""",""))</f>
        <v>OK Vihor</v>
      </c>
      <c r="BJ240" s="138" t="str">
        <f t="shared" si="324"/>
        <v/>
      </c>
      <c r="BK240" s="74" t="str" cm="1">
        <f t="array" ref="BK240">IF(BJ240="",""&amp;BI240,IF(BJ240="NEMA",BI240,INDEX(klubAlias_klub,BJ240)))</f>
        <v>OK Vihor</v>
      </c>
      <c r="BL240" s="74" t="str" cm="1">
        <f t="array" ref="BL240">IFERROR(INDEX(registarNatjecatelji,CE240,4),"")</f>
        <v>OK Vihor</v>
      </c>
      <c r="BM240" s="183" t="str">
        <f t="shared" si="368"/>
        <v/>
      </c>
      <c r="BN240" s="74" t="str">
        <f t="shared" si="325"/>
        <v>OK Vihor</v>
      </c>
      <c r="BO240" s="74" t="str">
        <f>IF(B240="","",SUBSTITUTE(MID($B240,T240+1,U240-T240-1),"""",""))</f>
        <v>CRO</v>
      </c>
      <c r="BP240" s="138">
        <f>IF(BO240="","",IFERROR(INDEX(drzava_id,MATCH(BO240,drzava_oznaka,0)),"NEMA"))</f>
        <v>1</v>
      </c>
      <c r="BQ240" s="74" t="str">
        <f>IF(B240="","",SUBSTITUTE(MID($B240,AQ240+1,AR240-AQ240-1),"""",""))</f>
        <v>Ž65</v>
      </c>
      <c r="BR240" s="74" t="str">
        <f t="shared" si="311"/>
        <v>Ž65</v>
      </c>
      <c r="BS240" s="138">
        <f t="shared" si="312"/>
        <v>1012</v>
      </c>
      <c r="BT240" s="75" t="str">
        <f>IF(B240="","",SUBSTITUTE(MID($B240,AR240+1,AS240-AR240-1),"""",""))</f>
        <v>2.51</v>
      </c>
      <c r="BU240" s="75" t="str">
        <f>IF(B240="","",SUBSTITUTE(MID($B240,AS240+1,AT240-AS240-1),"""",""))</f>
        <v>100</v>
      </c>
      <c r="BV240" s="76" t="str">
        <f>IF(B240="","",SUBSTITUTE(MID($B240,AT240+1,AU240-AT240-1),"""",""))</f>
        <v>11</v>
      </c>
      <c r="BW240" t="s">
        <v>1</v>
      </c>
      <c r="BX240" s="106" t="str">
        <f>IF(BA240="Vacant","",IF(BA240="","",BA240) &amp; IF(BB240="",""," – " &amp; BB240) &amp; IF(BN240="",""," – " &amp; BN240) &amp; IF(AY240="",""," – " &amp; AY240))</f>
        <v>Biserka – Horvat-Nikšić – OK Vihor – Ž65</v>
      </c>
      <c r="BY240" s="107">
        <f t="shared" si="313"/>
        <v>688</v>
      </c>
      <c r="BZ240" t="s">
        <v>1</v>
      </c>
      <c r="CA240" s="106" t="str">
        <f>IF(BA240="Vacant","",IF(BA240="","",BA240) &amp; IF(BB240="",""," – " &amp; BB240) &amp; IF(BN240="",""," – " &amp; BN240))</f>
        <v>Biserka – Horvat-Nikšić – OK Vihor</v>
      </c>
      <c r="CB240" s="107">
        <f t="shared" si="314"/>
        <v>688</v>
      </c>
      <c r="CC240" t="s">
        <v>1</v>
      </c>
      <c r="CD240" s="106" t="str">
        <f>IF(BA240="Vacant","",IF(BA240="","",BA240)&amp;IF(BB240="",""," – "&amp;BB240))</f>
        <v>Biserka – Horvat-Nikšić</v>
      </c>
      <c r="CE240" s="107">
        <f t="shared" si="326"/>
        <v>688</v>
      </c>
      <c r="CF240" t="s">
        <v>1</v>
      </c>
      <c r="CG240" s="112">
        <f t="shared" si="327"/>
        <v>688</v>
      </c>
      <c r="CH240" s="107" cm="1">
        <f t="array" ref="CH240">IF(CG240="","",INDEX(imePrezime_id,CG240,0))</f>
        <v>1324</v>
      </c>
      <c r="CI240" t="s">
        <v>1</v>
      </c>
      <c r="CJ240" s="30" t="str">
        <f>IF(CE240&lt;&gt;"NEMA","","SELECT '"&amp;CD240&amp;"', ime, prezime FROM imeprezime WHERE ime LIKE '%"&amp;MID(BA240,2,LEN(BA240)-2)&amp;"%' Or prezime LIKE '%"&amp;MID(BB240,2,LEN(BB240)-2)&amp;"%' Or ime LIKE '%"&amp;MID(BB240,2,LEN(BB240)-2)&amp;"%' Or prezime LIKE '%"&amp;MID(BA240,2,LEN(BA240)-2)&amp;"%' ORDER BY ime, prezime;")</f>
        <v/>
      </c>
      <c r="CK240" t="s">
        <v>1</v>
      </c>
      <c r="CL240" s="91"/>
      <c r="CM240" t="s">
        <v>1</v>
      </c>
      <c r="CO240" t="s">
        <v>1</v>
      </c>
      <c r="CW240" s="116" t="str">
        <f>IF(CE240="NEMA",MAX(CW$10:CW239)+1,"")</f>
        <v/>
      </c>
      <c r="CX240" t="s">
        <v>1</v>
      </c>
      <c r="CY240" s="124" t="str">
        <f>LEFT(BQ240,1)</f>
        <v>Ž</v>
      </c>
      <c r="CZ240" t="s">
        <v>1</v>
      </c>
      <c r="DA240" s="106" t="str">
        <f>IF(CW240="","",IF(BO240&lt;&gt;"CRO","","INSERT INTO osoba (id,reg_broj,oib,spol_id,dat_rodjenja) VALUES ("&amp;CW240&amp;",(SELECT max(reg_broj)+1 FROM osoba),Null,'"&amp;CY240&amp;"',Null); INSERT INTO osoba_log (id,reg_broj,oib,spol_id,dat_rodjenja,dnevnik_id) SELECT id,reg_broj,oib,spol_id,dat_rodjenja,"&amp;CW$2&amp;" FROM osoba WHERE id = "&amp;CW240&amp;";"))</f>
        <v/>
      </c>
      <c r="DB240" s="129" t="str">
        <f>IF(CW240="","","INSERT INTO imeprezime (id,osoba_id,rbr,ime,prezime,klub_id,identitet_id,sintaksa_id,info,aktivno,dnevnik_id) VALUES ("&amp;CW240&amp;","&amp;IF(DA240="","Null",CW240)&amp;",1,'"&amp;BA240&amp;"','"&amp;BB240&amp;"',(SELECT id FROM klub WHERE naziv = '"&amp;BI240&amp;"'),Null,1,'',1,"&amp;CW$2&amp;");")</f>
        <v/>
      </c>
      <c r="DC240" t="s">
        <v>1</v>
      </c>
      <c r="DD240" s="30" t="str">
        <f t="shared" si="328"/>
        <v/>
      </c>
      <c r="DE240" t="s">
        <v>1</v>
      </c>
      <c r="DF240" s="106" t="str">
        <f>IF(OR(BP240="",BP240&lt;&gt;"NEMA"),"",BO240)</f>
        <v/>
      </c>
      <c r="DG240" s="129" t="str">
        <f>IF(DF240="","",MAX(DG$10:DG239)+1)</f>
        <v/>
      </c>
      <c r="DH240" t="s">
        <v>1</v>
      </c>
      <c r="DI240" s="91"/>
      <c r="DJ240" t="s">
        <v>1</v>
      </c>
      <c r="DK240" s="30" t="str">
        <f>IF(DF240="","","INSERT INTO drzava(id,naziv,oznaka) VALUES ("&amp;DG240&amp;",'"&amp;DI240&amp;"','"&amp;UPPER(LEFT(DF240,1))&amp;LOWER(RIGHT(DF240,2))&amp;"');")</f>
        <v/>
      </c>
      <c r="DL240" t="s">
        <v>1</v>
      </c>
      <c r="DM240" s="170" t="str">
        <f>IF(BJ240&lt;&gt;"NEMA","",IF(IFERROR(MATCH(BI240,BI$10:BI239,0),0)&lt;&gt;0,"",BI240))</f>
        <v/>
      </c>
      <c r="DN240" t="s">
        <v>1</v>
      </c>
      <c r="DO240" s="91"/>
      <c r="DP240" t="s">
        <v>1</v>
      </c>
      <c r="DQ240" s="106" t="str">
        <f t="shared" si="329"/>
        <v/>
      </c>
      <c r="DR240" s="74" t="str">
        <f>IF(DQ240="","",MAX(DR$10:DR239)+1)</f>
        <v/>
      </c>
      <c r="DS240" s="74" t="str">
        <f>IF(DQ240="","",IF(BP240="","",IF(BP240="NEMA",DG240,BP240)))</f>
        <v/>
      </c>
      <c r="DT240" s="74" t="str">
        <f t="shared" si="330"/>
        <v/>
      </c>
      <c r="DU240" s="74" t="str">
        <f>IF(DO240="","",MAX(DU$10:DU239)+1)</f>
        <v/>
      </c>
      <c r="DV240" s="181" t="str">
        <f>IF(DO240="","",INDEX(klub_id,MATCH(DO240,klub_naziv,0)))</f>
        <v/>
      </c>
      <c r="DW240" s="129" t="str">
        <f t="shared" si="331"/>
        <v/>
      </c>
      <c r="DX240" t="s">
        <v>1</v>
      </c>
      <c r="DY240" s="30" t="str">
        <f t="shared" si="332"/>
        <v/>
      </c>
      <c r="DZ240" t="s">
        <v>1</v>
      </c>
      <c r="EA240" s="170" t="str">
        <f>IF(BX240="","",IF(BY240&lt;&gt;"NEMA","ime-pre-klu"&amp;IF(BJ240="","","(ali)")&amp;"-kat",IF(CB240&lt;&gt;"NEMA","ime-pre-klu"&amp;IF(BJ240="","","(ali)"),IF(CE240&lt;&gt;"NEMA","ime-pre",IF(CW240&lt;&gt;"","novo",""))))&amp;IF(AND(BE240="0",BD240&gt;max_minuta*60),"-ot",""))</f>
        <v>ime-pre-klu-kat</v>
      </c>
      <c r="EB240" t="s">
        <v>1</v>
      </c>
      <c r="EC240" s="112"/>
      <c r="ED240" s="138"/>
      <c r="EE240" s="138"/>
      <c r="EF240" s="138"/>
      <c r="EG240" s="138"/>
      <c r="EH240" s="138"/>
      <c r="EI240" s="138"/>
      <c r="EJ240" s="138"/>
      <c r="EK240" s="138"/>
      <c r="EL240" s="138"/>
      <c r="EM240" s="107">
        <f t="shared" si="315"/>
        <v>1</v>
      </c>
      <c r="EN240" t="s">
        <v>1</v>
      </c>
    </row>
    <row r="241" spans="2:144" x14ac:dyDescent="0.25">
      <c r="B241" s="152" t="s">
        <v>1308</v>
      </c>
      <c r="C241" t="s">
        <v>1</v>
      </c>
      <c r="D241" s="163">
        <f t="shared" si="316"/>
        <v>0</v>
      </c>
      <c r="E241" s="164">
        <f t="shared" ref="E241:AW241" si="371">IF($B241="","",FIND(";",$B241,D241+1))</f>
        <v>1</v>
      </c>
      <c r="F241" s="164">
        <f t="shared" si="371"/>
        <v>2</v>
      </c>
      <c r="G241" s="164">
        <f t="shared" si="371"/>
        <v>8</v>
      </c>
      <c r="H241" s="164">
        <f t="shared" si="371"/>
        <v>11</v>
      </c>
      <c r="I241" s="164">
        <f t="shared" si="371"/>
        <v>20</v>
      </c>
      <c r="J241" s="164">
        <f t="shared" si="371"/>
        <v>21</v>
      </c>
      <c r="K241" s="164">
        <f t="shared" si="371"/>
        <v>23</v>
      </c>
      <c r="L241" s="164">
        <f t="shared" si="371"/>
        <v>24</v>
      </c>
      <c r="M241" s="164">
        <f t="shared" si="371"/>
        <v>26</v>
      </c>
      <c r="N241" s="164">
        <f t="shared" si="371"/>
        <v>32</v>
      </c>
      <c r="O241" s="164">
        <f t="shared" si="371"/>
        <v>33</v>
      </c>
      <c r="P241" s="164">
        <f t="shared" si="371"/>
        <v>34</v>
      </c>
      <c r="Q241" s="164">
        <f t="shared" si="371"/>
        <v>36</v>
      </c>
      <c r="R241" s="164">
        <f t="shared" si="371"/>
        <v>37</v>
      </c>
      <c r="S241" s="164">
        <f t="shared" si="371"/>
        <v>40</v>
      </c>
      <c r="T241" s="164">
        <f t="shared" si="371"/>
        <v>43</v>
      </c>
      <c r="U241" s="164">
        <f t="shared" si="371"/>
        <v>46</v>
      </c>
      <c r="V241" s="164">
        <f t="shared" si="371"/>
        <v>49</v>
      </c>
      <c r="W241" s="164">
        <f t="shared" si="371"/>
        <v>55</v>
      </c>
      <c r="X241" s="164">
        <f t="shared" si="371"/>
        <v>61</v>
      </c>
      <c r="Y241" s="164">
        <f t="shared" si="371"/>
        <v>62</v>
      </c>
      <c r="Z241" s="164">
        <f t="shared" si="371"/>
        <v>63</v>
      </c>
      <c r="AA241" s="164">
        <f t="shared" si="371"/>
        <v>64</v>
      </c>
      <c r="AB241" s="164">
        <f t="shared" si="371"/>
        <v>67</v>
      </c>
      <c r="AC241" s="164">
        <f t="shared" si="371"/>
        <v>70</v>
      </c>
      <c r="AD241" s="164">
        <f t="shared" si="371"/>
        <v>73</v>
      </c>
      <c r="AE241" s="164">
        <f t="shared" si="371"/>
        <v>76</v>
      </c>
      <c r="AF241" s="164">
        <f t="shared" si="371"/>
        <v>79</v>
      </c>
      <c r="AG241" s="164">
        <f t="shared" si="371"/>
        <v>82</v>
      </c>
      <c r="AH241" s="164">
        <f t="shared" si="371"/>
        <v>85</v>
      </c>
      <c r="AI241" s="164">
        <f t="shared" si="371"/>
        <v>88</v>
      </c>
      <c r="AJ241" s="164">
        <f t="shared" si="371"/>
        <v>91</v>
      </c>
      <c r="AK241" s="164">
        <f t="shared" si="371"/>
        <v>94</v>
      </c>
      <c r="AL241" s="164">
        <f t="shared" si="371"/>
        <v>97</v>
      </c>
      <c r="AM241" s="164">
        <f t="shared" si="371"/>
        <v>98</v>
      </c>
      <c r="AN241" s="164">
        <f t="shared" si="371"/>
        <v>100</v>
      </c>
      <c r="AO241" s="164">
        <f t="shared" si="371"/>
        <v>106</v>
      </c>
      <c r="AP241" s="164">
        <f t="shared" si="371"/>
        <v>108</v>
      </c>
      <c r="AQ241" s="164">
        <f t="shared" si="371"/>
        <v>111</v>
      </c>
      <c r="AR241" s="164">
        <f t="shared" si="371"/>
        <v>117</v>
      </c>
      <c r="AS241" s="164">
        <f t="shared" si="371"/>
        <v>124</v>
      </c>
      <c r="AT241" s="164">
        <f t="shared" si="371"/>
        <v>130</v>
      </c>
      <c r="AU241" s="164">
        <f t="shared" si="371"/>
        <v>133</v>
      </c>
      <c r="AV241" s="164">
        <f t="shared" si="371"/>
        <v>134</v>
      </c>
      <c r="AW241" s="165">
        <f t="shared" si="371"/>
        <v>135</v>
      </c>
      <c r="AX241" t="s">
        <v>1</v>
      </c>
      <c r="AY241" s="106" t="str">
        <f t="shared" si="318"/>
        <v>Ž65</v>
      </c>
      <c r="AZ241" s="138">
        <f t="shared" si="310"/>
        <v>114</v>
      </c>
      <c r="BA241" s="74" t="str">
        <f t="shared" si="319"/>
        <v>Vacant</v>
      </c>
      <c r="BB241" s="74" t="str">
        <f t="shared" si="320"/>
        <v/>
      </c>
      <c r="BC241" s="138" t="str">
        <f t="shared" si="321"/>
        <v/>
      </c>
      <c r="BD241" s="138" t="str">
        <f t="shared" si="322"/>
        <v/>
      </c>
      <c r="BE241" s="138" t="str">
        <f t="shared" si="323"/>
        <v>0</v>
      </c>
      <c r="BF241" s="138" t="str">
        <f t="shared" si="344"/>
        <v/>
      </c>
      <c r="BG241" s="138" t="str">
        <f>IF(CD241="","",IF(N(BD241)&gt;max_minuta*60,2,INDEX(statusRezultat_id,MATCH(VALUE(BE241),statusRezultat_oevent,0))))</f>
        <v/>
      </c>
      <c r="BH241" s="74" t="str">
        <f>IF(B241="","",SUBSTITUTE(MID($B241,R241+1,S241-R241-1),"""",""))</f>
        <v/>
      </c>
      <c r="BI241" s="74" t="str">
        <f>IF(B241="","",SUBSTITUTE(MID($B241,S241+1,T241-S241-1),"""",""))</f>
        <v/>
      </c>
      <c r="BJ241" s="138" t="str">
        <f t="shared" si="324"/>
        <v/>
      </c>
      <c r="BK241" s="74" t="str" cm="1">
        <f t="array" ref="BK241">IF(BJ241="",""&amp;BI241,IF(BJ241="NEMA",BI241,INDEX(klubAlias_klub,BJ241)))</f>
        <v/>
      </c>
      <c r="BL241" s="74" t="str" cm="1">
        <f t="array" ref="BL241">IFERROR(INDEX(registarNatjecatelji,CE241,4),"")</f>
        <v/>
      </c>
      <c r="BM241" s="183" t="str">
        <f t="shared" si="368"/>
        <v/>
      </c>
      <c r="BN241" s="74" t="str">
        <f t="shared" si="325"/>
        <v/>
      </c>
      <c r="BO241" s="74" t="str">
        <f>IF(B241="","",SUBSTITUTE(MID($B241,T241+1,U241-T241-1),"""",""))</f>
        <v/>
      </c>
      <c r="BP241" s="138" t="str">
        <f>IF(BO241="","",IFERROR(INDEX(drzava_id,MATCH(BO241,drzava_oznaka,0)),"NEMA"))</f>
        <v/>
      </c>
      <c r="BQ241" s="74" t="str">
        <f>IF(B241="","",SUBSTITUTE(MID($B241,AQ241+1,AR241-AQ241-1),"""",""))</f>
        <v>Ž65</v>
      </c>
      <c r="BR241" s="74" t="str">
        <f t="shared" si="311"/>
        <v>Ž65</v>
      </c>
      <c r="BS241" s="138">
        <f t="shared" si="312"/>
        <v>1012</v>
      </c>
      <c r="BT241" s="75" t="str">
        <f>IF(B241="","",SUBSTITUTE(MID($B241,AR241+1,AS241-AR241-1),"""",""))</f>
        <v>2.51</v>
      </c>
      <c r="BU241" s="75" t="str">
        <f>IF(B241="","",SUBSTITUTE(MID($B241,AS241+1,AT241-AS241-1),"""",""))</f>
        <v>100</v>
      </c>
      <c r="BV241" s="76" t="str">
        <f>IF(B241="","",SUBSTITUTE(MID($B241,AT241+1,AU241-AT241-1),"""",""))</f>
        <v>11</v>
      </c>
      <c r="BW241" t="s">
        <v>1</v>
      </c>
      <c r="BX241" s="106" t="str">
        <f>IF(BA241="Vacant","",IF(BA241="","",BA241) &amp; IF(BB241="",""," – " &amp; BB241) &amp; IF(BN241="",""," – " &amp; BN241) &amp; IF(AY241="",""," – " &amp; AY241))</f>
        <v/>
      </c>
      <c r="BY241" s="107" t="str">
        <f t="shared" si="313"/>
        <v/>
      </c>
      <c r="BZ241" t="s">
        <v>1</v>
      </c>
      <c r="CA241" s="106" t="str">
        <f>IF(BA241="Vacant","",IF(BA241="","",BA241) &amp; IF(BB241="",""," – " &amp; BB241) &amp; IF(BN241="",""," – " &amp; BN241))</f>
        <v/>
      </c>
      <c r="CB241" s="107" t="str">
        <f t="shared" si="314"/>
        <v/>
      </c>
      <c r="CC241" t="s">
        <v>1</v>
      </c>
      <c r="CD241" s="106" t="str">
        <f>IF(BA241="Vacant","",IF(BA241="","",BA241)&amp;IF(BB241="",""," – "&amp;BB241))</f>
        <v/>
      </c>
      <c r="CE241" s="107" t="str">
        <f t="shared" si="326"/>
        <v/>
      </c>
      <c r="CF241" t="s">
        <v>1</v>
      </c>
      <c r="CG241" s="112" t="str">
        <f t="shared" si="327"/>
        <v/>
      </c>
      <c r="CH241" s="107" t="str" cm="1">
        <f t="array" ref="CH241">IF(CG241="","",INDEX(imePrezime_id,CG241,0))</f>
        <v/>
      </c>
      <c r="CI241" t="s">
        <v>1</v>
      </c>
      <c r="CJ241" s="30" t="str">
        <f>IF(CE241&lt;&gt;"NEMA","","SELECT '"&amp;CD241&amp;"', ime, prezime FROM imeprezime WHERE ime LIKE '%"&amp;MID(BA241,2,LEN(BA241)-2)&amp;"%' Or prezime LIKE '%"&amp;MID(BB241,2,LEN(BB241)-2)&amp;"%' Or ime LIKE '%"&amp;MID(BB241,2,LEN(BB241)-2)&amp;"%' Or prezime LIKE '%"&amp;MID(BA241,2,LEN(BA241)-2)&amp;"%' ORDER BY ime, prezime;")</f>
        <v/>
      </c>
      <c r="CK241" t="s">
        <v>1</v>
      </c>
      <c r="CL241" s="91"/>
      <c r="CM241" t="s">
        <v>1</v>
      </c>
      <c r="CO241" t="s">
        <v>1</v>
      </c>
      <c r="CW241" s="116" t="str">
        <f>IF(CE241="NEMA",MAX(CW$10:CW240)+1,"")</f>
        <v/>
      </c>
      <c r="CX241" t="s">
        <v>1</v>
      </c>
      <c r="CY241" s="124" t="str">
        <f>LEFT(BQ241,1)</f>
        <v>Ž</v>
      </c>
      <c r="CZ241" t="s">
        <v>1</v>
      </c>
      <c r="DA241" s="106" t="str">
        <f>IF(CW241="","",IF(BO241&lt;&gt;"CRO","","INSERT INTO osoba (id,reg_broj,oib,spol_id,dat_rodjenja) VALUES ("&amp;CW241&amp;",(SELECT max(reg_broj)+1 FROM osoba),Null,'"&amp;CY241&amp;"',Null); INSERT INTO osoba_log (id,reg_broj,oib,spol_id,dat_rodjenja,dnevnik_id) SELECT id,reg_broj,oib,spol_id,dat_rodjenja,"&amp;CW$2&amp;" FROM osoba WHERE id = "&amp;CW241&amp;";"))</f>
        <v/>
      </c>
      <c r="DB241" s="129" t="str">
        <f>IF(CW241="","","INSERT INTO imeprezime (id,osoba_id,rbr,ime,prezime,klub_id,identitet_id,sintaksa_id,info,aktivno,dnevnik_id) VALUES ("&amp;CW241&amp;","&amp;IF(DA241="","Null",CW241)&amp;",1,'"&amp;BA241&amp;"','"&amp;BB241&amp;"',(SELECT id FROM klub WHERE naziv = '"&amp;BI241&amp;"'),Null,1,'',1,"&amp;CW$2&amp;");")</f>
        <v/>
      </c>
      <c r="DC241" t="s">
        <v>1</v>
      </c>
      <c r="DD241" s="30" t="str">
        <f t="shared" si="328"/>
        <v/>
      </c>
      <c r="DE241" t="s">
        <v>1</v>
      </c>
      <c r="DF241" s="106" t="str">
        <f>IF(OR(BP241="",BP241&lt;&gt;"NEMA"),"",BO241)</f>
        <v/>
      </c>
      <c r="DG241" s="129" t="str">
        <f>IF(DF241="","",MAX(DG$10:DG240)+1)</f>
        <v/>
      </c>
      <c r="DH241" t="s">
        <v>1</v>
      </c>
      <c r="DI241" s="91"/>
      <c r="DJ241" t="s">
        <v>1</v>
      </c>
      <c r="DK241" s="30" t="str">
        <f>IF(DF241="","","INSERT INTO drzava(id,naziv,oznaka) VALUES ("&amp;DG241&amp;",'"&amp;DI241&amp;"','"&amp;UPPER(LEFT(DF241,1))&amp;LOWER(RIGHT(DF241,2))&amp;"');")</f>
        <v/>
      </c>
      <c r="DL241" t="s">
        <v>1</v>
      </c>
      <c r="DM241" s="170" t="str">
        <f>IF(BJ241&lt;&gt;"NEMA","",IF(IFERROR(MATCH(BI241,BI$10:BI240,0),0)&lt;&gt;0,"",BI241))</f>
        <v/>
      </c>
      <c r="DN241" t="s">
        <v>1</v>
      </c>
      <c r="DO241" s="91"/>
      <c r="DP241" t="s">
        <v>1</v>
      </c>
      <c r="DQ241" s="106" t="str">
        <f t="shared" si="329"/>
        <v/>
      </c>
      <c r="DR241" s="74" t="str">
        <f>IF(DQ241="","",MAX(DR$10:DR240)+1)</f>
        <v/>
      </c>
      <c r="DS241" s="74" t="str">
        <f>IF(DQ241="","",IF(BP241="","",IF(BP241="NEMA",DG241,BP241)))</f>
        <v/>
      </c>
      <c r="DT241" s="74" t="str">
        <f t="shared" si="330"/>
        <v/>
      </c>
      <c r="DU241" s="74" t="str">
        <f>IF(DO241="","",MAX(DU$10:DU240)+1)</f>
        <v/>
      </c>
      <c r="DV241" s="181" t="str">
        <f>IF(DO241="","",INDEX(klub_id,MATCH(DO241,klub_naziv,0)))</f>
        <v/>
      </c>
      <c r="DW241" s="129" t="str">
        <f t="shared" si="331"/>
        <v/>
      </c>
      <c r="DX241" t="s">
        <v>1</v>
      </c>
      <c r="DY241" s="30" t="str">
        <f t="shared" si="332"/>
        <v/>
      </c>
      <c r="DZ241" t="s">
        <v>1</v>
      </c>
      <c r="EA241" s="170" t="str">
        <f>IF(BX241="","",IF(BY241&lt;&gt;"NEMA","ime-pre-klu"&amp;IF(BJ241="","","(ali)")&amp;"-kat",IF(CB241&lt;&gt;"NEMA","ime-pre-klu"&amp;IF(BJ241="","","(ali)"),IF(CE241&lt;&gt;"NEMA","ime-pre",IF(CW241&lt;&gt;"","novo",""))))&amp;IF(AND(BE241="0",BD241&gt;max_minuta*60),"-ot",""))</f>
        <v/>
      </c>
      <c r="EB241" t="s">
        <v>1</v>
      </c>
      <c r="EC241" s="112"/>
      <c r="ED241" s="138"/>
      <c r="EE241" s="138"/>
      <c r="EF241" s="138"/>
      <c r="EG241" s="138"/>
      <c r="EH241" s="138"/>
      <c r="EI241" s="138"/>
      <c r="EJ241" s="138"/>
      <c r="EK241" s="138"/>
      <c r="EL241" s="138"/>
      <c r="EM241" s="107" t="str">
        <f t="shared" si="315"/>
        <v/>
      </c>
      <c r="EN241" t="s">
        <v>1</v>
      </c>
    </row>
    <row r="242" spans="2:144" x14ac:dyDescent="0.25">
      <c r="B242" s="152" t="s">
        <v>1309</v>
      </c>
      <c r="C242" t="s">
        <v>1</v>
      </c>
      <c r="D242" s="163">
        <f t="shared" si="316"/>
        <v>0</v>
      </c>
      <c r="E242" s="164">
        <f t="shared" ref="E242:AW242" si="372">IF($B242="","",FIND(";",$B242,D242+1))</f>
        <v>1</v>
      </c>
      <c r="F242" s="164">
        <f t="shared" si="372"/>
        <v>2</v>
      </c>
      <c r="G242" s="164">
        <f t="shared" si="372"/>
        <v>8</v>
      </c>
      <c r="H242" s="164">
        <f t="shared" si="372"/>
        <v>11</v>
      </c>
      <c r="I242" s="164">
        <f t="shared" si="372"/>
        <v>20</v>
      </c>
      <c r="J242" s="164">
        <f t="shared" si="372"/>
        <v>21</v>
      </c>
      <c r="K242" s="164">
        <f t="shared" si="372"/>
        <v>23</v>
      </c>
      <c r="L242" s="164">
        <f t="shared" si="372"/>
        <v>24</v>
      </c>
      <c r="M242" s="164">
        <f t="shared" si="372"/>
        <v>26</v>
      </c>
      <c r="N242" s="164">
        <f t="shared" si="372"/>
        <v>32</v>
      </c>
      <c r="O242" s="164">
        <f t="shared" si="372"/>
        <v>33</v>
      </c>
      <c r="P242" s="164">
        <f t="shared" si="372"/>
        <v>34</v>
      </c>
      <c r="Q242" s="164">
        <f t="shared" si="372"/>
        <v>36</v>
      </c>
      <c r="R242" s="164">
        <f t="shared" si="372"/>
        <v>37</v>
      </c>
      <c r="S242" s="164">
        <f t="shared" si="372"/>
        <v>40</v>
      </c>
      <c r="T242" s="164">
        <f t="shared" si="372"/>
        <v>43</v>
      </c>
      <c r="U242" s="164">
        <f t="shared" si="372"/>
        <v>46</v>
      </c>
      <c r="V242" s="164">
        <f t="shared" si="372"/>
        <v>49</v>
      </c>
      <c r="W242" s="164">
        <f t="shared" si="372"/>
        <v>55</v>
      </c>
      <c r="X242" s="164">
        <f t="shared" si="372"/>
        <v>61</v>
      </c>
      <c r="Y242" s="164">
        <f t="shared" si="372"/>
        <v>62</v>
      </c>
      <c r="Z242" s="164">
        <f t="shared" si="372"/>
        <v>63</v>
      </c>
      <c r="AA242" s="164">
        <f t="shared" si="372"/>
        <v>64</v>
      </c>
      <c r="AB242" s="164">
        <f t="shared" si="372"/>
        <v>67</v>
      </c>
      <c r="AC242" s="164">
        <f t="shared" si="372"/>
        <v>70</v>
      </c>
      <c r="AD242" s="164">
        <f t="shared" si="372"/>
        <v>73</v>
      </c>
      <c r="AE242" s="164">
        <f t="shared" si="372"/>
        <v>76</v>
      </c>
      <c r="AF242" s="164">
        <f t="shared" si="372"/>
        <v>79</v>
      </c>
      <c r="AG242" s="164">
        <f t="shared" si="372"/>
        <v>82</v>
      </c>
      <c r="AH242" s="164">
        <f t="shared" si="372"/>
        <v>85</v>
      </c>
      <c r="AI242" s="164">
        <f t="shared" si="372"/>
        <v>88</v>
      </c>
      <c r="AJ242" s="164">
        <f t="shared" si="372"/>
        <v>91</v>
      </c>
      <c r="AK242" s="164">
        <f t="shared" si="372"/>
        <v>94</v>
      </c>
      <c r="AL242" s="164">
        <f t="shared" si="372"/>
        <v>97</v>
      </c>
      <c r="AM242" s="164">
        <f t="shared" si="372"/>
        <v>98</v>
      </c>
      <c r="AN242" s="164">
        <f t="shared" si="372"/>
        <v>100</v>
      </c>
      <c r="AO242" s="164">
        <f t="shared" si="372"/>
        <v>106</v>
      </c>
      <c r="AP242" s="164">
        <f t="shared" si="372"/>
        <v>108</v>
      </c>
      <c r="AQ242" s="164">
        <f t="shared" si="372"/>
        <v>111</v>
      </c>
      <c r="AR242" s="164">
        <f t="shared" si="372"/>
        <v>117</v>
      </c>
      <c r="AS242" s="164">
        <f t="shared" si="372"/>
        <v>124</v>
      </c>
      <c r="AT242" s="164">
        <f t="shared" si="372"/>
        <v>130</v>
      </c>
      <c r="AU242" s="164">
        <f t="shared" si="372"/>
        <v>133</v>
      </c>
      <c r="AV242" s="164">
        <f t="shared" si="372"/>
        <v>134</v>
      </c>
      <c r="AW242" s="165">
        <f t="shared" si="372"/>
        <v>135</v>
      </c>
      <c r="AX242" t="s">
        <v>1</v>
      </c>
      <c r="AY242" s="106" t="str">
        <f t="shared" si="318"/>
        <v>Ž65</v>
      </c>
      <c r="AZ242" s="138">
        <f t="shared" si="310"/>
        <v>114</v>
      </c>
      <c r="BA242" s="74" t="str">
        <f t="shared" si="319"/>
        <v>Vacant</v>
      </c>
      <c r="BB242" s="74" t="str">
        <f t="shared" si="320"/>
        <v/>
      </c>
      <c r="BC242" s="138" t="str">
        <f t="shared" si="321"/>
        <v/>
      </c>
      <c r="BD242" s="138" t="str">
        <f t="shared" si="322"/>
        <v/>
      </c>
      <c r="BE242" s="138" t="str">
        <f t="shared" si="323"/>
        <v>0</v>
      </c>
      <c r="BF242" s="138" t="str">
        <f t="shared" si="344"/>
        <v/>
      </c>
      <c r="BG242" s="138" t="str">
        <f>IF(CD242="","",IF(N(BD242)&gt;max_minuta*60,2,INDEX(statusRezultat_id,MATCH(VALUE(BE242),statusRezultat_oevent,0))))</f>
        <v/>
      </c>
      <c r="BH242" s="74" t="str">
        <f>IF(B242="","",SUBSTITUTE(MID($B242,R242+1,S242-R242-1),"""",""))</f>
        <v/>
      </c>
      <c r="BI242" s="74" t="str">
        <f>IF(B242="","",SUBSTITUTE(MID($B242,S242+1,T242-S242-1),"""",""))</f>
        <v/>
      </c>
      <c r="BJ242" s="138" t="str">
        <f t="shared" si="324"/>
        <v/>
      </c>
      <c r="BK242" s="74" t="str" cm="1">
        <f t="array" ref="BK242">IF(BJ242="",""&amp;BI242,IF(BJ242="NEMA",BI242,INDEX(klubAlias_klub,BJ242)))</f>
        <v/>
      </c>
      <c r="BL242" s="74" t="str" cm="1">
        <f t="array" ref="BL242">IFERROR(INDEX(registarNatjecatelji,CE242,4),"")</f>
        <v/>
      </c>
      <c r="BM242" s="183" t="str">
        <f t="shared" si="368"/>
        <v/>
      </c>
      <c r="BN242" s="74" t="str">
        <f t="shared" si="325"/>
        <v/>
      </c>
      <c r="BO242" s="74" t="str">
        <f>IF(B242="","",SUBSTITUTE(MID($B242,T242+1,U242-T242-1),"""",""))</f>
        <v/>
      </c>
      <c r="BP242" s="138" t="str">
        <f>IF(BO242="","",IFERROR(INDEX(drzava_id,MATCH(BO242,drzava_oznaka,0)),"NEMA"))</f>
        <v/>
      </c>
      <c r="BQ242" s="74" t="str">
        <f>IF(B242="","",SUBSTITUTE(MID($B242,AQ242+1,AR242-AQ242-1),"""",""))</f>
        <v>Ž65</v>
      </c>
      <c r="BR242" s="74" t="str">
        <f t="shared" si="311"/>
        <v>Ž65</v>
      </c>
      <c r="BS242" s="138">
        <f t="shared" si="312"/>
        <v>1012</v>
      </c>
      <c r="BT242" s="75" t="str">
        <f>IF(B242="","",SUBSTITUTE(MID($B242,AR242+1,AS242-AR242-1),"""",""))</f>
        <v>2.51</v>
      </c>
      <c r="BU242" s="75" t="str">
        <f>IF(B242="","",SUBSTITUTE(MID($B242,AS242+1,AT242-AS242-1),"""",""))</f>
        <v>100</v>
      </c>
      <c r="BV242" s="76" t="str">
        <f>IF(B242="","",SUBSTITUTE(MID($B242,AT242+1,AU242-AT242-1),"""",""))</f>
        <v>11</v>
      </c>
      <c r="BW242" t="s">
        <v>1</v>
      </c>
      <c r="BX242" s="106" t="str">
        <f>IF(BA242="Vacant","",IF(BA242="","",BA242) &amp; IF(BB242="",""," – " &amp; BB242) &amp; IF(BN242="",""," – " &amp; BN242) &amp; IF(AY242="",""," – " &amp; AY242))</f>
        <v/>
      </c>
      <c r="BY242" s="107" t="str">
        <f t="shared" si="313"/>
        <v/>
      </c>
      <c r="BZ242" t="s">
        <v>1</v>
      </c>
      <c r="CA242" s="106" t="str">
        <f>IF(BA242="Vacant","",IF(BA242="","",BA242) &amp; IF(BB242="",""," – " &amp; BB242) &amp; IF(BN242="",""," – " &amp; BN242))</f>
        <v/>
      </c>
      <c r="CB242" s="107" t="str">
        <f t="shared" si="314"/>
        <v/>
      </c>
      <c r="CC242" t="s">
        <v>1</v>
      </c>
      <c r="CD242" s="106" t="str">
        <f>IF(BA242="Vacant","",IF(BA242="","",BA242)&amp;IF(BB242="",""," – "&amp;BB242))</f>
        <v/>
      </c>
      <c r="CE242" s="107" t="str">
        <f t="shared" si="326"/>
        <v/>
      </c>
      <c r="CF242" t="s">
        <v>1</v>
      </c>
      <c r="CG242" s="112" t="str">
        <f t="shared" si="327"/>
        <v/>
      </c>
      <c r="CH242" s="107" t="str" cm="1">
        <f t="array" ref="CH242">IF(CG242="","",INDEX(imePrezime_id,CG242,0))</f>
        <v/>
      </c>
      <c r="CI242" t="s">
        <v>1</v>
      </c>
      <c r="CJ242" s="30" t="str">
        <f>IF(CE242&lt;&gt;"NEMA","","SELECT '"&amp;CD242&amp;"', ime, prezime FROM imeprezime WHERE ime LIKE '%"&amp;MID(BA242,2,LEN(BA242)-2)&amp;"%' Or prezime LIKE '%"&amp;MID(BB242,2,LEN(BB242)-2)&amp;"%' Or ime LIKE '%"&amp;MID(BB242,2,LEN(BB242)-2)&amp;"%' Or prezime LIKE '%"&amp;MID(BA242,2,LEN(BA242)-2)&amp;"%' ORDER BY ime, prezime;")</f>
        <v/>
      </c>
      <c r="CK242" t="s">
        <v>1</v>
      </c>
      <c r="CL242" s="91"/>
      <c r="CM242" t="s">
        <v>1</v>
      </c>
      <c r="CO242" t="s">
        <v>1</v>
      </c>
      <c r="CW242" s="116" t="str">
        <f>IF(CE242="NEMA",MAX(CW$10:CW241)+1,"")</f>
        <v/>
      </c>
      <c r="CX242" t="s">
        <v>1</v>
      </c>
      <c r="CY242" s="124" t="str">
        <f>LEFT(BQ242,1)</f>
        <v>Ž</v>
      </c>
      <c r="CZ242" t="s">
        <v>1</v>
      </c>
      <c r="DA242" s="106" t="str">
        <f>IF(CW242="","",IF(BO242&lt;&gt;"CRO","","INSERT INTO osoba (id,reg_broj,oib,spol_id,dat_rodjenja) VALUES ("&amp;CW242&amp;",(SELECT max(reg_broj)+1 FROM osoba),Null,'"&amp;CY242&amp;"',Null); INSERT INTO osoba_log (id,reg_broj,oib,spol_id,dat_rodjenja,dnevnik_id) SELECT id,reg_broj,oib,spol_id,dat_rodjenja,"&amp;CW$2&amp;" FROM osoba WHERE id = "&amp;CW242&amp;";"))</f>
        <v/>
      </c>
      <c r="DB242" s="129" t="str">
        <f>IF(CW242="","","INSERT INTO imeprezime (id,osoba_id,rbr,ime,prezime,klub_id,identitet_id,sintaksa_id,info,aktivno,dnevnik_id) VALUES ("&amp;CW242&amp;","&amp;IF(DA242="","Null",CW242)&amp;",1,'"&amp;BA242&amp;"','"&amp;BB242&amp;"',(SELECT id FROM klub WHERE naziv = '"&amp;BI242&amp;"'),Null,1,'',1,"&amp;CW$2&amp;");")</f>
        <v/>
      </c>
      <c r="DC242" t="s">
        <v>1</v>
      </c>
      <c r="DD242" s="30" t="str">
        <f t="shared" si="328"/>
        <v/>
      </c>
      <c r="DE242" t="s">
        <v>1</v>
      </c>
      <c r="DF242" s="106" t="str">
        <f>IF(OR(BP242="",BP242&lt;&gt;"NEMA"),"",BO242)</f>
        <v/>
      </c>
      <c r="DG242" s="129" t="str">
        <f>IF(DF242="","",MAX(DG$10:DG241)+1)</f>
        <v/>
      </c>
      <c r="DH242" t="s">
        <v>1</v>
      </c>
      <c r="DI242" s="91"/>
      <c r="DJ242" t="s">
        <v>1</v>
      </c>
      <c r="DK242" s="30" t="str">
        <f>IF(DF242="","","INSERT INTO drzava(id,naziv,oznaka) VALUES ("&amp;DG242&amp;",'"&amp;DI242&amp;"','"&amp;UPPER(LEFT(DF242,1))&amp;LOWER(RIGHT(DF242,2))&amp;"');")</f>
        <v/>
      </c>
      <c r="DL242" t="s">
        <v>1</v>
      </c>
      <c r="DM242" s="170" t="str">
        <f>IF(BJ242&lt;&gt;"NEMA","",IF(IFERROR(MATCH(BI242,BI$10:BI241,0),0)&lt;&gt;0,"",BI242))</f>
        <v/>
      </c>
      <c r="DN242" t="s">
        <v>1</v>
      </c>
      <c r="DO242" s="91"/>
      <c r="DP242" t="s">
        <v>1</v>
      </c>
      <c r="DQ242" s="106" t="str">
        <f t="shared" si="329"/>
        <v/>
      </c>
      <c r="DR242" s="74" t="str">
        <f>IF(DQ242="","",MAX(DR$10:DR241)+1)</f>
        <v/>
      </c>
      <c r="DS242" s="74" t="str">
        <f>IF(DQ242="","",IF(BP242="","",IF(BP242="NEMA",DG242,BP242)))</f>
        <v/>
      </c>
      <c r="DT242" s="74" t="str">
        <f t="shared" si="330"/>
        <v/>
      </c>
      <c r="DU242" s="74" t="str">
        <f>IF(DO242="","",MAX(DU$10:DU241)+1)</f>
        <v/>
      </c>
      <c r="DV242" s="181" t="str">
        <f>IF(DO242="","",INDEX(klub_id,MATCH(DO242,klub_naziv,0)))</f>
        <v/>
      </c>
      <c r="DW242" s="129" t="str">
        <f t="shared" si="331"/>
        <v/>
      </c>
      <c r="DX242" t="s">
        <v>1</v>
      </c>
      <c r="DY242" s="30" t="str">
        <f t="shared" si="332"/>
        <v/>
      </c>
      <c r="DZ242" t="s">
        <v>1</v>
      </c>
      <c r="EA242" s="170" t="str">
        <f>IF(BX242="","",IF(BY242&lt;&gt;"NEMA","ime-pre-klu"&amp;IF(BJ242="","","(ali)")&amp;"-kat",IF(CB242&lt;&gt;"NEMA","ime-pre-klu"&amp;IF(BJ242="","","(ali)"),IF(CE242&lt;&gt;"NEMA","ime-pre",IF(CW242&lt;&gt;"","novo",""))))&amp;IF(AND(BE242="0",BD242&gt;max_minuta*60),"-ot",""))</f>
        <v/>
      </c>
      <c r="EB242" t="s">
        <v>1</v>
      </c>
      <c r="EC242" s="112"/>
      <c r="ED242" s="138"/>
      <c r="EE242" s="138"/>
      <c r="EF242" s="138"/>
      <c r="EG242" s="138"/>
      <c r="EH242" s="138"/>
      <c r="EI242" s="138"/>
      <c r="EJ242" s="138"/>
      <c r="EK242" s="138"/>
      <c r="EL242" s="138"/>
      <c r="EM242" s="107" t="str">
        <f t="shared" si="315"/>
        <v/>
      </c>
      <c r="EN242" t="s">
        <v>1</v>
      </c>
    </row>
    <row r="243" spans="2:144" x14ac:dyDescent="0.25">
      <c r="B243" s="152" t="s">
        <v>1310</v>
      </c>
      <c r="C243" t="s">
        <v>1</v>
      </c>
      <c r="D243" s="163">
        <f t="shared" si="316"/>
        <v>0</v>
      </c>
      <c r="E243" s="164">
        <f t="shared" ref="E243:AW243" si="373">IF($B243="","",FIND(";",$B243,D243+1))</f>
        <v>1</v>
      </c>
      <c r="F243" s="164">
        <f t="shared" si="373"/>
        <v>2</v>
      </c>
      <c r="G243" s="164">
        <f t="shared" si="373"/>
        <v>8</v>
      </c>
      <c r="H243" s="164">
        <f t="shared" si="373"/>
        <v>11</v>
      </c>
      <c r="I243" s="164">
        <f t="shared" si="373"/>
        <v>20</v>
      </c>
      <c r="J243" s="164">
        <f t="shared" si="373"/>
        <v>21</v>
      </c>
      <c r="K243" s="164">
        <f t="shared" si="373"/>
        <v>23</v>
      </c>
      <c r="L243" s="164">
        <f t="shared" si="373"/>
        <v>24</v>
      </c>
      <c r="M243" s="164">
        <f t="shared" si="373"/>
        <v>26</v>
      </c>
      <c r="N243" s="164">
        <f t="shared" si="373"/>
        <v>27</v>
      </c>
      <c r="O243" s="164">
        <f t="shared" si="373"/>
        <v>28</v>
      </c>
      <c r="P243" s="164">
        <f t="shared" si="373"/>
        <v>29</v>
      </c>
      <c r="Q243" s="164">
        <f t="shared" si="373"/>
        <v>31</v>
      </c>
      <c r="R243" s="164">
        <f t="shared" si="373"/>
        <v>32</v>
      </c>
      <c r="S243" s="164">
        <f t="shared" si="373"/>
        <v>35</v>
      </c>
      <c r="T243" s="164">
        <f t="shared" si="373"/>
        <v>38</v>
      </c>
      <c r="U243" s="164">
        <f t="shared" si="373"/>
        <v>41</v>
      </c>
      <c r="V243" s="164">
        <f t="shared" si="373"/>
        <v>44</v>
      </c>
      <c r="W243" s="164">
        <f t="shared" si="373"/>
        <v>50</v>
      </c>
      <c r="X243" s="164">
        <f t="shared" si="373"/>
        <v>56</v>
      </c>
      <c r="Y243" s="164">
        <f t="shared" si="373"/>
        <v>57</v>
      </c>
      <c r="Z243" s="164">
        <f t="shared" si="373"/>
        <v>58</v>
      </c>
      <c r="AA243" s="164">
        <f t="shared" si="373"/>
        <v>59</v>
      </c>
      <c r="AB243" s="164">
        <f t="shared" si="373"/>
        <v>62</v>
      </c>
      <c r="AC243" s="164">
        <f t="shared" si="373"/>
        <v>65</v>
      </c>
      <c r="AD243" s="164">
        <f t="shared" si="373"/>
        <v>68</v>
      </c>
      <c r="AE243" s="164">
        <f t="shared" si="373"/>
        <v>71</v>
      </c>
      <c r="AF243" s="164">
        <f t="shared" si="373"/>
        <v>74</v>
      </c>
      <c r="AG243" s="164">
        <f t="shared" si="373"/>
        <v>77</v>
      </c>
      <c r="AH243" s="164">
        <f t="shared" si="373"/>
        <v>80</v>
      </c>
      <c r="AI243" s="164">
        <f t="shared" si="373"/>
        <v>83</v>
      </c>
      <c r="AJ243" s="164">
        <f t="shared" si="373"/>
        <v>86</v>
      </c>
      <c r="AK243" s="164">
        <f t="shared" si="373"/>
        <v>89</v>
      </c>
      <c r="AL243" s="164">
        <f t="shared" si="373"/>
        <v>92</v>
      </c>
      <c r="AM243" s="164">
        <f t="shared" si="373"/>
        <v>93</v>
      </c>
      <c r="AN243" s="164">
        <f t="shared" si="373"/>
        <v>95</v>
      </c>
      <c r="AO243" s="164">
        <f t="shared" si="373"/>
        <v>101</v>
      </c>
      <c r="AP243" s="164">
        <f t="shared" si="373"/>
        <v>103</v>
      </c>
      <c r="AQ243" s="164">
        <f t="shared" si="373"/>
        <v>106</v>
      </c>
      <c r="AR243" s="164">
        <f t="shared" si="373"/>
        <v>112</v>
      </c>
      <c r="AS243" s="164">
        <f t="shared" si="373"/>
        <v>119</v>
      </c>
      <c r="AT243" s="164">
        <f t="shared" si="373"/>
        <v>125</v>
      </c>
      <c r="AU243" s="164">
        <f t="shared" si="373"/>
        <v>128</v>
      </c>
      <c r="AV243" s="164">
        <f t="shared" si="373"/>
        <v>129</v>
      </c>
      <c r="AW243" s="165">
        <f t="shared" si="373"/>
        <v>130</v>
      </c>
      <c r="AX243" t="s">
        <v>1</v>
      </c>
      <c r="AY243" s="106" t="str">
        <f t="shared" si="318"/>
        <v>Ž70</v>
      </c>
      <c r="AZ243" s="138">
        <f t="shared" si="310"/>
        <v>113</v>
      </c>
      <c r="BA243" s="74" t="str">
        <f t="shared" si="319"/>
        <v>Vacant</v>
      </c>
      <c r="BB243" s="74" t="str">
        <f t="shared" si="320"/>
        <v/>
      </c>
      <c r="BC243" s="138" t="str">
        <f t="shared" si="321"/>
        <v/>
      </c>
      <c r="BD243" s="138" t="str">
        <f t="shared" si="322"/>
        <v/>
      </c>
      <c r="BE243" s="138" t="str">
        <f t="shared" si="323"/>
        <v>0</v>
      </c>
      <c r="BF243" s="138" t="str">
        <f t="shared" si="344"/>
        <v/>
      </c>
      <c r="BG243" s="138" t="str">
        <f>IF(CD243="","",IF(N(BD243)&gt;max_minuta*60,2,INDEX(statusRezultat_id,MATCH(VALUE(BE243),statusRezultat_oevent,0))))</f>
        <v/>
      </c>
      <c r="BH243" s="74" t="str">
        <f>IF(B243="","",SUBSTITUTE(MID($B243,R243+1,S243-R243-1),"""",""))</f>
        <v/>
      </c>
      <c r="BI243" s="74" t="str">
        <f>IF(B243="","",SUBSTITUTE(MID($B243,S243+1,T243-S243-1),"""",""))</f>
        <v/>
      </c>
      <c r="BJ243" s="138" t="str">
        <f t="shared" si="324"/>
        <v/>
      </c>
      <c r="BK243" s="74" t="str" cm="1">
        <f t="array" ref="BK243">IF(BJ243="",""&amp;BI243,IF(BJ243="NEMA",BI243,INDEX(klubAlias_klub,BJ243)))</f>
        <v/>
      </c>
      <c r="BL243" s="74" t="str" cm="1">
        <f t="array" ref="BL243">IFERROR(INDEX(registarNatjecatelji,CE243,4),"")</f>
        <v/>
      </c>
      <c r="BM243" s="183" t="str">
        <f t="shared" si="368"/>
        <v/>
      </c>
      <c r="BN243" s="74" t="str">
        <f t="shared" si="325"/>
        <v/>
      </c>
      <c r="BO243" s="74" t="str">
        <f>IF(B243="","",SUBSTITUTE(MID($B243,T243+1,U243-T243-1),"""",""))</f>
        <v/>
      </c>
      <c r="BP243" s="138" t="str">
        <f>IF(BO243="","",IFERROR(INDEX(drzava_id,MATCH(BO243,drzava_oznaka,0)),"NEMA"))</f>
        <v/>
      </c>
      <c r="BQ243" s="74" t="str">
        <f>IF(B243="","",SUBSTITUTE(MID($B243,AQ243+1,AR243-AQ243-1),"""",""))</f>
        <v>Ž70</v>
      </c>
      <c r="BR243" s="74" t="str">
        <f t="shared" si="311"/>
        <v>Ž70</v>
      </c>
      <c r="BS243" s="138">
        <f t="shared" si="312"/>
        <v>1013</v>
      </c>
      <c r="BT243" s="75" t="str">
        <f>IF(B243="","",SUBSTITUTE(MID($B243,AR243+1,AS243-AR243-1),"""",""))</f>
        <v>2.51</v>
      </c>
      <c r="BU243" s="75" t="str">
        <f>IF(B243="","",SUBSTITUTE(MID($B243,AS243+1,AT243-AS243-1),"""",""))</f>
        <v>100</v>
      </c>
      <c r="BV243" s="76" t="str">
        <f>IF(B243="","",SUBSTITUTE(MID($B243,AT243+1,AU243-AT243-1),"""",""))</f>
        <v>11</v>
      </c>
      <c r="BW243" t="s">
        <v>1</v>
      </c>
      <c r="BX243" s="106" t="str">
        <f>IF(BA243="Vacant","",IF(BA243="","",BA243) &amp; IF(BB243="",""," – " &amp; BB243) &amp; IF(BN243="",""," – " &amp; BN243) &amp; IF(AY243="",""," – " &amp; AY243))</f>
        <v/>
      </c>
      <c r="BY243" s="107" t="str">
        <f t="shared" si="313"/>
        <v/>
      </c>
      <c r="BZ243" t="s">
        <v>1</v>
      </c>
      <c r="CA243" s="106" t="str">
        <f>IF(BA243="Vacant","",IF(BA243="","",BA243) &amp; IF(BB243="",""," – " &amp; BB243) &amp; IF(BN243="",""," – " &amp; BN243))</f>
        <v/>
      </c>
      <c r="CB243" s="107" t="str">
        <f t="shared" si="314"/>
        <v/>
      </c>
      <c r="CC243" t="s">
        <v>1</v>
      </c>
      <c r="CD243" s="106" t="str">
        <f>IF(BA243="Vacant","",IF(BA243="","",BA243)&amp;IF(BB243="",""," – "&amp;BB243))</f>
        <v/>
      </c>
      <c r="CE243" s="107" t="str">
        <f t="shared" si="326"/>
        <v/>
      </c>
      <c r="CF243" t="s">
        <v>1</v>
      </c>
      <c r="CG243" s="112" t="str">
        <f t="shared" si="327"/>
        <v/>
      </c>
      <c r="CH243" s="107" t="str" cm="1">
        <f t="array" ref="CH243">IF(CG243="","",INDEX(imePrezime_id,CG243,0))</f>
        <v/>
      </c>
      <c r="CI243" t="s">
        <v>1</v>
      </c>
      <c r="CJ243" s="30" t="str">
        <f>IF(CE243&lt;&gt;"NEMA","","SELECT '"&amp;CD243&amp;"', ime, prezime FROM imeprezime WHERE ime LIKE '%"&amp;MID(BA243,2,LEN(BA243)-2)&amp;"%' Or prezime LIKE '%"&amp;MID(BB243,2,LEN(BB243)-2)&amp;"%' Or ime LIKE '%"&amp;MID(BB243,2,LEN(BB243)-2)&amp;"%' Or prezime LIKE '%"&amp;MID(BA243,2,LEN(BA243)-2)&amp;"%' ORDER BY ime, prezime;")</f>
        <v/>
      </c>
      <c r="CK243" t="s">
        <v>1</v>
      </c>
      <c r="CL243" s="91"/>
      <c r="CM243" t="s">
        <v>1</v>
      </c>
      <c r="CO243" t="s">
        <v>1</v>
      </c>
      <c r="CW243" s="116" t="str">
        <f>IF(CE243="NEMA",MAX(CW$10:CW242)+1,"")</f>
        <v/>
      </c>
      <c r="CX243" t="s">
        <v>1</v>
      </c>
      <c r="CY243" s="124" t="str">
        <f>LEFT(BQ243,1)</f>
        <v>Ž</v>
      </c>
      <c r="CZ243" t="s">
        <v>1</v>
      </c>
      <c r="DA243" s="106" t="str">
        <f>IF(CW243="","",IF(BO243&lt;&gt;"CRO","","INSERT INTO osoba (id,reg_broj,oib,spol_id,dat_rodjenja) VALUES ("&amp;CW243&amp;",(SELECT max(reg_broj)+1 FROM osoba),Null,'"&amp;CY243&amp;"',Null); INSERT INTO osoba_log (id,reg_broj,oib,spol_id,dat_rodjenja,dnevnik_id) SELECT id,reg_broj,oib,spol_id,dat_rodjenja,"&amp;CW$2&amp;" FROM osoba WHERE id = "&amp;CW243&amp;";"))</f>
        <v/>
      </c>
      <c r="DB243" s="129" t="str">
        <f>IF(CW243="","","INSERT INTO imeprezime (id,osoba_id,rbr,ime,prezime,klub_id,identitet_id,sintaksa_id,info,aktivno,dnevnik_id) VALUES ("&amp;CW243&amp;","&amp;IF(DA243="","Null",CW243)&amp;",1,'"&amp;BA243&amp;"','"&amp;BB243&amp;"',(SELECT id FROM klub WHERE naziv = '"&amp;BI243&amp;"'),Null,1,'',1,"&amp;CW$2&amp;");")</f>
        <v/>
      </c>
      <c r="DC243" t="s">
        <v>1</v>
      </c>
      <c r="DD243" s="30" t="str">
        <f t="shared" si="328"/>
        <v/>
      </c>
      <c r="DE243" t="s">
        <v>1</v>
      </c>
      <c r="DF243" s="106" t="str">
        <f>IF(OR(BP243="",BP243&lt;&gt;"NEMA"),"",BO243)</f>
        <v/>
      </c>
      <c r="DG243" s="129" t="str">
        <f>IF(DF243="","",MAX(DG$10:DG242)+1)</f>
        <v/>
      </c>
      <c r="DH243" t="s">
        <v>1</v>
      </c>
      <c r="DI243" s="91"/>
      <c r="DJ243" t="s">
        <v>1</v>
      </c>
      <c r="DK243" s="30" t="str">
        <f>IF(DF243="","","INSERT INTO drzava(id,naziv,oznaka) VALUES ("&amp;DG243&amp;",'"&amp;DI243&amp;"','"&amp;UPPER(LEFT(DF243,1))&amp;LOWER(RIGHT(DF243,2))&amp;"');")</f>
        <v/>
      </c>
      <c r="DL243" t="s">
        <v>1</v>
      </c>
      <c r="DM243" s="170" t="str">
        <f>IF(BJ243&lt;&gt;"NEMA","",IF(IFERROR(MATCH(BI243,BI$10:BI242,0),0)&lt;&gt;0,"",BI243))</f>
        <v/>
      </c>
      <c r="DN243" t="s">
        <v>1</v>
      </c>
      <c r="DO243" s="91"/>
      <c r="DP243" t="s">
        <v>1</v>
      </c>
      <c r="DQ243" s="106" t="str">
        <f t="shared" si="329"/>
        <v/>
      </c>
      <c r="DR243" s="74" t="str">
        <f>IF(DQ243="","",MAX(DR$10:DR242)+1)</f>
        <v/>
      </c>
      <c r="DS243" s="74" t="str">
        <f>IF(DQ243="","",IF(BP243="","",IF(BP243="NEMA",DG243,BP243)))</f>
        <v/>
      </c>
      <c r="DT243" s="74" t="str">
        <f t="shared" si="330"/>
        <v/>
      </c>
      <c r="DU243" s="74" t="str">
        <f>IF(DO243="","",MAX(DU$10:DU242)+1)</f>
        <v/>
      </c>
      <c r="DV243" s="181" t="str">
        <f>IF(DO243="","",INDEX(klub_id,MATCH(DO243,klub_naziv,0)))</f>
        <v/>
      </c>
      <c r="DW243" s="129" t="str">
        <f t="shared" si="331"/>
        <v/>
      </c>
      <c r="DX243" t="s">
        <v>1</v>
      </c>
      <c r="DY243" s="30" t="str">
        <f t="shared" si="332"/>
        <v/>
      </c>
      <c r="DZ243" t="s">
        <v>1</v>
      </c>
      <c r="EA243" s="170" t="str">
        <f>IF(BX243="","",IF(BY243&lt;&gt;"NEMA","ime-pre-klu"&amp;IF(BJ243="","","(ali)")&amp;"-kat",IF(CB243&lt;&gt;"NEMA","ime-pre-klu"&amp;IF(BJ243="","","(ali)"),IF(CE243&lt;&gt;"NEMA","ime-pre",IF(CW243&lt;&gt;"","novo",""))))&amp;IF(AND(BE243="0",BD243&gt;max_minuta*60),"-ot",""))</f>
        <v/>
      </c>
      <c r="EB243" t="s">
        <v>1</v>
      </c>
      <c r="EC243" s="112"/>
      <c r="ED243" s="138"/>
      <c r="EE243" s="138"/>
      <c r="EF243" s="138"/>
      <c r="EG243" s="138"/>
      <c r="EH243" s="138"/>
      <c r="EI243" s="138"/>
      <c r="EJ243" s="138"/>
      <c r="EK243" s="138"/>
      <c r="EL243" s="138"/>
      <c r="EM243" s="107" t="str">
        <f t="shared" si="315"/>
        <v/>
      </c>
      <c r="EN243" t="s">
        <v>1</v>
      </c>
    </row>
    <row r="244" spans="2:144" x14ac:dyDescent="0.25">
      <c r="B244" s="152" t="s">
        <v>1311</v>
      </c>
      <c r="C244" t="s">
        <v>1</v>
      </c>
      <c r="D244" s="163">
        <f t="shared" si="316"/>
        <v>0</v>
      </c>
      <c r="E244" s="164">
        <f t="shared" ref="E244:AW244" si="374">IF($B244="","",FIND(";",$B244,D244+1))</f>
        <v>1</v>
      </c>
      <c r="F244" s="164">
        <f t="shared" si="374"/>
        <v>2</v>
      </c>
      <c r="G244" s="164">
        <f t="shared" si="374"/>
        <v>8</v>
      </c>
      <c r="H244" s="164">
        <f t="shared" si="374"/>
        <v>11</v>
      </c>
      <c r="I244" s="164">
        <f t="shared" si="374"/>
        <v>20</v>
      </c>
      <c r="J244" s="164">
        <f t="shared" si="374"/>
        <v>21</v>
      </c>
      <c r="K244" s="164">
        <f t="shared" si="374"/>
        <v>23</v>
      </c>
      <c r="L244" s="164">
        <f t="shared" si="374"/>
        <v>24</v>
      </c>
      <c r="M244" s="164">
        <f t="shared" si="374"/>
        <v>26</v>
      </c>
      <c r="N244" s="164">
        <f t="shared" si="374"/>
        <v>27</v>
      </c>
      <c r="O244" s="164">
        <f t="shared" si="374"/>
        <v>28</v>
      </c>
      <c r="P244" s="164">
        <f t="shared" si="374"/>
        <v>29</v>
      </c>
      <c r="Q244" s="164">
        <f t="shared" si="374"/>
        <v>31</v>
      </c>
      <c r="R244" s="164">
        <f t="shared" si="374"/>
        <v>32</v>
      </c>
      <c r="S244" s="164">
        <f t="shared" si="374"/>
        <v>35</v>
      </c>
      <c r="T244" s="164">
        <f t="shared" si="374"/>
        <v>38</v>
      </c>
      <c r="U244" s="164">
        <f t="shared" si="374"/>
        <v>41</v>
      </c>
      <c r="V244" s="164">
        <f t="shared" si="374"/>
        <v>44</v>
      </c>
      <c r="W244" s="164">
        <f t="shared" si="374"/>
        <v>50</v>
      </c>
      <c r="X244" s="164">
        <f t="shared" si="374"/>
        <v>56</v>
      </c>
      <c r="Y244" s="164">
        <f t="shared" si="374"/>
        <v>57</v>
      </c>
      <c r="Z244" s="164">
        <f t="shared" si="374"/>
        <v>58</v>
      </c>
      <c r="AA244" s="164">
        <f t="shared" si="374"/>
        <v>59</v>
      </c>
      <c r="AB244" s="164">
        <f t="shared" si="374"/>
        <v>62</v>
      </c>
      <c r="AC244" s="164">
        <f t="shared" si="374"/>
        <v>65</v>
      </c>
      <c r="AD244" s="164">
        <f t="shared" si="374"/>
        <v>68</v>
      </c>
      <c r="AE244" s="164">
        <f t="shared" si="374"/>
        <v>71</v>
      </c>
      <c r="AF244" s="164">
        <f t="shared" si="374"/>
        <v>74</v>
      </c>
      <c r="AG244" s="164">
        <f t="shared" si="374"/>
        <v>77</v>
      </c>
      <c r="AH244" s="164">
        <f t="shared" si="374"/>
        <v>80</v>
      </c>
      <c r="AI244" s="164">
        <f t="shared" si="374"/>
        <v>83</v>
      </c>
      <c r="AJ244" s="164">
        <f t="shared" si="374"/>
        <v>86</v>
      </c>
      <c r="AK244" s="164">
        <f t="shared" si="374"/>
        <v>89</v>
      </c>
      <c r="AL244" s="164">
        <f t="shared" si="374"/>
        <v>92</v>
      </c>
      <c r="AM244" s="164">
        <f t="shared" si="374"/>
        <v>93</v>
      </c>
      <c r="AN244" s="164">
        <f t="shared" si="374"/>
        <v>95</v>
      </c>
      <c r="AO244" s="164">
        <f t="shared" si="374"/>
        <v>101</v>
      </c>
      <c r="AP244" s="164">
        <f t="shared" si="374"/>
        <v>103</v>
      </c>
      <c r="AQ244" s="164">
        <f t="shared" si="374"/>
        <v>106</v>
      </c>
      <c r="AR244" s="164">
        <f t="shared" si="374"/>
        <v>112</v>
      </c>
      <c r="AS244" s="164">
        <f t="shared" si="374"/>
        <v>119</v>
      </c>
      <c r="AT244" s="164">
        <f t="shared" si="374"/>
        <v>125</v>
      </c>
      <c r="AU244" s="164">
        <f t="shared" si="374"/>
        <v>128</v>
      </c>
      <c r="AV244" s="164">
        <f t="shared" si="374"/>
        <v>129</v>
      </c>
      <c r="AW244" s="165">
        <f t="shared" si="374"/>
        <v>130</v>
      </c>
      <c r="AX244" t="s">
        <v>1</v>
      </c>
      <c r="AY244" s="106" t="str">
        <f t="shared" si="318"/>
        <v>Ž70</v>
      </c>
      <c r="AZ244" s="138">
        <f t="shared" si="310"/>
        <v>113</v>
      </c>
      <c r="BA244" s="74" t="str">
        <f t="shared" si="319"/>
        <v>Vacant</v>
      </c>
      <c r="BB244" s="74" t="str">
        <f t="shared" si="320"/>
        <v/>
      </c>
      <c r="BC244" s="138" t="str">
        <f t="shared" si="321"/>
        <v/>
      </c>
      <c r="BD244" s="138" t="str">
        <f t="shared" si="322"/>
        <v/>
      </c>
      <c r="BE244" s="138" t="str">
        <f t="shared" si="323"/>
        <v>0</v>
      </c>
      <c r="BF244" s="138" t="str">
        <f t="shared" si="344"/>
        <v/>
      </c>
      <c r="BG244" s="138" t="str">
        <f>IF(CD244="","",IF(N(BD244)&gt;max_minuta*60,2,INDEX(statusRezultat_id,MATCH(VALUE(BE244),statusRezultat_oevent,0))))</f>
        <v/>
      </c>
      <c r="BH244" s="74" t="str">
        <f>IF(B244="","",SUBSTITUTE(MID($B244,R244+1,S244-R244-1),"""",""))</f>
        <v/>
      </c>
      <c r="BI244" s="74" t="str">
        <f>IF(B244="","",SUBSTITUTE(MID($B244,S244+1,T244-S244-1),"""",""))</f>
        <v/>
      </c>
      <c r="BJ244" s="138" t="str">
        <f t="shared" si="324"/>
        <v/>
      </c>
      <c r="BK244" s="74" t="str" cm="1">
        <f t="array" ref="BK244">IF(BJ244="",""&amp;BI244,IF(BJ244="NEMA",BI244,INDEX(klubAlias_klub,BJ244)))</f>
        <v/>
      </c>
      <c r="BL244" s="74" t="str" cm="1">
        <f t="array" ref="BL244">IFERROR(INDEX(registarNatjecatelji,CE244,4),"")</f>
        <v/>
      </c>
      <c r="BM244" s="183" t="str">
        <f t="shared" si="368"/>
        <v/>
      </c>
      <c r="BN244" s="74" t="str">
        <f t="shared" si="325"/>
        <v/>
      </c>
      <c r="BO244" s="74" t="str">
        <f>IF(B244="","",SUBSTITUTE(MID($B244,T244+1,U244-T244-1),"""",""))</f>
        <v/>
      </c>
      <c r="BP244" s="138" t="str">
        <f>IF(BO244="","",IFERROR(INDEX(drzava_id,MATCH(BO244,drzava_oznaka,0)),"NEMA"))</f>
        <v/>
      </c>
      <c r="BQ244" s="74" t="str">
        <f>IF(B244="","",SUBSTITUTE(MID($B244,AQ244+1,AR244-AQ244-1),"""",""))</f>
        <v>Ž70</v>
      </c>
      <c r="BR244" s="74" t="str">
        <f t="shared" si="311"/>
        <v>Ž70</v>
      </c>
      <c r="BS244" s="138">
        <f t="shared" si="312"/>
        <v>1013</v>
      </c>
      <c r="BT244" s="75" t="str">
        <f>IF(B244="","",SUBSTITUTE(MID($B244,AR244+1,AS244-AR244-1),"""",""))</f>
        <v>2.51</v>
      </c>
      <c r="BU244" s="75" t="str">
        <f>IF(B244="","",SUBSTITUTE(MID($B244,AS244+1,AT244-AS244-1),"""",""))</f>
        <v>100</v>
      </c>
      <c r="BV244" s="76" t="str">
        <f>IF(B244="","",SUBSTITUTE(MID($B244,AT244+1,AU244-AT244-1),"""",""))</f>
        <v>11</v>
      </c>
      <c r="BW244" t="s">
        <v>1</v>
      </c>
      <c r="BX244" s="106" t="str">
        <f>IF(BA244="Vacant","",IF(BA244="","",BA244) &amp; IF(BB244="",""," – " &amp; BB244) &amp; IF(BN244="",""," – " &amp; BN244) &amp; IF(AY244="",""," – " &amp; AY244))</f>
        <v/>
      </c>
      <c r="BY244" s="107" t="str">
        <f t="shared" si="313"/>
        <v/>
      </c>
      <c r="BZ244" t="s">
        <v>1</v>
      </c>
      <c r="CA244" s="106" t="str">
        <f>IF(BA244="Vacant","",IF(BA244="","",BA244) &amp; IF(BB244="",""," – " &amp; BB244) &amp; IF(BN244="",""," – " &amp; BN244))</f>
        <v/>
      </c>
      <c r="CB244" s="107" t="str">
        <f t="shared" si="314"/>
        <v/>
      </c>
      <c r="CC244" t="s">
        <v>1</v>
      </c>
      <c r="CD244" s="106" t="str">
        <f>IF(BA244="Vacant","",IF(BA244="","",BA244)&amp;IF(BB244="",""," – "&amp;BB244))</f>
        <v/>
      </c>
      <c r="CE244" s="107" t="str">
        <f t="shared" si="326"/>
        <v/>
      </c>
      <c r="CF244" t="s">
        <v>1</v>
      </c>
      <c r="CG244" s="112" t="str">
        <f t="shared" si="327"/>
        <v/>
      </c>
      <c r="CH244" s="107" t="str" cm="1">
        <f t="array" ref="CH244">IF(CG244="","",INDEX(imePrezime_id,CG244,0))</f>
        <v/>
      </c>
      <c r="CI244" t="s">
        <v>1</v>
      </c>
      <c r="CJ244" s="30" t="str">
        <f>IF(CE244&lt;&gt;"NEMA","","SELECT '"&amp;CD244&amp;"', ime, prezime FROM imeprezime WHERE ime LIKE '%"&amp;MID(BA244,2,LEN(BA244)-2)&amp;"%' Or prezime LIKE '%"&amp;MID(BB244,2,LEN(BB244)-2)&amp;"%' Or ime LIKE '%"&amp;MID(BB244,2,LEN(BB244)-2)&amp;"%' Or prezime LIKE '%"&amp;MID(BA244,2,LEN(BA244)-2)&amp;"%' ORDER BY ime, prezime;")</f>
        <v/>
      </c>
      <c r="CK244" t="s">
        <v>1</v>
      </c>
      <c r="CL244" s="91"/>
      <c r="CM244" t="s">
        <v>1</v>
      </c>
      <c r="CO244" t="s">
        <v>1</v>
      </c>
      <c r="CW244" s="116" t="str">
        <f>IF(CE244="NEMA",MAX(CW$10:CW243)+1,"")</f>
        <v/>
      </c>
      <c r="CX244" t="s">
        <v>1</v>
      </c>
      <c r="CY244" s="124" t="str">
        <f>LEFT(BQ244,1)</f>
        <v>Ž</v>
      </c>
      <c r="CZ244" t="s">
        <v>1</v>
      </c>
      <c r="DA244" s="106" t="str">
        <f>IF(CW244="","",IF(BO244&lt;&gt;"CRO","","INSERT INTO osoba (id,reg_broj,oib,spol_id,dat_rodjenja) VALUES ("&amp;CW244&amp;",(SELECT max(reg_broj)+1 FROM osoba),Null,'"&amp;CY244&amp;"',Null); INSERT INTO osoba_log (id,reg_broj,oib,spol_id,dat_rodjenja,dnevnik_id) SELECT id,reg_broj,oib,spol_id,dat_rodjenja,"&amp;CW$2&amp;" FROM osoba WHERE id = "&amp;CW244&amp;";"))</f>
        <v/>
      </c>
      <c r="DB244" s="129" t="str">
        <f>IF(CW244="","","INSERT INTO imeprezime (id,osoba_id,rbr,ime,prezime,klub_id,identitet_id,sintaksa_id,info,aktivno,dnevnik_id) VALUES ("&amp;CW244&amp;","&amp;IF(DA244="","Null",CW244)&amp;",1,'"&amp;BA244&amp;"','"&amp;BB244&amp;"',(SELECT id FROM klub WHERE naziv = '"&amp;BI244&amp;"'),Null,1,'',1,"&amp;CW$2&amp;");")</f>
        <v/>
      </c>
      <c r="DC244" t="s">
        <v>1</v>
      </c>
      <c r="DD244" s="30" t="str">
        <f t="shared" si="328"/>
        <v/>
      </c>
      <c r="DE244" t="s">
        <v>1</v>
      </c>
      <c r="DF244" s="106" t="str">
        <f>IF(OR(BP244="",BP244&lt;&gt;"NEMA"),"",BO244)</f>
        <v/>
      </c>
      <c r="DG244" s="129" t="str">
        <f>IF(DF244="","",MAX(DG$10:DG243)+1)</f>
        <v/>
      </c>
      <c r="DH244" t="s">
        <v>1</v>
      </c>
      <c r="DI244" s="91"/>
      <c r="DJ244" t="s">
        <v>1</v>
      </c>
      <c r="DK244" s="30" t="str">
        <f>IF(DF244="","","INSERT INTO drzava(id,naziv,oznaka) VALUES ("&amp;DG244&amp;",'"&amp;DI244&amp;"','"&amp;UPPER(LEFT(DF244,1))&amp;LOWER(RIGHT(DF244,2))&amp;"');")</f>
        <v/>
      </c>
      <c r="DL244" t="s">
        <v>1</v>
      </c>
      <c r="DM244" s="170" t="str">
        <f>IF(BJ244&lt;&gt;"NEMA","",IF(IFERROR(MATCH(BI244,BI$10:BI243,0),0)&lt;&gt;0,"",BI244))</f>
        <v/>
      </c>
      <c r="DN244" t="s">
        <v>1</v>
      </c>
      <c r="DO244" s="91"/>
      <c r="DP244" t="s">
        <v>1</v>
      </c>
      <c r="DQ244" s="106" t="str">
        <f t="shared" si="329"/>
        <v/>
      </c>
      <c r="DR244" s="74" t="str">
        <f>IF(DQ244="","",MAX(DR$10:DR243)+1)</f>
        <v/>
      </c>
      <c r="DS244" s="74" t="str">
        <f>IF(DQ244="","",IF(BP244="","",IF(BP244="NEMA",DG244,BP244)))</f>
        <v/>
      </c>
      <c r="DT244" s="74" t="str">
        <f t="shared" si="330"/>
        <v/>
      </c>
      <c r="DU244" s="74" t="str">
        <f>IF(DO244="","",MAX(DU$10:DU243)+1)</f>
        <v/>
      </c>
      <c r="DV244" s="181" t="str">
        <f>IF(DO244="","",INDEX(klub_id,MATCH(DO244,klub_naziv,0)))</f>
        <v/>
      </c>
      <c r="DW244" s="129" t="str">
        <f t="shared" si="331"/>
        <v/>
      </c>
      <c r="DX244" t="s">
        <v>1</v>
      </c>
      <c r="DY244" s="30" t="str">
        <f t="shared" si="332"/>
        <v/>
      </c>
      <c r="DZ244" t="s">
        <v>1</v>
      </c>
      <c r="EA244" s="170" t="str">
        <f>IF(BX244="","",IF(BY244&lt;&gt;"NEMA","ime-pre-klu"&amp;IF(BJ244="","","(ali)")&amp;"-kat",IF(CB244&lt;&gt;"NEMA","ime-pre-klu"&amp;IF(BJ244="","","(ali)"),IF(CE244&lt;&gt;"NEMA","ime-pre",IF(CW244&lt;&gt;"","novo",""))))&amp;IF(AND(BE244="0",BD244&gt;max_minuta*60),"-ot",""))</f>
        <v/>
      </c>
      <c r="EB244" t="s">
        <v>1</v>
      </c>
      <c r="EC244" s="112"/>
      <c r="ED244" s="138"/>
      <c r="EE244" s="138"/>
      <c r="EF244" s="138"/>
      <c r="EG244" s="138"/>
      <c r="EH244" s="138"/>
      <c r="EI244" s="138"/>
      <c r="EJ244" s="138"/>
      <c r="EK244" s="138"/>
      <c r="EL244" s="138"/>
      <c r="EM244" s="107" t="str">
        <f t="shared" si="315"/>
        <v/>
      </c>
      <c r="EN244" t="s">
        <v>1</v>
      </c>
    </row>
    <row r="245" spans="2:144" x14ac:dyDescent="0.25">
      <c r="B245" s="152"/>
      <c r="C245" t="s">
        <v>1</v>
      </c>
      <c r="D245" s="163" t="str">
        <f t="shared" si="316"/>
        <v/>
      </c>
      <c r="E245" s="164" t="str">
        <f t="shared" ref="E245:AW245" si="375">IF($B245="","",FIND(";",$B245,D245+1))</f>
        <v/>
      </c>
      <c r="F245" s="164" t="str">
        <f t="shared" si="375"/>
        <v/>
      </c>
      <c r="G245" s="164" t="str">
        <f t="shared" si="375"/>
        <v/>
      </c>
      <c r="H245" s="164" t="str">
        <f t="shared" si="375"/>
        <v/>
      </c>
      <c r="I245" s="164" t="str">
        <f t="shared" si="375"/>
        <v/>
      </c>
      <c r="J245" s="164" t="str">
        <f t="shared" si="375"/>
        <v/>
      </c>
      <c r="K245" s="164" t="str">
        <f t="shared" si="375"/>
        <v/>
      </c>
      <c r="L245" s="164" t="str">
        <f t="shared" si="375"/>
        <v/>
      </c>
      <c r="M245" s="164" t="str">
        <f t="shared" si="375"/>
        <v/>
      </c>
      <c r="N245" s="164" t="str">
        <f t="shared" si="375"/>
        <v/>
      </c>
      <c r="O245" s="164" t="str">
        <f t="shared" si="375"/>
        <v/>
      </c>
      <c r="P245" s="164" t="str">
        <f t="shared" si="375"/>
        <v/>
      </c>
      <c r="Q245" s="164" t="str">
        <f t="shared" si="375"/>
        <v/>
      </c>
      <c r="R245" s="164" t="str">
        <f t="shared" si="375"/>
        <v/>
      </c>
      <c r="S245" s="164" t="str">
        <f t="shared" si="375"/>
        <v/>
      </c>
      <c r="T245" s="164" t="str">
        <f t="shared" si="375"/>
        <v/>
      </c>
      <c r="U245" s="164" t="str">
        <f t="shared" si="375"/>
        <v/>
      </c>
      <c r="V245" s="164" t="str">
        <f t="shared" si="375"/>
        <v/>
      </c>
      <c r="W245" s="164" t="str">
        <f t="shared" si="375"/>
        <v/>
      </c>
      <c r="X245" s="164" t="str">
        <f t="shared" si="375"/>
        <v/>
      </c>
      <c r="Y245" s="164" t="str">
        <f t="shared" si="375"/>
        <v/>
      </c>
      <c r="Z245" s="164" t="str">
        <f t="shared" si="375"/>
        <v/>
      </c>
      <c r="AA245" s="164" t="str">
        <f t="shared" si="375"/>
        <v/>
      </c>
      <c r="AB245" s="164" t="str">
        <f t="shared" si="375"/>
        <v/>
      </c>
      <c r="AC245" s="164" t="str">
        <f t="shared" si="375"/>
        <v/>
      </c>
      <c r="AD245" s="164" t="str">
        <f t="shared" si="375"/>
        <v/>
      </c>
      <c r="AE245" s="164" t="str">
        <f t="shared" si="375"/>
        <v/>
      </c>
      <c r="AF245" s="164" t="str">
        <f t="shared" si="375"/>
        <v/>
      </c>
      <c r="AG245" s="164" t="str">
        <f t="shared" si="375"/>
        <v/>
      </c>
      <c r="AH245" s="164" t="str">
        <f t="shared" si="375"/>
        <v/>
      </c>
      <c r="AI245" s="164" t="str">
        <f t="shared" si="375"/>
        <v/>
      </c>
      <c r="AJ245" s="164" t="str">
        <f t="shared" si="375"/>
        <v/>
      </c>
      <c r="AK245" s="164" t="str">
        <f t="shared" si="375"/>
        <v/>
      </c>
      <c r="AL245" s="164" t="str">
        <f t="shared" si="375"/>
        <v/>
      </c>
      <c r="AM245" s="164" t="str">
        <f t="shared" si="375"/>
        <v/>
      </c>
      <c r="AN245" s="164" t="str">
        <f t="shared" si="375"/>
        <v/>
      </c>
      <c r="AO245" s="164" t="str">
        <f t="shared" si="375"/>
        <v/>
      </c>
      <c r="AP245" s="164" t="str">
        <f t="shared" si="375"/>
        <v/>
      </c>
      <c r="AQ245" s="164" t="str">
        <f t="shared" si="375"/>
        <v/>
      </c>
      <c r="AR245" s="164" t="str">
        <f t="shared" si="375"/>
        <v/>
      </c>
      <c r="AS245" s="164" t="str">
        <f t="shared" si="375"/>
        <v/>
      </c>
      <c r="AT245" s="164" t="str">
        <f t="shared" si="375"/>
        <v/>
      </c>
      <c r="AU245" s="164" t="str">
        <f t="shared" si="375"/>
        <v/>
      </c>
      <c r="AV245" s="164" t="str">
        <f t="shared" si="375"/>
        <v/>
      </c>
      <c r="AW245" s="165" t="str">
        <f t="shared" si="375"/>
        <v/>
      </c>
      <c r="AX245" t="s">
        <v>1</v>
      </c>
      <c r="AY245" s="106" t="str">
        <f t="shared" si="318"/>
        <v/>
      </c>
      <c r="AZ245" s="138" t="str">
        <f t="shared" si="310"/>
        <v/>
      </c>
      <c r="BA245" s="74" t="str">
        <f t="shared" si="319"/>
        <v/>
      </c>
      <c r="BB245" s="74" t="str">
        <f t="shared" si="320"/>
        <v/>
      </c>
      <c r="BC245" s="138" t="str">
        <f t="shared" si="321"/>
        <v/>
      </c>
      <c r="BD245" s="138" t="str">
        <f t="shared" si="322"/>
        <v/>
      </c>
      <c r="BE245" s="138" t="str">
        <f t="shared" si="323"/>
        <v/>
      </c>
      <c r="BF245" s="138" t="str">
        <f t="shared" si="344"/>
        <v/>
      </c>
      <c r="BG245" s="138" t="str">
        <f>IF(CD245="","",IF(N(BD245)&gt;max_minuta*60,2,INDEX(statusRezultat_id,MATCH(VALUE(BE245),statusRezultat_oevent,0))))</f>
        <v/>
      </c>
      <c r="BH245" s="74" t="str">
        <f>IF(B245="","",SUBSTITUTE(MID($B245,R245+1,S245-R245-1),"""",""))</f>
        <v/>
      </c>
      <c r="BI245" s="74" t="str">
        <f>IF(B245="","",SUBSTITUTE(MID($B245,S245+1,T245-S245-1),"""",""))</f>
        <v/>
      </c>
      <c r="BJ245" s="138" t="str">
        <f t="shared" si="324"/>
        <v/>
      </c>
      <c r="BK245" s="74" t="str" cm="1">
        <f t="array" ref="BK245">IF(BJ245="",""&amp;BI245,IF(BJ245="NEMA",BI245,INDEX(klubAlias_klub,BJ245)))</f>
        <v/>
      </c>
      <c r="BL245" s="74" t="str" cm="1">
        <f t="array" ref="BL245">IFERROR(INDEX(registarNatjecatelji,CE245,4),"")</f>
        <v/>
      </c>
      <c r="BM245" s="183" t="str">
        <f t="shared" si="368"/>
        <v/>
      </c>
      <c r="BN245" s="74" t="str">
        <f t="shared" si="325"/>
        <v/>
      </c>
      <c r="BO245" s="74" t="str">
        <f>IF(B245="","",SUBSTITUTE(MID($B245,T245+1,U245-T245-1),"""",""))</f>
        <v/>
      </c>
      <c r="BP245" s="138" t="str">
        <f>IF(BO245="","",IFERROR(INDEX(drzava_id,MATCH(BO245,drzava_oznaka,0)),"NEMA"))</f>
        <v/>
      </c>
      <c r="BQ245" s="74" t="str">
        <f>IF(B245="","",SUBSTITUTE(MID($B245,AQ245+1,AR245-AQ245-1),"""",""))</f>
        <v/>
      </c>
      <c r="BR245" s="74" t="str">
        <f t="shared" si="311"/>
        <v/>
      </c>
      <c r="BS245" s="138" t="str">
        <f t="shared" si="312"/>
        <v/>
      </c>
      <c r="BT245" s="75" t="str">
        <f>IF(B245="","",SUBSTITUTE(MID($B245,AR245+1,AS245-AR245-1),"""",""))</f>
        <v/>
      </c>
      <c r="BU245" s="75" t="str">
        <f>IF(B245="","",SUBSTITUTE(MID($B245,AS245+1,AT245-AS245-1),"""",""))</f>
        <v/>
      </c>
      <c r="BV245" s="76" t="str">
        <f>IF(B245="","",SUBSTITUTE(MID($B245,AT245+1,AU245-AT245-1),"""",""))</f>
        <v/>
      </c>
      <c r="BW245" t="s">
        <v>1</v>
      </c>
      <c r="BX245" s="106" t="str">
        <f>IF(BA245="Vacant","",IF(BA245="","",BA245) &amp; IF(BB245="",""," – " &amp; BB245) &amp; IF(BN245="",""," – " &amp; BN245) &amp; IF(AY245="",""," – " &amp; AY245))</f>
        <v/>
      </c>
      <c r="BY245" s="107" t="str">
        <f t="shared" si="313"/>
        <v/>
      </c>
      <c r="BZ245" t="s">
        <v>1</v>
      </c>
      <c r="CA245" s="106" t="str">
        <f>IF(BA245="Vacant","",IF(BA245="","",BA245) &amp; IF(BB245="",""," – " &amp; BB245) &amp; IF(BN245="",""," – " &amp; BN245))</f>
        <v/>
      </c>
      <c r="CB245" s="107" t="str">
        <f t="shared" si="314"/>
        <v/>
      </c>
      <c r="CC245" t="s">
        <v>1</v>
      </c>
      <c r="CD245" s="106" t="str">
        <f>IF(BA245="Vacant","",IF(BA245="","",BA245)&amp;IF(BB245="",""," – "&amp;BB245))</f>
        <v/>
      </c>
      <c r="CE245" s="107" t="str">
        <f t="shared" si="326"/>
        <v/>
      </c>
      <c r="CF245" t="s">
        <v>1</v>
      </c>
      <c r="CG245" s="112" t="str">
        <f t="shared" si="327"/>
        <v/>
      </c>
      <c r="CH245" s="107" t="str" cm="1">
        <f t="array" ref="CH245">IF(CG245="","",INDEX(imePrezime_id,CG245,0))</f>
        <v/>
      </c>
      <c r="CI245" t="s">
        <v>1</v>
      </c>
      <c r="CJ245" s="30" t="str">
        <f>IF(CE245&lt;&gt;"NEMA","","SELECT '"&amp;CD245&amp;"', ime, prezime FROM imeprezime WHERE ime LIKE '%"&amp;MID(BA245,2,LEN(BA245)-2)&amp;"%' Or prezime LIKE '%"&amp;MID(BB245,2,LEN(BB245)-2)&amp;"%' Or ime LIKE '%"&amp;MID(BB245,2,LEN(BB245)-2)&amp;"%' Or prezime LIKE '%"&amp;MID(BA245,2,LEN(BA245)-2)&amp;"%' ORDER BY ime, prezime;")</f>
        <v/>
      </c>
      <c r="CK245" t="s">
        <v>1</v>
      </c>
      <c r="CL245" s="91"/>
      <c r="CM245" t="s">
        <v>1</v>
      </c>
      <c r="CO245" t="s">
        <v>1</v>
      </c>
      <c r="CW245" s="116" t="str">
        <f>IF(CE245="NEMA",MAX(CW$10:CW244)+1,"")</f>
        <v/>
      </c>
      <c r="CX245" t="s">
        <v>1</v>
      </c>
      <c r="CY245" s="124" t="str">
        <f>LEFT(BQ245,1)</f>
        <v/>
      </c>
      <c r="CZ245" t="s">
        <v>1</v>
      </c>
      <c r="DA245" s="106" t="str">
        <f>IF(CW245="","",IF(BO245&lt;&gt;"CRO","","INSERT INTO osoba (id,reg_broj,oib,spol_id,dat_rodjenja) VALUES ("&amp;CW245&amp;",(SELECT max(reg_broj)+1 FROM osoba),Null,'"&amp;CY245&amp;"',Null); INSERT INTO osoba_log (id,reg_broj,oib,spol_id,dat_rodjenja,dnevnik_id) SELECT id,reg_broj,oib,spol_id,dat_rodjenja,"&amp;CW$2&amp;" FROM osoba WHERE id = "&amp;CW245&amp;";"))</f>
        <v/>
      </c>
      <c r="DB245" s="129" t="str">
        <f>IF(CW245="","","INSERT INTO imeprezime (id,osoba_id,rbr,ime,prezime,klub_id,identitet_id,sintaksa_id,info,aktivno,dnevnik_id) VALUES ("&amp;CW245&amp;","&amp;IF(DA245="","Null",CW245)&amp;",1,'"&amp;BA245&amp;"','"&amp;BB245&amp;"',(SELECT id FROM klub WHERE naziv = '"&amp;BI245&amp;"'),Null,1,'',1,"&amp;CW$2&amp;");")</f>
        <v/>
      </c>
      <c r="DC245" t="s">
        <v>1</v>
      </c>
      <c r="DD245" s="30" t="str">
        <f t="shared" si="328"/>
        <v/>
      </c>
      <c r="DE245" t="s">
        <v>1</v>
      </c>
      <c r="DF245" s="106" t="str">
        <f>IF(OR(BP245="",BP245&lt;&gt;"NEMA"),"",BO245)</f>
        <v/>
      </c>
      <c r="DG245" s="129" t="str">
        <f>IF(DF245="","",MAX(DG$10:DG244)+1)</f>
        <v/>
      </c>
      <c r="DH245" t="s">
        <v>1</v>
      </c>
      <c r="DI245" s="91"/>
      <c r="DJ245" t="s">
        <v>1</v>
      </c>
      <c r="DK245" s="30" t="str">
        <f>IF(DF245="","","INSERT INTO drzava(id,naziv,oznaka) VALUES ("&amp;DG245&amp;",'"&amp;DI245&amp;"','"&amp;UPPER(LEFT(DF245,1))&amp;LOWER(RIGHT(DF245,2))&amp;"');")</f>
        <v/>
      </c>
      <c r="DL245" t="s">
        <v>1</v>
      </c>
      <c r="DM245" s="170" t="str">
        <f>IF(BJ245&lt;&gt;"NEMA","",IF(IFERROR(MATCH(BI245,BI$10:BI244,0),0)&lt;&gt;0,"",BI245))</f>
        <v/>
      </c>
      <c r="DN245" t="s">
        <v>1</v>
      </c>
      <c r="DO245" s="91"/>
      <c r="DP245" t="s">
        <v>1</v>
      </c>
      <c r="DQ245" s="106" t="str">
        <f t="shared" si="329"/>
        <v/>
      </c>
      <c r="DR245" s="74" t="str">
        <f>IF(DQ245="","",MAX(DR$10:DR244)+1)</f>
        <v/>
      </c>
      <c r="DS245" s="74" t="str">
        <f>IF(DQ245="","",IF(BP245="","",IF(BP245="NEMA",DG245,BP245)))</f>
        <v/>
      </c>
      <c r="DT245" s="74" t="str">
        <f t="shared" si="330"/>
        <v/>
      </c>
      <c r="DU245" s="74" t="str">
        <f>IF(DO245="","",MAX(DU$10:DU244)+1)</f>
        <v/>
      </c>
      <c r="DV245" s="181" t="str">
        <f>IF(DO245="","",INDEX(klub_id,MATCH(DO245,klub_naziv,0)))</f>
        <v/>
      </c>
      <c r="DW245" s="129" t="str">
        <f t="shared" si="331"/>
        <v/>
      </c>
      <c r="DX245" t="s">
        <v>1</v>
      </c>
      <c r="DY245" s="30" t="str">
        <f t="shared" si="332"/>
        <v/>
      </c>
      <c r="DZ245" t="s">
        <v>1</v>
      </c>
      <c r="EA245" s="170" t="str">
        <f>IF(BX245="","",IF(BY245&lt;&gt;"NEMA","ime-pre-klu"&amp;IF(BJ245="","","(ali)")&amp;"-kat",IF(CB245&lt;&gt;"NEMA","ime-pre-klu"&amp;IF(BJ245="","","(ali)"),IF(CE245&lt;&gt;"NEMA","ime-pre",IF(CW245&lt;&gt;"","novo",""))))&amp;IF(AND(BE245="0",BD245&gt;max_minuta*60),"-ot",""))</f>
        <v/>
      </c>
      <c r="EB245" t="s">
        <v>1</v>
      </c>
      <c r="EC245" s="112"/>
      <c r="ED245" s="138"/>
      <c r="EE245" s="138"/>
      <c r="EF245" s="138"/>
      <c r="EG245" s="138"/>
      <c r="EH245" s="138"/>
      <c r="EI245" s="138"/>
      <c r="EJ245" s="138"/>
      <c r="EK245" s="138"/>
      <c r="EL245" s="138"/>
      <c r="EM245" s="107" t="str">
        <f t="shared" si="315"/>
        <v/>
      </c>
      <c r="EN245" t="s">
        <v>1</v>
      </c>
    </row>
    <row r="246" spans="2:144" x14ac:dyDescent="0.25">
      <c r="B246" s="152"/>
      <c r="C246" t="s">
        <v>1</v>
      </c>
      <c r="D246" s="163" t="str">
        <f t="shared" si="316"/>
        <v/>
      </c>
      <c r="E246" s="164" t="str">
        <f t="shared" ref="E246:AW246" si="376">IF($B246="","",FIND(";",$B246,D246+1))</f>
        <v/>
      </c>
      <c r="F246" s="164" t="str">
        <f t="shared" si="376"/>
        <v/>
      </c>
      <c r="G246" s="164" t="str">
        <f t="shared" si="376"/>
        <v/>
      </c>
      <c r="H246" s="164" t="str">
        <f t="shared" si="376"/>
        <v/>
      </c>
      <c r="I246" s="164" t="str">
        <f t="shared" si="376"/>
        <v/>
      </c>
      <c r="J246" s="164" t="str">
        <f t="shared" si="376"/>
        <v/>
      </c>
      <c r="K246" s="164" t="str">
        <f t="shared" si="376"/>
        <v/>
      </c>
      <c r="L246" s="164" t="str">
        <f t="shared" si="376"/>
        <v/>
      </c>
      <c r="M246" s="164" t="str">
        <f t="shared" si="376"/>
        <v/>
      </c>
      <c r="N246" s="164" t="str">
        <f t="shared" si="376"/>
        <v/>
      </c>
      <c r="O246" s="164" t="str">
        <f t="shared" si="376"/>
        <v/>
      </c>
      <c r="P246" s="164" t="str">
        <f t="shared" si="376"/>
        <v/>
      </c>
      <c r="Q246" s="164" t="str">
        <f t="shared" si="376"/>
        <v/>
      </c>
      <c r="R246" s="164" t="str">
        <f t="shared" si="376"/>
        <v/>
      </c>
      <c r="S246" s="164" t="str">
        <f t="shared" si="376"/>
        <v/>
      </c>
      <c r="T246" s="164" t="str">
        <f t="shared" si="376"/>
        <v/>
      </c>
      <c r="U246" s="164" t="str">
        <f t="shared" si="376"/>
        <v/>
      </c>
      <c r="V246" s="164" t="str">
        <f t="shared" si="376"/>
        <v/>
      </c>
      <c r="W246" s="164" t="str">
        <f t="shared" si="376"/>
        <v/>
      </c>
      <c r="X246" s="164" t="str">
        <f t="shared" si="376"/>
        <v/>
      </c>
      <c r="Y246" s="164" t="str">
        <f t="shared" si="376"/>
        <v/>
      </c>
      <c r="Z246" s="164" t="str">
        <f t="shared" si="376"/>
        <v/>
      </c>
      <c r="AA246" s="164" t="str">
        <f t="shared" si="376"/>
        <v/>
      </c>
      <c r="AB246" s="164" t="str">
        <f t="shared" si="376"/>
        <v/>
      </c>
      <c r="AC246" s="164" t="str">
        <f t="shared" si="376"/>
        <v/>
      </c>
      <c r="AD246" s="164" t="str">
        <f t="shared" si="376"/>
        <v/>
      </c>
      <c r="AE246" s="164" t="str">
        <f t="shared" si="376"/>
        <v/>
      </c>
      <c r="AF246" s="164" t="str">
        <f t="shared" si="376"/>
        <v/>
      </c>
      <c r="AG246" s="164" t="str">
        <f t="shared" si="376"/>
        <v/>
      </c>
      <c r="AH246" s="164" t="str">
        <f t="shared" si="376"/>
        <v/>
      </c>
      <c r="AI246" s="164" t="str">
        <f t="shared" si="376"/>
        <v/>
      </c>
      <c r="AJ246" s="164" t="str">
        <f t="shared" si="376"/>
        <v/>
      </c>
      <c r="AK246" s="164" t="str">
        <f t="shared" si="376"/>
        <v/>
      </c>
      <c r="AL246" s="164" t="str">
        <f t="shared" si="376"/>
        <v/>
      </c>
      <c r="AM246" s="164" t="str">
        <f t="shared" si="376"/>
        <v/>
      </c>
      <c r="AN246" s="164" t="str">
        <f t="shared" si="376"/>
        <v/>
      </c>
      <c r="AO246" s="164" t="str">
        <f t="shared" si="376"/>
        <v/>
      </c>
      <c r="AP246" s="164" t="str">
        <f t="shared" si="376"/>
        <v/>
      </c>
      <c r="AQ246" s="164" t="str">
        <f t="shared" si="376"/>
        <v/>
      </c>
      <c r="AR246" s="164" t="str">
        <f t="shared" si="376"/>
        <v/>
      </c>
      <c r="AS246" s="164" t="str">
        <f t="shared" si="376"/>
        <v/>
      </c>
      <c r="AT246" s="164" t="str">
        <f t="shared" si="376"/>
        <v/>
      </c>
      <c r="AU246" s="164" t="str">
        <f t="shared" si="376"/>
        <v/>
      </c>
      <c r="AV246" s="164" t="str">
        <f t="shared" si="376"/>
        <v/>
      </c>
      <c r="AW246" s="165" t="str">
        <f t="shared" si="376"/>
        <v/>
      </c>
      <c r="AX246" t="s">
        <v>1</v>
      </c>
      <c r="AY246" s="106" t="str">
        <f t="shared" si="318"/>
        <v/>
      </c>
      <c r="AZ246" s="138" t="str">
        <f t="shared" si="310"/>
        <v/>
      </c>
      <c r="BA246" s="74" t="str">
        <f t="shared" si="319"/>
        <v/>
      </c>
      <c r="BB246" s="74" t="str">
        <f t="shared" si="320"/>
        <v/>
      </c>
      <c r="BC246" s="138" t="str">
        <f t="shared" si="321"/>
        <v/>
      </c>
      <c r="BD246" s="138" t="str">
        <f t="shared" si="322"/>
        <v/>
      </c>
      <c r="BE246" s="138" t="str">
        <f t="shared" si="323"/>
        <v/>
      </c>
      <c r="BF246" s="138" t="str">
        <f t="shared" si="344"/>
        <v/>
      </c>
      <c r="BG246" s="138" t="str">
        <f>IF(CD246="","",IF(N(BD246)&gt;max_minuta*60,2,INDEX(statusRezultat_id,MATCH(VALUE(BE246),statusRezultat_oevent,0))))</f>
        <v/>
      </c>
      <c r="BH246" s="74" t="str">
        <f>IF(B246="","",SUBSTITUTE(MID($B246,R246+1,S246-R246-1),"""",""))</f>
        <v/>
      </c>
      <c r="BI246" s="74" t="str">
        <f>IF(B246="","",SUBSTITUTE(MID($B246,S246+1,T246-S246-1),"""",""))</f>
        <v/>
      </c>
      <c r="BJ246" s="138" t="str">
        <f t="shared" si="324"/>
        <v/>
      </c>
      <c r="BK246" s="74" t="str" cm="1">
        <f t="array" ref="BK246">IF(BJ246="",""&amp;BI246,IF(BJ246="NEMA",BI246,INDEX(klubAlias_klub,BJ246)))</f>
        <v/>
      </c>
      <c r="BL246" s="74" t="str" cm="1">
        <f t="array" ref="BL246">IFERROR(INDEX(registarNatjecatelji,CE246,4),"")</f>
        <v/>
      </c>
      <c r="BM246" s="183" t="str">
        <f t="shared" si="368"/>
        <v/>
      </c>
      <c r="BN246" s="74" t="str">
        <f t="shared" si="325"/>
        <v/>
      </c>
      <c r="BO246" s="74" t="str">
        <f>IF(B246="","",SUBSTITUTE(MID($B246,T246+1,U246-T246-1),"""",""))</f>
        <v/>
      </c>
      <c r="BP246" s="138" t="str">
        <f>IF(BO246="","",IFERROR(INDEX(drzava_id,MATCH(BO246,drzava_oznaka,0)),"NEMA"))</f>
        <v/>
      </c>
      <c r="BQ246" s="74" t="str">
        <f>IF(B246="","",SUBSTITUTE(MID($B246,AQ246+1,AR246-AQ246-1),"""",""))</f>
        <v/>
      </c>
      <c r="BR246" s="74" t="str">
        <f t="shared" si="311"/>
        <v/>
      </c>
      <c r="BS246" s="138" t="str">
        <f t="shared" si="312"/>
        <v/>
      </c>
      <c r="BT246" s="75" t="str">
        <f>IF(B246="","",SUBSTITUTE(MID($B246,AR246+1,AS246-AR246-1),"""",""))</f>
        <v/>
      </c>
      <c r="BU246" s="75" t="str">
        <f>IF(B246="","",SUBSTITUTE(MID($B246,AS246+1,AT246-AS246-1),"""",""))</f>
        <v/>
      </c>
      <c r="BV246" s="76" t="str">
        <f>IF(B246="","",SUBSTITUTE(MID($B246,AT246+1,AU246-AT246-1),"""",""))</f>
        <v/>
      </c>
      <c r="BW246" t="s">
        <v>1</v>
      </c>
      <c r="BX246" s="106" t="str">
        <f>IF(BA246="Vacant","",IF(BA246="","",BA246) &amp; IF(BB246="",""," – " &amp; BB246) &amp; IF(BN246="",""," – " &amp; BN246) &amp; IF(AY246="",""," – " &amp; AY246))</f>
        <v/>
      </c>
      <c r="BY246" s="107" t="str">
        <f t="shared" si="313"/>
        <v/>
      </c>
      <c r="BZ246" t="s">
        <v>1</v>
      </c>
      <c r="CA246" s="106" t="str">
        <f>IF(BA246="Vacant","",IF(BA246="","",BA246) &amp; IF(BB246="",""," – " &amp; BB246) &amp; IF(BN246="",""," – " &amp; BN246))</f>
        <v/>
      </c>
      <c r="CB246" s="107" t="str">
        <f t="shared" si="314"/>
        <v/>
      </c>
      <c r="CC246" t="s">
        <v>1</v>
      </c>
      <c r="CD246" s="106" t="str">
        <f>IF(BA246="Vacant","",IF(BA246="","",BA246)&amp;IF(BB246="",""," – "&amp;BB246))</f>
        <v/>
      </c>
      <c r="CE246" s="107" t="str">
        <f t="shared" si="326"/>
        <v/>
      </c>
      <c r="CF246" t="s">
        <v>1</v>
      </c>
      <c r="CG246" s="112" t="str">
        <f t="shared" si="327"/>
        <v/>
      </c>
      <c r="CH246" s="107" t="str" cm="1">
        <f t="array" ref="CH246">IF(CG246="","",INDEX(imePrezime_id,CG246,0))</f>
        <v/>
      </c>
      <c r="CI246" t="s">
        <v>1</v>
      </c>
      <c r="CJ246" s="30" t="str">
        <f>IF(CE246&lt;&gt;"NEMA","","SELECT '"&amp;CD246&amp;"', ime, prezime FROM imeprezime WHERE ime LIKE '%"&amp;MID(BA246,2,LEN(BA246)-2)&amp;"%' Or prezime LIKE '%"&amp;MID(BB246,2,LEN(BB246)-2)&amp;"%' Or ime LIKE '%"&amp;MID(BB246,2,LEN(BB246)-2)&amp;"%' Or prezime LIKE '%"&amp;MID(BA246,2,LEN(BA246)-2)&amp;"%' ORDER BY ime, prezime;")</f>
        <v/>
      </c>
      <c r="CK246" t="s">
        <v>1</v>
      </c>
      <c r="CL246" s="91"/>
      <c r="CM246" t="s">
        <v>1</v>
      </c>
      <c r="CO246" t="s">
        <v>1</v>
      </c>
      <c r="CW246" s="116" t="str">
        <f>IF(CE246="NEMA",MAX(CW$10:CW245)+1,"")</f>
        <v/>
      </c>
      <c r="CX246" t="s">
        <v>1</v>
      </c>
      <c r="CY246" s="124" t="str">
        <f>LEFT(BQ246,1)</f>
        <v/>
      </c>
      <c r="CZ246" t="s">
        <v>1</v>
      </c>
      <c r="DA246" s="106" t="str">
        <f>IF(CW246="","",IF(BO246&lt;&gt;"CRO","","INSERT INTO osoba (id,reg_broj,oib,spol_id,dat_rodjenja) VALUES ("&amp;CW246&amp;",(SELECT max(reg_broj)+1 FROM osoba),Null,'"&amp;CY246&amp;"',Null); INSERT INTO osoba_log (id,reg_broj,oib,spol_id,dat_rodjenja,dnevnik_id) SELECT id,reg_broj,oib,spol_id,dat_rodjenja,"&amp;CW$2&amp;" FROM osoba WHERE id = "&amp;CW246&amp;";"))</f>
        <v/>
      </c>
      <c r="DB246" s="129" t="str">
        <f>IF(CW246="","","INSERT INTO imeprezime (id,osoba_id,rbr,ime,prezime,klub_id,identitet_id,sintaksa_id,info,aktivno,dnevnik_id) VALUES ("&amp;CW246&amp;","&amp;IF(DA246="","Null",CW246)&amp;",1,'"&amp;BA246&amp;"','"&amp;BB246&amp;"',(SELECT id FROM klub WHERE naziv = '"&amp;BI246&amp;"'),Null,1,'',1,"&amp;CW$2&amp;");")</f>
        <v/>
      </c>
      <c r="DC246" t="s">
        <v>1</v>
      </c>
      <c r="DD246" s="30" t="str">
        <f t="shared" si="328"/>
        <v/>
      </c>
      <c r="DE246" t="s">
        <v>1</v>
      </c>
      <c r="DF246" s="106" t="str">
        <f>IF(OR(BP246="",BP246&lt;&gt;"NEMA"),"",BO246)</f>
        <v/>
      </c>
      <c r="DG246" s="129" t="str">
        <f>IF(DF246="","",MAX(DG$10:DG245)+1)</f>
        <v/>
      </c>
      <c r="DH246" t="s">
        <v>1</v>
      </c>
      <c r="DI246" s="91"/>
      <c r="DJ246" t="s">
        <v>1</v>
      </c>
      <c r="DK246" s="30" t="str">
        <f>IF(DF246="","","INSERT INTO drzava(id,naziv,oznaka) VALUES ("&amp;DG246&amp;",'"&amp;DI246&amp;"','"&amp;UPPER(LEFT(DF246,1))&amp;LOWER(RIGHT(DF246,2))&amp;"');")</f>
        <v/>
      </c>
      <c r="DL246" t="s">
        <v>1</v>
      </c>
      <c r="DM246" s="170" t="str">
        <f>IF(BJ246&lt;&gt;"NEMA","",IF(IFERROR(MATCH(BI246,BI$10:BI245,0),0)&lt;&gt;0,"",BI246))</f>
        <v/>
      </c>
      <c r="DN246" t="s">
        <v>1</v>
      </c>
      <c r="DO246" s="91"/>
      <c r="DP246" t="s">
        <v>1</v>
      </c>
      <c r="DQ246" s="106" t="str">
        <f t="shared" si="329"/>
        <v/>
      </c>
      <c r="DR246" s="74" t="str">
        <f>IF(DQ246="","",MAX(DR$10:DR245)+1)</f>
        <v/>
      </c>
      <c r="DS246" s="74" t="str">
        <f>IF(DQ246="","",IF(BP246="","",IF(BP246="NEMA",DG246,BP246)))</f>
        <v/>
      </c>
      <c r="DT246" s="74" t="str">
        <f t="shared" si="330"/>
        <v/>
      </c>
      <c r="DU246" s="74" t="str">
        <f>IF(DO246="","",MAX(DU$10:DU245)+1)</f>
        <v/>
      </c>
      <c r="DV246" s="181" t="str">
        <f>IF(DO246="","",INDEX(klub_id,MATCH(DO246,klub_naziv,0)))</f>
        <v/>
      </c>
      <c r="DW246" s="129" t="str">
        <f t="shared" si="331"/>
        <v/>
      </c>
      <c r="DX246" t="s">
        <v>1</v>
      </c>
      <c r="DY246" s="30" t="str">
        <f t="shared" si="332"/>
        <v/>
      </c>
      <c r="DZ246" t="s">
        <v>1</v>
      </c>
      <c r="EA246" s="170" t="str">
        <f>IF(BX246="","",IF(BY246&lt;&gt;"NEMA","ime-pre-klu"&amp;IF(BJ246="","","(ali)")&amp;"-kat",IF(CB246&lt;&gt;"NEMA","ime-pre-klu"&amp;IF(BJ246="","","(ali)"),IF(CE246&lt;&gt;"NEMA","ime-pre",IF(CW246&lt;&gt;"","novo",""))))&amp;IF(AND(BE246="0",BD246&gt;max_minuta*60),"-ot",""))</f>
        <v/>
      </c>
      <c r="EB246" t="s">
        <v>1</v>
      </c>
      <c r="EC246" s="112"/>
      <c r="ED246" s="138"/>
      <c r="EE246" s="138"/>
      <c r="EF246" s="138"/>
      <c r="EG246" s="138"/>
      <c r="EH246" s="138"/>
      <c r="EI246" s="138"/>
      <c r="EJ246" s="138"/>
      <c r="EK246" s="138"/>
      <c r="EL246" s="138"/>
      <c r="EM246" s="107" t="str">
        <f t="shared" si="315"/>
        <v/>
      </c>
      <c r="EN246" t="s">
        <v>1</v>
      </c>
    </row>
    <row r="247" spans="2:144" x14ac:dyDescent="0.25">
      <c r="B247" s="152"/>
      <c r="C247" t="s">
        <v>1</v>
      </c>
      <c r="D247" s="163" t="str">
        <f t="shared" si="316"/>
        <v/>
      </c>
      <c r="E247" s="164" t="str">
        <f t="shared" ref="E247:AW247" si="377">IF($B247="","",FIND(";",$B247,D247+1))</f>
        <v/>
      </c>
      <c r="F247" s="164" t="str">
        <f t="shared" si="377"/>
        <v/>
      </c>
      <c r="G247" s="164" t="str">
        <f t="shared" si="377"/>
        <v/>
      </c>
      <c r="H247" s="164" t="str">
        <f t="shared" si="377"/>
        <v/>
      </c>
      <c r="I247" s="164" t="str">
        <f t="shared" si="377"/>
        <v/>
      </c>
      <c r="J247" s="164" t="str">
        <f t="shared" si="377"/>
        <v/>
      </c>
      <c r="K247" s="164" t="str">
        <f t="shared" si="377"/>
        <v/>
      </c>
      <c r="L247" s="164" t="str">
        <f t="shared" si="377"/>
        <v/>
      </c>
      <c r="M247" s="164" t="str">
        <f t="shared" si="377"/>
        <v/>
      </c>
      <c r="N247" s="164" t="str">
        <f t="shared" si="377"/>
        <v/>
      </c>
      <c r="O247" s="164" t="str">
        <f t="shared" si="377"/>
        <v/>
      </c>
      <c r="P247" s="164" t="str">
        <f t="shared" si="377"/>
        <v/>
      </c>
      <c r="Q247" s="164" t="str">
        <f t="shared" si="377"/>
        <v/>
      </c>
      <c r="R247" s="164" t="str">
        <f t="shared" si="377"/>
        <v/>
      </c>
      <c r="S247" s="164" t="str">
        <f t="shared" si="377"/>
        <v/>
      </c>
      <c r="T247" s="164" t="str">
        <f t="shared" si="377"/>
        <v/>
      </c>
      <c r="U247" s="164" t="str">
        <f t="shared" si="377"/>
        <v/>
      </c>
      <c r="V247" s="164" t="str">
        <f t="shared" si="377"/>
        <v/>
      </c>
      <c r="W247" s="164" t="str">
        <f t="shared" si="377"/>
        <v/>
      </c>
      <c r="X247" s="164" t="str">
        <f t="shared" si="377"/>
        <v/>
      </c>
      <c r="Y247" s="164" t="str">
        <f t="shared" si="377"/>
        <v/>
      </c>
      <c r="Z247" s="164" t="str">
        <f t="shared" si="377"/>
        <v/>
      </c>
      <c r="AA247" s="164" t="str">
        <f t="shared" si="377"/>
        <v/>
      </c>
      <c r="AB247" s="164" t="str">
        <f t="shared" si="377"/>
        <v/>
      </c>
      <c r="AC247" s="164" t="str">
        <f t="shared" si="377"/>
        <v/>
      </c>
      <c r="AD247" s="164" t="str">
        <f t="shared" si="377"/>
        <v/>
      </c>
      <c r="AE247" s="164" t="str">
        <f t="shared" si="377"/>
        <v/>
      </c>
      <c r="AF247" s="164" t="str">
        <f t="shared" si="377"/>
        <v/>
      </c>
      <c r="AG247" s="164" t="str">
        <f t="shared" si="377"/>
        <v/>
      </c>
      <c r="AH247" s="164" t="str">
        <f t="shared" si="377"/>
        <v/>
      </c>
      <c r="AI247" s="164" t="str">
        <f t="shared" si="377"/>
        <v/>
      </c>
      <c r="AJ247" s="164" t="str">
        <f t="shared" si="377"/>
        <v/>
      </c>
      <c r="AK247" s="164" t="str">
        <f t="shared" si="377"/>
        <v/>
      </c>
      <c r="AL247" s="164" t="str">
        <f t="shared" si="377"/>
        <v/>
      </c>
      <c r="AM247" s="164" t="str">
        <f t="shared" si="377"/>
        <v/>
      </c>
      <c r="AN247" s="164" t="str">
        <f t="shared" si="377"/>
        <v/>
      </c>
      <c r="AO247" s="164" t="str">
        <f t="shared" si="377"/>
        <v/>
      </c>
      <c r="AP247" s="164" t="str">
        <f t="shared" si="377"/>
        <v/>
      </c>
      <c r="AQ247" s="164" t="str">
        <f t="shared" si="377"/>
        <v/>
      </c>
      <c r="AR247" s="164" t="str">
        <f t="shared" si="377"/>
        <v/>
      </c>
      <c r="AS247" s="164" t="str">
        <f t="shared" si="377"/>
        <v/>
      </c>
      <c r="AT247" s="164" t="str">
        <f t="shared" si="377"/>
        <v/>
      </c>
      <c r="AU247" s="164" t="str">
        <f t="shared" si="377"/>
        <v/>
      </c>
      <c r="AV247" s="164" t="str">
        <f t="shared" si="377"/>
        <v/>
      </c>
      <c r="AW247" s="165" t="str">
        <f t="shared" si="377"/>
        <v/>
      </c>
      <c r="AX247" t="s">
        <v>1</v>
      </c>
      <c r="AY247" s="106" t="str">
        <f t="shared" si="318"/>
        <v/>
      </c>
      <c r="AZ247" s="138" t="str">
        <f t="shared" si="310"/>
        <v/>
      </c>
      <c r="BA247" s="74" t="str">
        <f t="shared" si="319"/>
        <v/>
      </c>
      <c r="BB247" s="74" t="str">
        <f t="shared" si="320"/>
        <v/>
      </c>
      <c r="BC247" s="138" t="str">
        <f t="shared" si="321"/>
        <v/>
      </c>
      <c r="BD247" s="138" t="str">
        <f t="shared" si="322"/>
        <v/>
      </c>
      <c r="BE247" s="138" t="str">
        <f t="shared" si="323"/>
        <v/>
      </c>
      <c r="BF247" s="138" t="str">
        <f t="shared" si="344"/>
        <v/>
      </c>
      <c r="BG247" s="138" t="str">
        <f>IF(CD247="","",IF(N(BD247)&gt;max_minuta*60,2,INDEX(statusRezultat_id,MATCH(VALUE(BE247),statusRezultat_oevent,0))))</f>
        <v/>
      </c>
      <c r="BH247" s="74" t="str">
        <f>IF(B247="","",SUBSTITUTE(MID($B247,R247+1,S247-R247-1),"""",""))</f>
        <v/>
      </c>
      <c r="BI247" s="74" t="str">
        <f>IF(B247="","",SUBSTITUTE(MID($B247,S247+1,T247-S247-1),"""",""))</f>
        <v/>
      </c>
      <c r="BJ247" s="138" t="str">
        <f t="shared" si="324"/>
        <v/>
      </c>
      <c r="BK247" s="74" t="str" cm="1">
        <f t="array" ref="BK247">IF(BJ247="",""&amp;BI247,IF(BJ247="NEMA",BI247,INDEX(klubAlias_klub,BJ247)))</f>
        <v/>
      </c>
      <c r="BL247" s="74" t="str" cm="1">
        <f t="array" ref="BL247">IFERROR(INDEX(registarNatjecatelji,CE247,4),"")</f>
        <v/>
      </c>
      <c r="BM247" s="183" t="str">
        <f t="shared" si="368"/>
        <v/>
      </c>
      <c r="BN247" s="74" t="str">
        <f t="shared" si="325"/>
        <v/>
      </c>
      <c r="BO247" s="74" t="str">
        <f>IF(B247="","",SUBSTITUTE(MID($B247,T247+1,U247-T247-1),"""",""))</f>
        <v/>
      </c>
      <c r="BP247" s="138" t="str">
        <f>IF(BO247="","",IFERROR(INDEX(drzava_id,MATCH(BO247,drzava_oznaka,0)),"NEMA"))</f>
        <v/>
      </c>
      <c r="BQ247" s="74" t="str">
        <f>IF(B247="","",SUBSTITUTE(MID($B247,AQ247+1,AR247-AQ247-1),"""",""))</f>
        <v/>
      </c>
      <c r="BR247" s="74" t="str">
        <f t="shared" si="311"/>
        <v/>
      </c>
      <c r="BS247" s="138" t="str">
        <f t="shared" si="312"/>
        <v/>
      </c>
      <c r="BT247" s="75" t="str">
        <f>IF(B247="","",SUBSTITUTE(MID($B247,AR247+1,AS247-AR247-1),"""",""))</f>
        <v/>
      </c>
      <c r="BU247" s="75" t="str">
        <f>IF(B247="","",SUBSTITUTE(MID($B247,AS247+1,AT247-AS247-1),"""",""))</f>
        <v/>
      </c>
      <c r="BV247" s="76" t="str">
        <f>IF(B247="","",SUBSTITUTE(MID($B247,AT247+1,AU247-AT247-1),"""",""))</f>
        <v/>
      </c>
      <c r="BW247" t="s">
        <v>1</v>
      </c>
      <c r="BX247" s="106" t="str">
        <f>IF(BA247="Vacant","",IF(BA247="","",BA247) &amp; IF(BB247="",""," – " &amp; BB247) &amp; IF(BN247="",""," – " &amp; BN247) &amp; IF(AY247="",""," – " &amp; AY247))</f>
        <v/>
      </c>
      <c r="BY247" s="107" t="str">
        <f t="shared" si="313"/>
        <v/>
      </c>
      <c r="BZ247" t="s">
        <v>1</v>
      </c>
      <c r="CA247" s="106" t="str">
        <f>IF(BA247="Vacant","",IF(BA247="","",BA247) &amp; IF(BB247="",""," – " &amp; BB247) &amp; IF(BN247="",""," – " &amp; BN247))</f>
        <v/>
      </c>
      <c r="CB247" s="107" t="str">
        <f t="shared" si="314"/>
        <v/>
      </c>
      <c r="CC247" t="s">
        <v>1</v>
      </c>
      <c r="CD247" s="106" t="str">
        <f>IF(BA247="Vacant","",IF(BA247="","",BA247)&amp;IF(BB247="",""," – "&amp;BB247))</f>
        <v/>
      </c>
      <c r="CE247" s="107" t="str">
        <f t="shared" si="326"/>
        <v/>
      </c>
      <c r="CF247" t="s">
        <v>1</v>
      </c>
      <c r="CG247" s="112" t="str">
        <f t="shared" si="327"/>
        <v/>
      </c>
      <c r="CH247" s="107" t="str" cm="1">
        <f t="array" ref="CH247">IF(CG247="","",INDEX(imePrezime_id,CG247,0))</f>
        <v/>
      </c>
      <c r="CI247" t="s">
        <v>1</v>
      </c>
      <c r="CJ247" s="30" t="str">
        <f>IF(CE247&lt;&gt;"NEMA","","SELECT '"&amp;CD247&amp;"', ime, prezime FROM imeprezime WHERE ime LIKE '%"&amp;MID(BA247,2,LEN(BA247)-2)&amp;"%' Or prezime LIKE '%"&amp;MID(BB247,2,LEN(BB247)-2)&amp;"%' Or ime LIKE '%"&amp;MID(BB247,2,LEN(BB247)-2)&amp;"%' Or prezime LIKE '%"&amp;MID(BA247,2,LEN(BA247)-2)&amp;"%' ORDER BY ime, prezime;")</f>
        <v/>
      </c>
      <c r="CK247" t="s">
        <v>1</v>
      </c>
      <c r="CL247" s="91"/>
      <c r="CM247" t="s">
        <v>1</v>
      </c>
      <c r="CO247" t="s">
        <v>1</v>
      </c>
      <c r="CW247" s="116" t="str">
        <f>IF(CE247="NEMA",MAX(CW$10:CW246)+1,"")</f>
        <v/>
      </c>
      <c r="CX247" t="s">
        <v>1</v>
      </c>
      <c r="CY247" s="124" t="str">
        <f>LEFT(BQ247,1)</f>
        <v/>
      </c>
      <c r="CZ247" t="s">
        <v>1</v>
      </c>
      <c r="DA247" s="106" t="str">
        <f>IF(CW247="","",IF(BO247&lt;&gt;"CRO","","INSERT INTO osoba (id,reg_broj,oib,spol_id,dat_rodjenja) VALUES ("&amp;CW247&amp;",(SELECT max(reg_broj)+1 FROM osoba),Null,'"&amp;CY247&amp;"',Null); INSERT INTO osoba_log (id,reg_broj,oib,spol_id,dat_rodjenja,dnevnik_id) SELECT id,reg_broj,oib,spol_id,dat_rodjenja,"&amp;CW$2&amp;" FROM osoba WHERE id = "&amp;CW247&amp;";"))</f>
        <v/>
      </c>
      <c r="DB247" s="129" t="str">
        <f>IF(CW247="","","INSERT INTO imeprezime (id,osoba_id,rbr,ime,prezime,klub_id,identitet_id,sintaksa_id,info,aktivno,dnevnik_id) VALUES ("&amp;CW247&amp;","&amp;IF(DA247="","Null",CW247)&amp;",1,'"&amp;BA247&amp;"','"&amp;BB247&amp;"',(SELECT id FROM klub WHERE naziv = '"&amp;BI247&amp;"'),Null,1,'',1,"&amp;CW$2&amp;");")</f>
        <v/>
      </c>
      <c r="DC247" t="s">
        <v>1</v>
      </c>
      <c r="DD247" s="30" t="str">
        <f t="shared" si="328"/>
        <v/>
      </c>
      <c r="DE247" t="s">
        <v>1</v>
      </c>
      <c r="DF247" s="106" t="str">
        <f>IF(OR(BP247="",BP247&lt;&gt;"NEMA"),"",BO247)</f>
        <v/>
      </c>
      <c r="DG247" s="129" t="str">
        <f>IF(DF247="","",MAX(DG$10:DG246)+1)</f>
        <v/>
      </c>
      <c r="DH247" t="s">
        <v>1</v>
      </c>
      <c r="DI247" s="91"/>
      <c r="DJ247" t="s">
        <v>1</v>
      </c>
      <c r="DK247" s="30" t="str">
        <f>IF(DF247="","","INSERT INTO drzava(id,naziv,oznaka) VALUES ("&amp;DG247&amp;",'"&amp;DI247&amp;"','"&amp;UPPER(LEFT(DF247,1))&amp;LOWER(RIGHT(DF247,2))&amp;"');")</f>
        <v/>
      </c>
      <c r="DL247" t="s">
        <v>1</v>
      </c>
      <c r="DM247" s="170" t="str">
        <f>IF(BJ247&lt;&gt;"NEMA","",IF(IFERROR(MATCH(BI247,BI$10:BI246,0),0)&lt;&gt;0,"",BI247))</f>
        <v/>
      </c>
      <c r="DN247" t="s">
        <v>1</v>
      </c>
      <c r="DO247" s="91"/>
      <c r="DP247" t="s">
        <v>1</v>
      </c>
      <c r="DQ247" s="106" t="str">
        <f t="shared" si="329"/>
        <v/>
      </c>
      <c r="DR247" s="74" t="str">
        <f>IF(DQ247="","",MAX(DR$10:DR246)+1)</f>
        <v/>
      </c>
      <c r="DS247" s="74" t="str">
        <f>IF(DQ247="","",IF(BP247="","",IF(BP247="NEMA",DG247,BP247)))</f>
        <v/>
      </c>
      <c r="DT247" s="74" t="str">
        <f t="shared" si="330"/>
        <v/>
      </c>
      <c r="DU247" s="74" t="str">
        <f>IF(DO247="","",MAX(DU$10:DU246)+1)</f>
        <v/>
      </c>
      <c r="DV247" s="181" t="str">
        <f>IF(DO247="","",INDEX(klub_id,MATCH(DO247,klub_naziv,0)))</f>
        <v/>
      </c>
      <c r="DW247" s="129" t="str">
        <f t="shared" si="331"/>
        <v/>
      </c>
      <c r="DX247" t="s">
        <v>1</v>
      </c>
      <c r="DY247" s="30" t="str">
        <f t="shared" si="332"/>
        <v/>
      </c>
      <c r="DZ247" t="s">
        <v>1</v>
      </c>
      <c r="EA247" s="170" t="str">
        <f>IF(BX247="","",IF(BY247&lt;&gt;"NEMA","ime-pre-klu"&amp;IF(BJ247="","","(ali)")&amp;"-kat",IF(CB247&lt;&gt;"NEMA","ime-pre-klu"&amp;IF(BJ247="","","(ali)"),IF(CE247&lt;&gt;"NEMA","ime-pre",IF(CW247&lt;&gt;"","novo",""))))&amp;IF(AND(BE247="0",BD247&gt;max_minuta*60),"-ot",""))</f>
        <v/>
      </c>
      <c r="EB247" t="s">
        <v>1</v>
      </c>
      <c r="EC247" s="112"/>
      <c r="ED247" s="138"/>
      <c r="EE247" s="138"/>
      <c r="EF247" s="138"/>
      <c r="EG247" s="138"/>
      <c r="EH247" s="138"/>
      <c r="EI247" s="138"/>
      <c r="EJ247" s="138"/>
      <c r="EK247" s="138"/>
      <c r="EL247" s="138"/>
      <c r="EM247" s="107" t="str">
        <f t="shared" si="315"/>
        <v/>
      </c>
      <c r="EN247" t="s">
        <v>1</v>
      </c>
    </row>
    <row r="248" spans="2:144" x14ac:dyDescent="0.25">
      <c r="B248" s="152"/>
      <c r="C248" t="s">
        <v>1</v>
      </c>
      <c r="D248" s="163" t="str">
        <f t="shared" si="316"/>
        <v/>
      </c>
      <c r="E248" s="164" t="str">
        <f t="shared" ref="E248:AW248" si="378">IF($B248="","",FIND(";",$B248,D248+1))</f>
        <v/>
      </c>
      <c r="F248" s="164" t="str">
        <f t="shared" si="378"/>
        <v/>
      </c>
      <c r="G248" s="164" t="str">
        <f t="shared" si="378"/>
        <v/>
      </c>
      <c r="H248" s="164" t="str">
        <f t="shared" si="378"/>
        <v/>
      </c>
      <c r="I248" s="164" t="str">
        <f t="shared" si="378"/>
        <v/>
      </c>
      <c r="J248" s="164" t="str">
        <f t="shared" si="378"/>
        <v/>
      </c>
      <c r="K248" s="164" t="str">
        <f t="shared" si="378"/>
        <v/>
      </c>
      <c r="L248" s="164" t="str">
        <f t="shared" si="378"/>
        <v/>
      </c>
      <c r="M248" s="164" t="str">
        <f t="shared" si="378"/>
        <v/>
      </c>
      <c r="N248" s="164" t="str">
        <f t="shared" si="378"/>
        <v/>
      </c>
      <c r="O248" s="164" t="str">
        <f t="shared" si="378"/>
        <v/>
      </c>
      <c r="P248" s="164" t="str">
        <f t="shared" si="378"/>
        <v/>
      </c>
      <c r="Q248" s="164" t="str">
        <f t="shared" si="378"/>
        <v/>
      </c>
      <c r="R248" s="164" t="str">
        <f t="shared" si="378"/>
        <v/>
      </c>
      <c r="S248" s="164" t="str">
        <f t="shared" si="378"/>
        <v/>
      </c>
      <c r="T248" s="164" t="str">
        <f t="shared" si="378"/>
        <v/>
      </c>
      <c r="U248" s="164" t="str">
        <f t="shared" si="378"/>
        <v/>
      </c>
      <c r="V248" s="164" t="str">
        <f t="shared" si="378"/>
        <v/>
      </c>
      <c r="W248" s="164" t="str">
        <f t="shared" si="378"/>
        <v/>
      </c>
      <c r="X248" s="164" t="str">
        <f t="shared" si="378"/>
        <v/>
      </c>
      <c r="Y248" s="164" t="str">
        <f t="shared" si="378"/>
        <v/>
      </c>
      <c r="Z248" s="164" t="str">
        <f t="shared" si="378"/>
        <v/>
      </c>
      <c r="AA248" s="164" t="str">
        <f t="shared" si="378"/>
        <v/>
      </c>
      <c r="AB248" s="164" t="str">
        <f t="shared" si="378"/>
        <v/>
      </c>
      <c r="AC248" s="164" t="str">
        <f t="shared" si="378"/>
        <v/>
      </c>
      <c r="AD248" s="164" t="str">
        <f t="shared" si="378"/>
        <v/>
      </c>
      <c r="AE248" s="164" t="str">
        <f t="shared" si="378"/>
        <v/>
      </c>
      <c r="AF248" s="164" t="str">
        <f t="shared" si="378"/>
        <v/>
      </c>
      <c r="AG248" s="164" t="str">
        <f t="shared" si="378"/>
        <v/>
      </c>
      <c r="AH248" s="164" t="str">
        <f t="shared" si="378"/>
        <v/>
      </c>
      <c r="AI248" s="164" t="str">
        <f t="shared" si="378"/>
        <v/>
      </c>
      <c r="AJ248" s="164" t="str">
        <f t="shared" si="378"/>
        <v/>
      </c>
      <c r="AK248" s="164" t="str">
        <f t="shared" si="378"/>
        <v/>
      </c>
      <c r="AL248" s="164" t="str">
        <f t="shared" si="378"/>
        <v/>
      </c>
      <c r="AM248" s="164" t="str">
        <f t="shared" si="378"/>
        <v/>
      </c>
      <c r="AN248" s="164" t="str">
        <f t="shared" si="378"/>
        <v/>
      </c>
      <c r="AO248" s="164" t="str">
        <f t="shared" si="378"/>
        <v/>
      </c>
      <c r="AP248" s="164" t="str">
        <f t="shared" si="378"/>
        <v/>
      </c>
      <c r="AQ248" s="164" t="str">
        <f t="shared" si="378"/>
        <v/>
      </c>
      <c r="AR248" s="164" t="str">
        <f t="shared" si="378"/>
        <v/>
      </c>
      <c r="AS248" s="164" t="str">
        <f t="shared" si="378"/>
        <v/>
      </c>
      <c r="AT248" s="164" t="str">
        <f t="shared" si="378"/>
        <v/>
      </c>
      <c r="AU248" s="164" t="str">
        <f t="shared" si="378"/>
        <v/>
      </c>
      <c r="AV248" s="164" t="str">
        <f t="shared" si="378"/>
        <v/>
      </c>
      <c r="AW248" s="165" t="str">
        <f t="shared" si="378"/>
        <v/>
      </c>
      <c r="AX248" t="s">
        <v>1</v>
      </c>
      <c r="AY248" s="106" t="str">
        <f t="shared" si="318"/>
        <v/>
      </c>
      <c r="AZ248" s="138" t="str">
        <f t="shared" si="310"/>
        <v/>
      </c>
      <c r="BA248" s="74" t="str">
        <f t="shared" si="319"/>
        <v/>
      </c>
      <c r="BB248" s="74" t="str">
        <f t="shared" si="320"/>
        <v/>
      </c>
      <c r="BC248" s="138" t="str">
        <f t="shared" si="321"/>
        <v/>
      </c>
      <c r="BD248" s="138" t="str">
        <f t="shared" si="322"/>
        <v/>
      </c>
      <c r="BE248" s="138" t="str">
        <f t="shared" si="323"/>
        <v/>
      </c>
      <c r="BF248" s="138" t="str">
        <f t="shared" si="344"/>
        <v/>
      </c>
      <c r="BG248" s="138" t="str">
        <f>IF(CD248="","",IF(N(BD248)&gt;max_minuta*60,2,INDEX(statusRezultat_id,MATCH(VALUE(BE248),statusRezultat_oevent,0))))</f>
        <v/>
      </c>
      <c r="BH248" s="74" t="str">
        <f>IF(B248="","",SUBSTITUTE(MID($B248,R248+1,S248-R248-1),"""",""))</f>
        <v/>
      </c>
      <c r="BI248" s="74" t="str">
        <f>IF(B248="","",SUBSTITUTE(MID($B248,S248+1,T248-S248-1),"""",""))</f>
        <v/>
      </c>
      <c r="BJ248" s="138" t="str">
        <f t="shared" si="324"/>
        <v/>
      </c>
      <c r="BK248" s="74" t="str" cm="1">
        <f t="array" ref="BK248">IF(BJ248="",""&amp;BI248,IF(BJ248="NEMA",BI248,INDEX(klubAlias_klub,BJ248)))</f>
        <v/>
      </c>
      <c r="BL248" s="74" t="str" cm="1">
        <f t="array" ref="BL248">IFERROR(INDEX(registarNatjecatelji,CE248,4),"")</f>
        <v/>
      </c>
      <c r="BM248" s="183" t="str">
        <f t="shared" si="368"/>
        <v/>
      </c>
      <c r="BN248" s="74" t="str">
        <f t="shared" si="325"/>
        <v/>
      </c>
      <c r="BO248" s="74" t="str">
        <f>IF(B248="","",SUBSTITUTE(MID($B248,T248+1,U248-T248-1),"""",""))</f>
        <v/>
      </c>
      <c r="BP248" s="138" t="str">
        <f>IF(BO248="","",IFERROR(INDEX(drzava_id,MATCH(BO248,drzava_oznaka,0)),"NEMA"))</f>
        <v/>
      </c>
      <c r="BQ248" s="74" t="str">
        <f>IF(B248="","",SUBSTITUTE(MID($B248,AQ248+1,AR248-AQ248-1),"""",""))</f>
        <v/>
      </c>
      <c r="BR248" s="74" t="str">
        <f t="shared" si="311"/>
        <v/>
      </c>
      <c r="BS248" s="138" t="str">
        <f t="shared" si="312"/>
        <v/>
      </c>
      <c r="BT248" s="75" t="str">
        <f>IF(B248="","",SUBSTITUTE(MID($B248,AR248+1,AS248-AR248-1),"""",""))</f>
        <v/>
      </c>
      <c r="BU248" s="75" t="str">
        <f>IF(B248="","",SUBSTITUTE(MID($B248,AS248+1,AT248-AS248-1),"""",""))</f>
        <v/>
      </c>
      <c r="BV248" s="76" t="str">
        <f>IF(B248="","",SUBSTITUTE(MID($B248,AT248+1,AU248-AT248-1),"""",""))</f>
        <v/>
      </c>
      <c r="BW248" t="s">
        <v>1</v>
      </c>
      <c r="BX248" s="106" t="str">
        <f>IF(BA248="Vacant","",IF(BA248="","",BA248) &amp; IF(BB248="",""," – " &amp; BB248) &amp; IF(BN248="",""," – " &amp; BN248) &amp; IF(AY248="",""," – " &amp; AY248))</f>
        <v/>
      </c>
      <c r="BY248" s="107" t="str">
        <f t="shared" si="313"/>
        <v/>
      </c>
      <c r="BZ248" t="s">
        <v>1</v>
      </c>
      <c r="CA248" s="106" t="str">
        <f>IF(BA248="Vacant","",IF(BA248="","",BA248) &amp; IF(BB248="",""," – " &amp; BB248) &amp; IF(BN248="",""," – " &amp; BN248))</f>
        <v/>
      </c>
      <c r="CB248" s="107" t="str">
        <f t="shared" si="314"/>
        <v/>
      </c>
      <c r="CC248" t="s">
        <v>1</v>
      </c>
      <c r="CD248" s="106" t="str">
        <f>IF(BA248="Vacant","",IF(BA248="","",BA248)&amp;IF(BB248="",""," – "&amp;BB248))</f>
        <v/>
      </c>
      <c r="CE248" s="107" t="str">
        <f t="shared" si="326"/>
        <v/>
      </c>
      <c r="CF248" t="s">
        <v>1</v>
      </c>
      <c r="CG248" s="112" t="str">
        <f t="shared" si="327"/>
        <v/>
      </c>
      <c r="CH248" s="107" t="str" cm="1">
        <f t="array" ref="CH248">IF(CG248="","",INDEX(imePrezime_id,CG248,0))</f>
        <v/>
      </c>
      <c r="CI248" t="s">
        <v>1</v>
      </c>
      <c r="CJ248" s="30" t="str">
        <f>IF(CE248&lt;&gt;"NEMA","","SELECT '"&amp;CD248&amp;"', ime, prezime FROM imeprezime WHERE ime LIKE '%"&amp;MID(BA248,2,LEN(BA248)-2)&amp;"%' Or prezime LIKE '%"&amp;MID(BB248,2,LEN(BB248)-2)&amp;"%' Or ime LIKE '%"&amp;MID(BB248,2,LEN(BB248)-2)&amp;"%' Or prezime LIKE '%"&amp;MID(BA248,2,LEN(BA248)-2)&amp;"%' ORDER BY ime, prezime;")</f>
        <v/>
      </c>
      <c r="CK248" t="s">
        <v>1</v>
      </c>
      <c r="CL248" s="91"/>
      <c r="CM248" t="s">
        <v>1</v>
      </c>
      <c r="CO248" t="s">
        <v>1</v>
      </c>
      <c r="CW248" s="116" t="str">
        <f>IF(CE248="NEMA",MAX(CW$10:CW247)+1,"")</f>
        <v/>
      </c>
      <c r="CX248" t="s">
        <v>1</v>
      </c>
      <c r="CY248" s="124" t="str">
        <f>LEFT(BQ248,1)</f>
        <v/>
      </c>
      <c r="CZ248" t="s">
        <v>1</v>
      </c>
      <c r="DA248" s="106" t="str">
        <f>IF(CW248="","",IF(BO248&lt;&gt;"CRO","","INSERT INTO osoba (id,reg_broj,oib,spol_id,dat_rodjenja) VALUES ("&amp;CW248&amp;",(SELECT max(reg_broj)+1 FROM osoba),Null,'"&amp;CY248&amp;"',Null); INSERT INTO osoba_log (id,reg_broj,oib,spol_id,dat_rodjenja,dnevnik_id) SELECT id,reg_broj,oib,spol_id,dat_rodjenja,"&amp;CW$2&amp;" FROM osoba WHERE id = "&amp;CW248&amp;";"))</f>
        <v/>
      </c>
      <c r="DB248" s="129" t="str">
        <f>IF(CW248="","","INSERT INTO imeprezime (id,osoba_id,rbr,ime,prezime,klub_id,identitet_id,sintaksa_id,info,aktivno,dnevnik_id) VALUES ("&amp;CW248&amp;","&amp;IF(DA248="","Null",CW248)&amp;",1,'"&amp;BA248&amp;"','"&amp;BB248&amp;"',(SELECT id FROM klub WHERE naziv = '"&amp;BI248&amp;"'),Null,1,'',1,"&amp;CW$2&amp;");")</f>
        <v/>
      </c>
      <c r="DC248" t="s">
        <v>1</v>
      </c>
      <c r="DD248" s="30" t="str">
        <f t="shared" si="328"/>
        <v/>
      </c>
      <c r="DE248" t="s">
        <v>1</v>
      </c>
      <c r="DF248" s="106" t="str">
        <f>IF(OR(BP248="",BP248&lt;&gt;"NEMA"),"",BO248)</f>
        <v/>
      </c>
      <c r="DG248" s="129" t="str">
        <f>IF(DF248="","",MAX(DG$10:DG247)+1)</f>
        <v/>
      </c>
      <c r="DH248" t="s">
        <v>1</v>
      </c>
      <c r="DI248" s="91"/>
      <c r="DJ248" t="s">
        <v>1</v>
      </c>
      <c r="DK248" s="30" t="str">
        <f>IF(DF248="","","INSERT INTO drzava(id,naziv,oznaka) VALUES ("&amp;DG248&amp;",'"&amp;DI248&amp;"','"&amp;UPPER(LEFT(DF248,1))&amp;LOWER(RIGHT(DF248,2))&amp;"');")</f>
        <v/>
      </c>
      <c r="DL248" t="s">
        <v>1</v>
      </c>
      <c r="DM248" s="170" t="str">
        <f>IF(BJ248&lt;&gt;"NEMA","",IF(IFERROR(MATCH(BI248,BI$10:BI247,0),0)&lt;&gt;0,"",BI248))</f>
        <v/>
      </c>
      <c r="DN248" t="s">
        <v>1</v>
      </c>
      <c r="DO248" s="91"/>
      <c r="DP248" t="s">
        <v>1</v>
      </c>
      <c r="DQ248" s="106" t="str">
        <f t="shared" si="329"/>
        <v/>
      </c>
      <c r="DR248" s="74" t="str">
        <f>IF(DQ248="","",MAX(DR$10:DR247)+1)</f>
        <v/>
      </c>
      <c r="DS248" s="74" t="str">
        <f>IF(DQ248="","",IF(BP248="","",IF(BP248="NEMA",DG248,BP248)))</f>
        <v/>
      </c>
      <c r="DT248" s="74" t="str">
        <f t="shared" si="330"/>
        <v/>
      </c>
      <c r="DU248" s="74" t="str">
        <f>IF(DO248="","",MAX(DU$10:DU247)+1)</f>
        <v/>
      </c>
      <c r="DV248" s="181" t="str">
        <f>IF(DO248="","",INDEX(klub_id,MATCH(DO248,klub_naziv,0)))</f>
        <v/>
      </c>
      <c r="DW248" s="129" t="str">
        <f t="shared" si="331"/>
        <v/>
      </c>
      <c r="DX248" t="s">
        <v>1</v>
      </c>
      <c r="DY248" s="30" t="str">
        <f t="shared" si="332"/>
        <v/>
      </c>
      <c r="DZ248" t="s">
        <v>1</v>
      </c>
      <c r="EA248" s="170" t="str">
        <f>IF(BX248="","",IF(BY248&lt;&gt;"NEMA","ime-pre-klu"&amp;IF(BJ248="","","(ali)")&amp;"-kat",IF(CB248&lt;&gt;"NEMA","ime-pre-klu"&amp;IF(BJ248="","","(ali)"),IF(CE248&lt;&gt;"NEMA","ime-pre",IF(CW248&lt;&gt;"","novo",""))))&amp;IF(AND(BE248="0",BD248&gt;max_minuta*60),"-ot",""))</f>
        <v/>
      </c>
      <c r="EB248" t="s">
        <v>1</v>
      </c>
      <c r="EC248" s="112"/>
      <c r="ED248" s="138"/>
      <c r="EE248" s="138"/>
      <c r="EF248" s="138"/>
      <c r="EG248" s="138"/>
      <c r="EH248" s="138"/>
      <c r="EI248" s="138"/>
      <c r="EJ248" s="138"/>
      <c r="EK248" s="138"/>
      <c r="EL248" s="138"/>
      <c r="EM248" s="107" t="str">
        <f t="shared" si="315"/>
        <v/>
      </c>
      <c r="EN248" t="s">
        <v>1</v>
      </c>
    </row>
    <row r="249" spans="2:144" x14ac:dyDescent="0.25">
      <c r="B249" s="152"/>
      <c r="C249" t="s">
        <v>1</v>
      </c>
      <c r="D249" s="163" t="str">
        <f t="shared" si="316"/>
        <v/>
      </c>
      <c r="E249" s="164" t="str">
        <f t="shared" ref="E249:AW249" si="379">IF($B249="","",FIND(";",$B249,D249+1))</f>
        <v/>
      </c>
      <c r="F249" s="164" t="str">
        <f t="shared" si="379"/>
        <v/>
      </c>
      <c r="G249" s="164" t="str">
        <f t="shared" si="379"/>
        <v/>
      </c>
      <c r="H249" s="164" t="str">
        <f t="shared" si="379"/>
        <v/>
      </c>
      <c r="I249" s="164" t="str">
        <f t="shared" si="379"/>
        <v/>
      </c>
      <c r="J249" s="164" t="str">
        <f t="shared" si="379"/>
        <v/>
      </c>
      <c r="K249" s="164" t="str">
        <f t="shared" si="379"/>
        <v/>
      </c>
      <c r="L249" s="164" t="str">
        <f t="shared" si="379"/>
        <v/>
      </c>
      <c r="M249" s="164" t="str">
        <f t="shared" si="379"/>
        <v/>
      </c>
      <c r="N249" s="164" t="str">
        <f t="shared" si="379"/>
        <v/>
      </c>
      <c r="O249" s="164" t="str">
        <f t="shared" si="379"/>
        <v/>
      </c>
      <c r="P249" s="164" t="str">
        <f t="shared" si="379"/>
        <v/>
      </c>
      <c r="Q249" s="164" t="str">
        <f t="shared" si="379"/>
        <v/>
      </c>
      <c r="R249" s="164" t="str">
        <f t="shared" si="379"/>
        <v/>
      </c>
      <c r="S249" s="164" t="str">
        <f t="shared" si="379"/>
        <v/>
      </c>
      <c r="T249" s="164" t="str">
        <f t="shared" si="379"/>
        <v/>
      </c>
      <c r="U249" s="164" t="str">
        <f t="shared" si="379"/>
        <v/>
      </c>
      <c r="V249" s="164" t="str">
        <f t="shared" si="379"/>
        <v/>
      </c>
      <c r="W249" s="164" t="str">
        <f t="shared" si="379"/>
        <v/>
      </c>
      <c r="X249" s="164" t="str">
        <f t="shared" si="379"/>
        <v/>
      </c>
      <c r="Y249" s="164" t="str">
        <f t="shared" si="379"/>
        <v/>
      </c>
      <c r="Z249" s="164" t="str">
        <f t="shared" si="379"/>
        <v/>
      </c>
      <c r="AA249" s="164" t="str">
        <f t="shared" si="379"/>
        <v/>
      </c>
      <c r="AB249" s="164" t="str">
        <f t="shared" si="379"/>
        <v/>
      </c>
      <c r="AC249" s="164" t="str">
        <f t="shared" si="379"/>
        <v/>
      </c>
      <c r="AD249" s="164" t="str">
        <f t="shared" si="379"/>
        <v/>
      </c>
      <c r="AE249" s="164" t="str">
        <f t="shared" si="379"/>
        <v/>
      </c>
      <c r="AF249" s="164" t="str">
        <f t="shared" si="379"/>
        <v/>
      </c>
      <c r="AG249" s="164" t="str">
        <f t="shared" si="379"/>
        <v/>
      </c>
      <c r="AH249" s="164" t="str">
        <f t="shared" si="379"/>
        <v/>
      </c>
      <c r="AI249" s="164" t="str">
        <f t="shared" si="379"/>
        <v/>
      </c>
      <c r="AJ249" s="164" t="str">
        <f t="shared" si="379"/>
        <v/>
      </c>
      <c r="AK249" s="164" t="str">
        <f t="shared" si="379"/>
        <v/>
      </c>
      <c r="AL249" s="164" t="str">
        <f t="shared" si="379"/>
        <v/>
      </c>
      <c r="AM249" s="164" t="str">
        <f t="shared" si="379"/>
        <v/>
      </c>
      <c r="AN249" s="164" t="str">
        <f t="shared" si="379"/>
        <v/>
      </c>
      <c r="AO249" s="164" t="str">
        <f t="shared" si="379"/>
        <v/>
      </c>
      <c r="AP249" s="164" t="str">
        <f t="shared" si="379"/>
        <v/>
      </c>
      <c r="AQ249" s="164" t="str">
        <f t="shared" si="379"/>
        <v/>
      </c>
      <c r="AR249" s="164" t="str">
        <f t="shared" si="379"/>
        <v/>
      </c>
      <c r="AS249" s="164" t="str">
        <f t="shared" si="379"/>
        <v/>
      </c>
      <c r="AT249" s="164" t="str">
        <f t="shared" si="379"/>
        <v/>
      </c>
      <c r="AU249" s="164" t="str">
        <f t="shared" si="379"/>
        <v/>
      </c>
      <c r="AV249" s="164" t="str">
        <f t="shared" si="379"/>
        <v/>
      </c>
      <c r="AW249" s="165" t="str">
        <f t="shared" si="379"/>
        <v/>
      </c>
      <c r="AX249" t="s">
        <v>1</v>
      </c>
      <c r="AY249" s="106" t="str">
        <f t="shared" si="318"/>
        <v/>
      </c>
      <c r="AZ249" s="138" t="str">
        <f t="shared" si="310"/>
        <v/>
      </c>
      <c r="BA249" s="74" t="str">
        <f t="shared" si="319"/>
        <v/>
      </c>
      <c r="BB249" s="74" t="str">
        <f t="shared" si="320"/>
        <v/>
      </c>
      <c r="BC249" s="138" t="str">
        <f t="shared" si="321"/>
        <v/>
      </c>
      <c r="BD249" s="138" t="str">
        <f t="shared" si="322"/>
        <v/>
      </c>
      <c r="BE249" s="138" t="str">
        <f t="shared" si="323"/>
        <v/>
      </c>
      <c r="BF249" s="138" t="str">
        <f t="shared" si="344"/>
        <v/>
      </c>
      <c r="BG249" s="138" t="str">
        <f>IF(CD249="","",IF(N(BD249)&gt;max_minuta*60,2,INDEX(statusRezultat_id,MATCH(VALUE(BE249),statusRezultat_oevent,0))))</f>
        <v/>
      </c>
      <c r="BH249" s="74" t="str">
        <f>IF(B249="","",SUBSTITUTE(MID($B249,R249+1,S249-R249-1),"""",""))</f>
        <v/>
      </c>
      <c r="BI249" s="74" t="str">
        <f>IF(B249="","",SUBSTITUTE(MID($B249,S249+1,T249-S249-1),"""",""))</f>
        <v/>
      </c>
      <c r="BJ249" s="138" t="str">
        <f t="shared" si="324"/>
        <v/>
      </c>
      <c r="BK249" s="74" t="str" cm="1">
        <f t="array" ref="BK249">IF(BJ249="",""&amp;BI249,IF(BJ249="NEMA",BI249,INDEX(klubAlias_klub,BJ249)))</f>
        <v/>
      </c>
      <c r="BL249" s="74" t="str" cm="1">
        <f t="array" ref="BL249">IFERROR(INDEX(registarNatjecatelji,CE249,4),"")</f>
        <v/>
      </c>
      <c r="BM249" s="183" t="str">
        <f t="shared" si="368"/>
        <v/>
      </c>
      <c r="BN249" s="74" t="str">
        <f t="shared" si="325"/>
        <v/>
      </c>
      <c r="BO249" s="74" t="str">
        <f>IF(B249="","",SUBSTITUTE(MID($B249,T249+1,U249-T249-1),"""",""))</f>
        <v/>
      </c>
      <c r="BP249" s="138" t="str">
        <f>IF(BO249="","",IFERROR(INDEX(drzava_id,MATCH(BO249,drzava_oznaka,0)),"NEMA"))</f>
        <v/>
      </c>
      <c r="BQ249" s="74" t="str">
        <f>IF(B249="","",SUBSTITUTE(MID($B249,AQ249+1,AR249-AQ249-1),"""",""))</f>
        <v/>
      </c>
      <c r="BR249" s="74" t="str">
        <f t="shared" si="311"/>
        <v/>
      </c>
      <c r="BS249" s="138" t="str">
        <f t="shared" si="312"/>
        <v/>
      </c>
      <c r="BT249" s="75" t="str">
        <f>IF(B249="","",SUBSTITUTE(MID($B249,AR249+1,AS249-AR249-1),"""",""))</f>
        <v/>
      </c>
      <c r="BU249" s="75" t="str">
        <f>IF(B249="","",SUBSTITUTE(MID($B249,AS249+1,AT249-AS249-1),"""",""))</f>
        <v/>
      </c>
      <c r="BV249" s="76" t="str">
        <f>IF(B249="","",SUBSTITUTE(MID($B249,AT249+1,AU249-AT249-1),"""",""))</f>
        <v/>
      </c>
      <c r="BW249" t="s">
        <v>1</v>
      </c>
      <c r="BX249" s="106" t="str">
        <f>IF(BA249="Vacant","",IF(BA249="","",BA249) &amp; IF(BB249="",""," – " &amp; BB249) &amp; IF(BN249="",""," – " &amp; BN249) &amp; IF(AY249="",""," – " &amp; AY249))</f>
        <v/>
      </c>
      <c r="BY249" s="107" t="str">
        <f t="shared" si="313"/>
        <v/>
      </c>
      <c r="BZ249" t="s">
        <v>1</v>
      </c>
      <c r="CA249" s="106" t="str">
        <f>IF(BA249="Vacant","",IF(BA249="","",BA249) &amp; IF(BB249="",""," – " &amp; BB249) &amp; IF(BN249="",""," – " &amp; BN249))</f>
        <v/>
      </c>
      <c r="CB249" s="107" t="str">
        <f t="shared" si="314"/>
        <v/>
      </c>
      <c r="CC249" t="s">
        <v>1</v>
      </c>
      <c r="CD249" s="106" t="str">
        <f>IF(BA249="Vacant","",IF(BA249="","",BA249)&amp;IF(BB249="",""," – "&amp;BB249))</f>
        <v/>
      </c>
      <c r="CE249" s="107" t="str">
        <f t="shared" si="326"/>
        <v/>
      </c>
      <c r="CF249" t="s">
        <v>1</v>
      </c>
      <c r="CG249" s="112" t="str">
        <f t="shared" si="327"/>
        <v/>
      </c>
      <c r="CH249" s="107" t="str" cm="1">
        <f t="array" ref="CH249">IF(CG249="","",INDEX(imePrezime_id,CG249,0))</f>
        <v/>
      </c>
      <c r="CI249" t="s">
        <v>1</v>
      </c>
      <c r="CJ249" s="30" t="str">
        <f>IF(CE249&lt;&gt;"NEMA","","SELECT '"&amp;CD249&amp;"', ime, prezime FROM imeprezime WHERE ime LIKE '%"&amp;MID(BA249,2,LEN(BA249)-2)&amp;"%' Or prezime LIKE '%"&amp;MID(BB249,2,LEN(BB249)-2)&amp;"%' Or ime LIKE '%"&amp;MID(BB249,2,LEN(BB249)-2)&amp;"%' Or prezime LIKE '%"&amp;MID(BA249,2,LEN(BA249)-2)&amp;"%' ORDER BY ime, prezime;")</f>
        <v/>
      </c>
      <c r="CK249" t="s">
        <v>1</v>
      </c>
      <c r="CL249" s="91"/>
      <c r="CM249" t="s">
        <v>1</v>
      </c>
      <c r="CO249" t="s">
        <v>1</v>
      </c>
      <c r="CW249" s="116" t="str">
        <f>IF(CE249="NEMA",MAX(CW$10:CW248)+1,"")</f>
        <v/>
      </c>
      <c r="CX249" t="s">
        <v>1</v>
      </c>
      <c r="CY249" s="124" t="str">
        <f>LEFT(BQ249,1)</f>
        <v/>
      </c>
      <c r="CZ249" t="s">
        <v>1</v>
      </c>
      <c r="DA249" s="106" t="str">
        <f>IF(CW249="","",IF(BO249&lt;&gt;"CRO","","INSERT INTO osoba (id,reg_broj,oib,spol_id,dat_rodjenja) VALUES ("&amp;CW249&amp;",(SELECT max(reg_broj)+1 FROM osoba),Null,'"&amp;CY249&amp;"',Null); INSERT INTO osoba_log (id,reg_broj,oib,spol_id,dat_rodjenja,dnevnik_id) SELECT id,reg_broj,oib,spol_id,dat_rodjenja,"&amp;CW$2&amp;" FROM osoba WHERE id = "&amp;CW249&amp;";"))</f>
        <v/>
      </c>
      <c r="DB249" s="129" t="str">
        <f>IF(CW249="","","INSERT INTO imeprezime (id,osoba_id,rbr,ime,prezime,klub_id,identitet_id,sintaksa_id,info,aktivno,dnevnik_id) VALUES ("&amp;CW249&amp;","&amp;IF(DA249="","Null",CW249)&amp;",1,'"&amp;BA249&amp;"','"&amp;BB249&amp;"',(SELECT id FROM klub WHERE naziv = '"&amp;BI249&amp;"'),Null,1,'',1,"&amp;CW$2&amp;");")</f>
        <v/>
      </c>
      <c r="DC249" t="s">
        <v>1</v>
      </c>
      <c r="DD249" s="30" t="str">
        <f t="shared" si="328"/>
        <v/>
      </c>
      <c r="DE249" t="s">
        <v>1</v>
      </c>
      <c r="DF249" s="106" t="str">
        <f>IF(OR(BP249="",BP249&lt;&gt;"NEMA"),"",BO249)</f>
        <v/>
      </c>
      <c r="DG249" s="129" t="str">
        <f>IF(DF249="","",MAX(DG$10:DG248)+1)</f>
        <v/>
      </c>
      <c r="DH249" t="s">
        <v>1</v>
      </c>
      <c r="DI249" s="91"/>
      <c r="DJ249" t="s">
        <v>1</v>
      </c>
      <c r="DK249" s="30" t="str">
        <f>IF(DF249="","","INSERT INTO drzava(id,naziv,oznaka) VALUES ("&amp;DG249&amp;",'"&amp;DI249&amp;"','"&amp;UPPER(LEFT(DF249,1))&amp;LOWER(RIGHT(DF249,2))&amp;"');")</f>
        <v/>
      </c>
      <c r="DL249" t="s">
        <v>1</v>
      </c>
      <c r="DM249" s="170" t="str">
        <f>IF(BJ249&lt;&gt;"NEMA","",IF(IFERROR(MATCH(BI249,BI$10:BI248,0),0)&lt;&gt;0,"",BI249))</f>
        <v/>
      </c>
      <c r="DN249" t="s">
        <v>1</v>
      </c>
      <c r="DO249" s="91"/>
      <c r="DP249" t="s">
        <v>1</v>
      </c>
      <c r="DQ249" s="106" t="str">
        <f t="shared" si="329"/>
        <v/>
      </c>
      <c r="DR249" s="74" t="str">
        <f>IF(DQ249="","",MAX(DR$10:DR248)+1)</f>
        <v/>
      </c>
      <c r="DS249" s="74" t="str">
        <f>IF(DQ249="","",IF(BP249="","",IF(BP249="NEMA",DG249,BP249)))</f>
        <v/>
      </c>
      <c r="DT249" s="74" t="str">
        <f t="shared" si="330"/>
        <v/>
      </c>
      <c r="DU249" s="74" t="str">
        <f>IF(DO249="","",MAX(DU$10:DU248)+1)</f>
        <v/>
      </c>
      <c r="DV249" s="181" t="str">
        <f>IF(DO249="","",INDEX(klub_id,MATCH(DO249,klub_naziv,0)))</f>
        <v/>
      </c>
      <c r="DW249" s="129" t="str">
        <f t="shared" si="331"/>
        <v/>
      </c>
      <c r="DX249" t="s">
        <v>1</v>
      </c>
      <c r="DY249" s="30" t="str">
        <f t="shared" si="332"/>
        <v/>
      </c>
      <c r="DZ249" t="s">
        <v>1</v>
      </c>
      <c r="EA249" s="170" t="str">
        <f>IF(BX249="","",IF(BY249&lt;&gt;"NEMA","ime-pre-klu"&amp;IF(BJ249="","","(ali)")&amp;"-kat",IF(CB249&lt;&gt;"NEMA","ime-pre-klu"&amp;IF(BJ249="","","(ali)"),IF(CE249&lt;&gt;"NEMA","ime-pre",IF(CW249&lt;&gt;"","novo",""))))&amp;IF(AND(BE249="0",BD249&gt;max_minuta*60),"-ot",""))</f>
        <v/>
      </c>
      <c r="EB249" t="s">
        <v>1</v>
      </c>
      <c r="EC249" s="112"/>
      <c r="ED249" s="138"/>
      <c r="EE249" s="138"/>
      <c r="EF249" s="138"/>
      <c r="EG249" s="138"/>
      <c r="EH249" s="138"/>
      <c r="EI249" s="138"/>
      <c r="EJ249" s="138"/>
      <c r="EK249" s="138"/>
      <c r="EL249" s="138"/>
      <c r="EM249" s="107" t="str">
        <f t="shared" si="315"/>
        <v/>
      </c>
      <c r="EN249" t="s">
        <v>1</v>
      </c>
    </row>
    <row r="250" spans="2:144" x14ac:dyDescent="0.25">
      <c r="B250" s="152"/>
      <c r="C250" t="s">
        <v>1</v>
      </c>
      <c r="D250" s="163" t="str">
        <f t="shared" si="316"/>
        <v/>
      </c>
      <c r="E250" s="164" t="str">
        <f t="shared" ref="E250:AW250" si="380">IF($B250="","",FIND(";",$B250,D250+1))</f>
        <v/>
      </c>
      <c r="F250" s="164" t="str">
        <f t="shared" si="380"/>
        <v/>
      </c>
      <c r="G250" s="164" t="str">
        <f t="shared" si="380"/>
        <v/>
      </c>
      <c r="H250" s="164" t="str">
        <f t="shared" si="380"/>
        <v/>
      </c>
      <c r="I250" s="164" t="str">
        <f t="shared" si="380"/>
        <v/>
      </c>
      <c r="J250" s="164" t="str">
        <f t="shared" si="380"/>
        <v/>
      </c>
      <c r="K250" s="164" t="str">
        <f t="shared" si="380"/>
        <v/>
      </c>
      <c r="L250" s="164" t="str">
        <f t="shared" si="380"/>
        <v/>
      </c>
      <c r="M250" s="164" t="str">
        <f t="shared" si="380"/>
        <v/>
      </c>
      <c r="N250" s="164" t="str">
        <f t="shared" si="380"/>
        <v/>
      </c>
      <c r="O250" s="164" t="str">
        <f t="shared" si="380"/>
        <v/>
      </c>
      <c r="P250" s="164" t="str">
        <f t="shared" si="380"/>
        <v/>
      </c>
      <c r="Q250" s="164" t="str">
        <f t="shared" si="380"/>
        <v/>
      </c>
      <c r="R250" s="164" t="str">
        <f t="shared" si="380"/>
        <v/>
      </c>
      <c r="S250" s="164" t="str">
        <f t="shared" si="380"/>
        <v/>
      </c>
      <c r="T250" s="164" t="str">
        <f t="shared" si="380"/>
        <v/>
      </c>
      <c r="U250" s="164" t="str">
        <f t="shared" si="380"/>
        <v/>
      </c>
      <c r="V250" s="164" t="str">
        <f t="shared" si="380"/>
        <v/>
      </c>
      <c r="W250" s="164" t="str">
        <f t="shared" si="380"/>
        <v/>
      </c>
      <c r="X250" s="164" t="str">
        <f t="shared" si="380"/>
        <v/>
      </c>
      <c r="Y250" s="164" t="str">
        <f t="shared" si="380"/>
        <v/>
      </c>
      <c r="Z250" s="164" t="str">
        <f t="shared" si="380"/>
        <v/>
      </c>
      <c r="AA250" s="164" t="str">
        <f t="shared" si="380"/>
        <v/>
      </c>
      <c r="AB250" s="164" t="str">
        <f t="shared" si="380"/>
        <v/>
      </c>
      <c r="AC250" s="164" t="str">
        <f t="shared" si="380"/>
        <v/>
      </c>
      <c r="AD250" s="164" t="str">
        <f t="shared" si="380"/>
        <v/>
      </c>
      <c r="AE250" s="164" t="str">
        <f t="shared" si="380"/>
        <v/>
      </c>
      <c r="AF250" s="164" t="str">
        <f t="shared" si="380"/>
        <v/>
      </c>
      <c r="AG250" s="164" t="str">
        <f t="shared" si="380"/>
        <v/>
      </c>
      <c r="AH250" s="164" t="str">
        <f t="shared" si="380"/>
        <v/>
      </c>
      <c r="AI250" s="164" t="str">
        <f t="shared" si="380"/>
        <v/>
      </c>
      <c r="AJ250" s="164" t="str">
        <f t="shared" si="380"/>
        <v/>
      </c>
      <c r="AK250" s="164" t="str">
        <f t="shared" si="380"/>
        <v/>
      </c>
      <c r="AL250" s="164" t="str">
        <f t="shared" si="380"/>
        <v/>
      </c>
      <c r="AM250" s="164" t="str">
        <f t="shared" si="380"/>
        <v/>
      </c>
      <c r="AN250" s="164" t="str">
        <f t="shared" si="380"/>
        <v/>
      </c>
      <c r="AO250" s="164" t="str">
        <f t="shared" si="380"/>
        <v/>
      </c>
      <c r="AP250" s="164" t="str">
        <f t="shared" si="380"/>
        <v/>
      </c>
      <c r="AQ250" s="164" t="str">
        <f t="shared" si="380"/>
        <v/>
      </c>
      <c r="AR250" s="164" t="str">
        <f t="shared" si="380"/>
        <v/>
      </c>
      <c r="AS250" s="164" t="str">
        <f t="shared" si="380"/>
        <v/>
      </c>
      <c r="AT250" s="164" t="str">
        <f t="shared" si="380"/>
        <v/>
      </c>
      <c r="AU250" s="164" t="str">
        <f t="shared" si="380"/>
        <v/>
      </c>
      <c r="AV250" s="164" t="str">
        <f t="shared" si="380"/>
        <v/>
      </c>
      <c r="AW250" s="165" t="str">
        <f t="shared" si="380"/>
        <v/>
      </c>
      <c r="AX250" t="s">
        <v>1</v>
      </c>
      <c r="AY250" s="106" t="str">
        <f t="shared" si="318"/>
        <v/>
      </c>
      <c r="AZ250" s="138" t="str">
        <f t="shared" si="310"/>
        <v/>
      </c>
      <c r="BA250" s="74" t="str">
        <f t="shared" si="319"/>
        <v/>
      </c>
      <c r="BB250" s="74" t="str">
        <f t="shared" si="320"/>
        <v/>
      </c>
      <c r="BC250" s="138" t="str">
        <f t="shared" si="321"/>
        <v/>
      </c>
      <c r="BD250" s="138" t="str">
        <f t="shared" si="322"/>
        <v/>
      </c>
      <c r="BE250" s="138" t="str">
        <f t="shared" si="323"/>
        <v/>
      </c>
      <c r="BF250" s="138" t="str">
        <f t="shared" si="344"/>
        <v/>
      </c>
      <c r="BG250" s="138" t="str">
        <f>IF(CD250="","",IF(N(BD250)&gt;max_minuta*60,2,INDEX(statusRezultat_id,MATCH(VALUE(BE250),statusRezultat_oevent,0))))</f>
        <v/>
      </c>
      <c r="BH250" s="74" t="str">
        <f>IF(B250="","",SUBSTITUTE(MID($B250,R250+1,S250-R250-1),"""",""))</f>
        <v/>
      </c>
      <c r="BI250" s="74" t="str">
        <f>IF(B250="","",SUBSTITUTE(MID($B250,S250+1,T250-S250-1),"""",""))</f>
        <v/>
      </c>
      <c r="BJ250" s="138" t="str">
        <f t="shared" si="324"/>
        <v/>
      </c>
      <c r="BK250" s="74" t="str" cm="1">
        <f t="array" ref="BK250">IF(BJ250="",""&amp;BI250,IF(BJ250="NEMA",BI250,INDEX(klubAlias_klub,BJ250)))</f>
        <v/>
      </c>
      <c r="BL250" s="74" t="str" cm="1">
        <f t="array" ref="BL250">IFERROR(INDEX(registarNatjecatelji,CE250,4),"")</f>
        <v/>
      </c>
      <c r="BM250" s="183" t="str">
        <f t="shared" si="368"/>
        <v/>
      </c>
      <c r="BN250" s="74" t="str">
        <f t="shared" si="325"/>
        <v/>
      </c>
      <c r="BO250" s="74" t="str">
        <f>IF(B250="","",SUBSTITUTE(MID($B250,T250+1,U250-T250-1),"""",""))</f>
        <v/>
      </c>
      <c r="BP250" s="138" t="str">
        <f>IF(BO250="","",IFERROR(INDEX(drzava_id,MATCH(BO250,drzava_oznaka,0)),"NEMA"))</f>
        <v/>
      </c>
      <c r="BQ250" s="74" t="str">
        <f>IF(B250="","",SUBSTITUTE(MID($B250,AQ250+1,AR250-AQ250-1),"""",""))</f>
        <v/>
      </c>
      <c r="BR250" s="74" t="str">
        <f t="shared" si="311"/>
        <v/>
      </c>
      <c r="BS250" s="138" t="str">
        <f t="shared" si="312"/>
        <v/>
      </c>
      <c r="BT250" s="75" t="str">
        <f>IF(B250="","",SUBSTITUTE(MID($B250,AR250+1,AS250-AR250-1),"""",""))</f>
        <v/>
      </c>
      <c r="BU250" s="75" t="str">
        <f>IF(B250="","",SUBSTITUTE(MID($B250,AS250+1,AT250-AS250-1),"""",""))</f>
        <v/>
      </c>
      <c r="BV250" s="76" t="str">
        <f>IF(B250="","",SUBSTITUTE(MID($B250,AT250+1,AU250-AT250-1),"""",""))</f>
        <v/>
      </c>
      <c r="BW250" t="s">
        <v>1</v>
      </c>
      <c r="BX250" s="106" t="str">
        <f>IF(BA250="Vacant","",IF(BA250="","",BA250) &amp; IF(BB250="",""," – " &amp; BB250) &amp; IF(BN250="",""," – " &amp; BN250) &amp; IF(AY250="",""," – " &amp; AY250))</f>
        <v/>
      </c>
      <c r="BY250" s="107" t="str">
        <f t="shared" si="313"/>
        <v/>
      </c>
      <c r="BZ250" t="s">
        <v>1</v>
      </c>
      <c r="CA250" s="106" t="str">
        <f>IF(BA250="Vacant","",IF(BA250="","",BA250) &amp; IF(BB250="",""," – " &amp; BB250) &amp; IF(BN250="",""," – " &amp; BN250))</f>
        <v/>
      </c>
      <c r="CB250" s="107" t="str">
        <f t="shared" si="314"/>
        <v/>
      </c>
      <c r="CC250" t="s">
        <v>1</v>
      </c>
      <c r="CD250" s="106" t="str">
        <f>IF(BA250="Vacant","",IF(BA250="","",BA250)&amp;IF(BB250="",""," – "&amp;BB250))</f>
        <v/>
      </c>
      <c r="CE250" s="107" t="str">
        <f t="shared" si="326"/>
        <v/>
      </c>
      <c r="CF250" t="s">
        <v>1</v>
      </c>
      <c r="CG250" s="112" t="str">
        <f t="shared" si="327"/>
        <v/>
      </c>
      <c r="CH250" s="107" t="str" cm="1">
        <f t="array" ref="CH250">IF(CG250="","",INDEX(imePrezime_id,CG250,0))</f>
        <v/>
      </c>
      <c r="CI250" t="s">
        <v>1</v>
      </c>
      <c r="CJ250" s="30" t="str">
        <f>IF(CE250&lt;&gt;"NEMA","","SELECT '"&amp;CD250&amp;"', ime, prezime FROM imeprezime WHERE ime LIKE '%"&amp;MID(BA250,2,LEN(BA250)-2)&amp;"%' Or prezime LIKE '%"&amp;MID(BB250,2,LEN(BB250)-2)&amp;"%' Or ime LIKE '%"&amp;MID(BB250,2,LEN(BB250)-2)&amp;"%' Or prezime LIKE '%"&amp;MID(BA250,2,LEN(BA250)-2)&amp;"%' ORDER BY ime, prezime;")</f>
        <v/>
      </c>
      <c r="CK250" t="s">
        <v>1</v>
      </c>
      <c r="CL250" s="91"/>
      <c r="CM250" t="s">
        <v>1</v>
      </c>
      <c r="CO250" t="s">
        <v>1</v>
      </c>
      <c r="CW250" s="116" t="str">
        <f>IF(CE250="NEMA",MAX(CW$10:CW249)+1,"")</f>
        <v/>
      </c>
      <c r="CX250" t="s">
        <v>1</v>
      </c>
      <c r="CY250" s="124" t="str">
        <f>LEFT(BQ250,1)</f>
        <v/>
      </c>
      <c r="CZ250" t="s">
        <v>1</v>
      </c>
      <c r="DA250" s="106" t="str">
        <f>IF(CW250="","",IF(BO250&lt;&gt;"CRO","","INSERT INTO osoba (id,reg_broj,oib,spol_id,dat_rodjenja) VALUES ("&amp;CW250&amp;",(SELECT max(reg_broj)+1 FROM osoba),Null,'"&amp;CY250&amp;"',Null); INSERT INTO osoba_log (id,reg_broj,oib,spol_id,dat_rodjenja,dnevnik_id) SELECT id,reg_broj,oib,spol_id,dat_rodjenja,"&amp;CW$2&amp;" FROM osoba WHERE id = "&amp;CW250&amp;";"))</f>
        <v/>
      </c>
      <c r="DB250" s="129" t="str">
        <f>IF(CW250="","","INSERT INTO imeprezime (id,osoba_id,rbr,ime,prezime,klub_id,identitet_id,sintaksa_id,info,aktivno,dnevnik_id) VALUES ("&amp;CW250&amp;","&amp;IF(DA250="","Null",CW250)&amp;",1,'"&amp;BA250&amp;"','"&amp;BB250&amp;"',(SELECT id FROM klub WHERE naziv = '"&amp;BI250&amp;"'),Null,1,'',1,"&amp;CW$2&amp;");")</f>
        <v/>
      </c>
      <c r="DC250" t="s">
        <v>1</v>
      </c>
      <c r="DD250" s="30" t="str">
        <f t="shared" si="328"/>
        <v/>
      </c>
      <c r="DE250" t="s">
        <v>1</v>
      </c>
      <c r="DF250" s="106" t="str">
        <f>IF(OR(BP250="",BP250&lt;&gt;"NEMA"),"",BO250)</f>
        <v/>
      </c>
      <c r="DG250" s="129" t="str">
        <f>IF(DF250="","",MAX(DG$10:DG249)+1)</f>
        <v/>
      </c>
      <c r="DH250" t="s">
        <v>1</v>
      </c>
      <c r="DI250" s="91"/>
      <c r="DJ250" t="s">
        <v>1</v>
      </c>
      <c r="DK250" s="30" t="str">
        <f>IF(DF250="","","INSERT INTO drzava(id,naziv,oznaka) VALUES ("&amp;DG250&amp;",'"&amp;DI250&amp;"','"&amp;UPPER(LEFT(DF250,1))&amp;LOWER(RIGHT(DF250,2))&amp;"');")</f>
        <v/>
      </c>
      <c r="DL250" t="s">
        <v>1</v>
      </c>
      <c r="DM250" s="170" t="str">
        <f>IF(BJ250&lt;&gt;"NEMA","",IF(IFERROR(MATCH(BI250,BI$10:BI249,0),0)&lt;&gt;0,"",BI250))</f>
        <v/>
      </c>
      <c r="DN250" t="s">
        <v>1</v>
      </c>
      <c r="DO250" s="91"/>
      <c r="DP250" t="s">
        <v>1</v>
      </c>
      <c r="DQ250" s="106" t="str">
        <f t="shared" si="329"/>
        <v/>
      </c>
      <c r="DR250" s="74" t="str">
        <f>IF(DQ250="","",MAX(DR$10:DR249)+1)</f>
        <v/>
      </c>
      <c r="DS250" s="74" t="str">
        <f>IF(DQ250="","",IF(BP250="","",IF(BP250="NEMA",DG250,BP250)))</f>
        <v/>
      </c>
      <c r="DT250" s="74" t="str">
        <f t="shared" si="330"/>
        <v/>
      </c>
      <c r="DU250" s="74" t="str">
        <f>IF(DO250="","",MAX(DU$10:DU249)+1)</f>
        <v/>
      </c>
      <c r="DV250" s="181" t="str">
        <f>IF(DO250="","",INDEX(klub_id,MATCH(DO250,klub_naziv,0)))</f>
        <v/>
      </c>
      <c r="DW250" s="129" t="str">
        <f t="shared" si="331"/>
        <v/>
      </c>
      <c r="DX250" t="s">
        <v>1</v>
      </c>
      <c r="DY250" s="30" t="str">
        <f t="shared" si="332"/>
        <v/>
      </c>
      <c r="DZ250" t="s">
        <v>1</v>
      </c>
      <c r="EA250" s="170" t="str">
        <f>IF(BX250="","",IF(BY250&lt;&gt;"NEMA","ime-pre-klu"&amp;IF(BJ250="","","(ali)")&amp;"-kat",IF(CB250&lt;&gt;"NEMA","ime-pre-klu"&amp;IF(BJ250="","","(ali)"),IF(CE250&lt;&gt;"NEMA","ime-pre",IF(CW250&lt;&gt;"","novo",""))))&amp;IF(AND(BE250="0",BD250&gt;max_minuta*60),"-ot",""))</f>
        <v/>
      </c>
      <c r="EB250" t="s">
        <v>1</v>
      </c>
      <c r="EC250" s="112"/>
      <c r="ED250" s="138"/>
      <c r="EE250" s="138"/>
      <c r="EF250" s="138"/>
      <c r="EG250" s="138"/>
      <c r="EH250" s="138"/>
      <c r="EI250" s="138"/>
      <c r="EJ250" s="138"/>
      <c r="EK250" s="138"/>
      <c r="EL250" s="138"/>
      <c r="EM250" s="107" t="str">
        <f t="shared" si="315"/>
        <v/>
      </c>
      <c r="EN250" t="s">
        <v>1</v>
      </c>
    </row>
    <row r="251" spans="2:144" x14ac:dyDescent="0.25">
      <c r="B251" s="152"/>
      <c r="C251" t="s">
        <v>1</v>
      </c>
      <c r="D251" s="163" t="str">
        <f t="shared" si="316"/>
        <v/>
      </c>
      <c r="E251" s="164" t="str">
        <f t="shared" ref="E251:AW251" si="381">IF($B251="","",FIND(";",$B251,D251+1))</f>
        <v/>
      </c>
      <c r="F251" s="164" t="str">
        <f t="shared" si="381"/>
        <v/>
      </c>
      <c r="G251" s="164" t="str">
        <f t="shared" si="381"/>
        <v/>
      </c>
      <c r="H251" s="164" t="str">
        <f t="shared" si="381"/>
        <v/>
      </c>
      <c r="I251" s="164" t="str">
        <f t="shared" si="381"/>
        <v/>
      </c>
      <c r="J251" s="164" t="str">
        <f t="shared" si="381"/>
        <v/>
      </c>
      <c r="K251" s="164" t="str">
        <f t="shared" si="381"/>
        <v/>
      </c>
      <c r="L251" s="164" t="str">
        <f t="shared" si="381"/>
        <v/>
      </c>
      <c r="M251" s="164" t="str">
        <f t="shared" si="381"/>
        <v/>
      </c>
      <c r="N251" s="164" t="str">
        <f t="shared" si="381"/>
        <v/>
      </c>
      <c r="O251" s="164" t="str">
        <f t="shared" si="381"/>
        <v/>
      </c>
      <c r="P251" s="164" t="str">
        <f t="shared" si="381"/>
        <v/>
      </c>
      <c r="Q251" s="164" t="str">
        <f t="shared" si="381"/>
        <v/>
      </c>
      <c r="R251" s="164" t="str">
        <f t="shared" si="381"/>
        <v/>
      </c>
      <c r="S251" s="164" t="str">
        <f t="shared" si="381"/>
        <v/>
      </c>
      <c r="T251" s="164" t="str">
        <f t="shared" si="381"/>
        <v/>
      </c>
      <c r="U251" s="164" t="str">
        <f t="shared" si="381"/>
        <v/>
      </c>
      <c r="V251" s="164" t="str">
        <f t="shared" si="381"/>
        <v/>
      </c>
      <c r="W251" s="164" t="str">
        <f t="shared" si="381"/>
        <v/>
      </c>
      <c r="X251" s="164" t="str">
        <f t="shared" si="381"/>
        <v/>
      </c>
      <c r="Y251" s="164" t="str">
        <f t="shared" si="381"/>
        <v/>
      </c>
      <c r="Z251" s="164" t="str">
        <f t="shared" si="381"/>
        <v/>
      </c>
      <c r="AA251" s="164" t="str">
        <f t="shared" si="381"/>
        <v/>
      </c>
      <c r="AB251" s="164" t="str">
        <f t="shared" si="381"/>
        <v/>
      </c>
      <c r="AC251" s="164" t="str">
        <f t="shared" si="381"/>
        <v/>
      </c>
      <c r="AD251" s="164" t="str">
        <f t="shared" si="381"/>
        <v/>
      </c>
      <c r="AE251" s="164" t="str">
        <f t="shared" si="381"/>
        <v/>
      </c>
      <c r="AF251" s="164" t="str">
        <f t="shared" si="381"/>
        <v/>
      </c>
      <c r="AG251" s="164" t="str">
        <f t="shared" si="381"/>
        <v/>
      </c>
      <c r="AH251" s="164" t="str">
        <f t="shared" si="381"/>
        <v/>
      </c>
      <c r="AI251" s="164" t="str">
        <f t="shared" si="381"/>
        <v/>
      </c>
      <c r="AJ251" s="164" t="str">
        <f t="shared" si="381"/>
        <v/>
      </c>
      <c r="AK251" s="164" t="str">
        <f t="shared" si="381"/>
        <v/>
      </c>
      <c r="AL251" s="164" t="str">
        <f t="shared" si="381"/>
        <v/>
      </c>
      <c r="AM251" s="164" t="str">
        <f t="shared" si="381"/>
        <v/>
      </c>
      <c r="AN251" s="164" t="str">
        <f t="shared" si="381"/>
        <v/>
      </c>
      <c r="AO251" s="164" t="str">
        <f t="shared" si="381"/>
        <v/>
      </c>
      <c r="AP251" s="164" t="str">
        <f t="shared" si="381"/>
        <v/>
      </c>
      <c r="AQ251" s="164" t="str">
        <f t="shared" si="381"/>
        <v/>
      </c>
      <c r="AR251" s="164" t="str">
        <f t="shared" si="381"/>
        <v/>
      </c>
      <c r="AS251" s="164" t="str">
        <f t="shared" si="381"/>
        <v/>
      </c>
      <c r="AT251" s="164" t="str">
        <f t="shared" si="381"/>
        <v/>
      </c>
      <c r="AU251" s="164" t="str">
        <f t="shared" si="381"/>
        <v/>
      </c>
      <c r="AV251" s="164" t="str">
        <f t="shared" si="381"/>
        <v/>
      </c>
      <c r="AW251" s="165" t="str">
        <f t="shared" si="381"/>
        <v/>
      </c>
      <c r="AX251" t="s">
        <v>1</v>
      </c>
      <c r="AY251" s="106" t="str">
        <f t="shared" si="318"/>
        <v/>
      </c>
      <c r="AZ251" s="138" t="str">
        <f t="shared" si="310"/>
        <v/>
      </c>
      <c r="BA251" s="74" t="str">
        <f t="shared" si="319"/>
        <v/>
      </c>
      <c r="BB251" s="74" t="str">
        <f t="shared" si="320"/>
        <v/>
      </c>
      <c r="BC251" s="138" t="str">
        <f t="shared" si="321"/>
        <v/>
      </c>
      <c r="BD251" s="138" t="str">
        <f t="shared" si="322"/>
        <v/>
      </c>
      <c r="BE251" s="138" t="str">
        <f t="shared" si="323"/>
        <v/>
      </c>
      <c r="BF251" s="138" t="str">
        <f t="shared" si="344"/>
        <v/>
      </c>
      <c r="BG251" s="138" t="str">
        <f>IF(CD251="","",IF(N(BD251)&gt;max_minuta*60,2,INDEX(statusRezultat_id,MATCH(VALUE(BE251),statusRezultat_oevent,0))))</f>
        <v/>
      </c>
      <c r="BH251" s="74" t="str">
        <f>IF(B251="","",SUBSTITUTE(MID($B251,R251+1,S251-R251-1),"""",""))</f>
        <v/>
      </c>
      <c r="BI251" s="74" t="str">
        <f>IF(B251="","",SUBSTITUTE(MID($B251,S251+1,T251-S251-1),"""",""))</f>
        <v/>
      </c>
      <c r="BJ251" s="138" t="str">
        <f t="shared" si="324"/>
        <v/>
      </c>
      <c r="BK251" s="74" t="str" cm="1">
        <f t="array" ref="BK251">IF(BJ251="",""&amp;BI251,IF(BJ251="NEMA",BI251,INDEX(klubAlias_klub,BJ251)))</f>
        <v/>
      </c>
      <c r="BL251" s="74" t="str" cm="1">
        <f t="array" ref="BL251">IFERROR(INDEX(registarNatjecatelji,CE251,4),"")</f>
        <v/>
      </c>
      <c r="BM251" s="183" t="str">
        <f t="shared" si="368"/>
        <v/>
      </c>
      <c r="BN251" s="74" t="str">
        <f t="shared" si="325"/>
        <v/>
      </c>
      <c r="BO251" s="74" t="str">
        <f>IF(B251="","",SUBSTITUTE(MID($B251,T251+1,U251-T251-1),"""",""))</f>
        <v/>
      </c>
      <c r="BP251" s="138" t="str">
        <f>IF(BO251="","",IFERROR(INDEX(drzava_id,MATCH(BO251,drzava_oznaka,0)),"NEMA"))</f>
        <v/>
      </c>
      <c r="BQ251" s="74" t="str">
        <f>IF(B251="","",SUBSTITUTE(MID($B251,AQ251+1,AR251-AQ251-1),"""",""))</f>
        <v/>
      </c>
      <c r="BR251" s="74" t="str">
        <f t="shared" si="311"/>
        <v/>
      </c>
      <c r="BS251" s="138" t="str">
        <f t="shared" si="312"/>
        <v/>
      </c>
      <c r="BT251" s="75" t="str">
        <f>IF(B251="","",SUBSTITUTE(MID($B251,AR251+1,AS251-AR251-1),"""",""))</f>
        <v/>
      </c>
      <c r="BU251" s="75" t="str">
        <f>IF(B251="","",SUBSTITUTE(MID($B251,AS251+1,AT251-AS251-1),"""",""))</f>
        <v/>
      </c>
      <c r="BV251" s="76" t="str">
        <f>IF(B251="","",SUBSTITUTE(MID($B251,AT251+1,AU251-AT251-1),"""",""))</f>
        <v/>
      </c>
      <c r="BW251" t="s">
        <v>1</v>
      </c>
      <c r="BX251" s="106" t="str">
        <f>IF(BA251="Vacant","",IF(BA251="","",BA251) &amp; IF(BB251="",""," – " &amp; BB251) &amp; IF(BN251="",""," – " &amp; BN251) &amp; IF(AY251="",""," – " &amp; AY251))</f>
        <v/>
      </c>
      <c r="BY251" s="107" t="str">
        <f t="shared" si="313"/>
        <v/>
      </c>
      <c r="BZ251" t="s">
        <v>1</v>
      </c>
      <c r="CA251" s="106" t="str">
        <f>IF(BA251="Vacant","",IF(BA251="","",BA251) &amp; IF(BB251="",""," – " &amp; BB251) &amp; IF(BN251="",""," – " &amp; BN251))</f>
        <v/>
      </c>
      <c r="CB251" s="107" t="str">
        <f t="shared" si="314"/>
        <v/>
      </c>
      <c r="CC251" t="s">
        <v>1</v>
      </c>
      <c r="CD251" s="106" t="str">
        <f>IF(BA251="Vacant","",IF(BA251="","",BA251)&amp;IF(BB251="",""," – "&amp;BB251))</f>
        <v/>
      </c>
      <c r="CE251" s="107" t="str">
        <f t="shared" si="326"/>
        <v/>
      </c>
      <c r="CF251" t="s">
        <v>1</v>
      </c>
      <c r="CG251" s="112" t="str">
        <f t="shared" si="327"/>
        <v/>
      </c>
      <c r="CH251" s="107" t="str" cm="1">
        <f t="array" ref="CH251">IF(CG251="","",INDEX(imePrezime_id,CG251,0))</f>
        <v/>
      </c>
      <c r="CI251" t="s">
        <v>1</v>
      </c>
      <c r="CJ251" s="30" t="str">
        <f>IF(CE251&lt;&gt;"NEMA","","SELECT '"&amp;CD251&amp;"', ime, prezime FROM imeprezime WHERE ime LIKE '%"&amp;MID(BA251,2,LEN(BA251)-2)&amp;"%' Or prezime LIKE '%"&amp;MID(BB251,2,LEN(BB251)-2)&amp;"%' Or ime LIKE '%"&amp;MID(BB251,2,LEN(BB251)-2)&amp;"%' Or prezime LIKE '%"&amp;MID(BA251,2,LEN(BA251)-2)&amp;"%' ORDER BY ime, prezime;")</f>
        <v/>
      </c>
      <c r="CK251" t="s">
        <v>1</v>
      </c>
      <c r="CL251" s="91"/>
      <c r="CM251" t="s">
        <v>1</v>
      </c>
      <c r="CO251" t="s">
        <v>1</v>
      </c>
      <c r="CW251" s="116" t="str">
        <f>IF(CE251="NEMA",MAX(CW$10:CW250)+1,"")</f>
        <v/>
      </c>
      <c r="CX251" t="s">
        <v>1</v>
      </c>
      <c r="CY251" s="124" t="str">
        <f>LEFT(BQ251,1)</f>
        <v/>
      </c>
      <c r="CZ251" t="s">
        <v>1</v>
      </c>
      <c r="DA251" s="106" t="str">
        <f>IF(CW251="","",IF(BO251&lt;&gt;"CRO","","INSERT INTO osoba (id,reg_broj,oib,spol_id,dat_rodjenja) VALUES ("&amp;CW251&amp;",(SELECT max(reg_broj)+1 FROM osoba),Null,'"&amp;CY251&amp;"',Null); INSERT INTO osoba_log (id,reg_broj,oib,spol_id,dat_rodjenja,dnevnik_id) SELECT id,reg_broj,oib,spol_id,dat_rodjenja,"&amp;CW$2&amp;" FROM osoba WHERE id = "&amp;CW251&amp;";"))</f>
        <v/>
      </c>
      <c r="DB251" s="129" t="str">
        <f>IF(CW251="","","INSERT INTO imeprezime (id,osoba_id,rbr,ime,prezime,klub_id,identitet_id,sintaksa_id,info,aktivno,dnevnik_id) VALUES ("&amp;CW251&amp;","&amp;IF(DA251="","Null",CW251)&amp;",1,'"&amp;BA251&amp;"','"&amp;BB251&amp;"',(SELECT id FROM klub WHERE naziv = '"&amp;BI251&amp;"'),Null,1,'',1,"&amp;CW$2&amp;");")</f>
        <v/>
      </c>
      <c r="DC251" t="s">
        <v>1</v>
      </c>
      <c r="DD251" s="30" t="str">
        <f t="shared" si="328"/>
        <v/>
      </c>
      <c r="DE251" t="s">
        <v>1</v>
      </c>
      <c r="DF251" s="106" t="str">
        <f>IF(OR(BP251="",BP251&lt;&gt;"NEMA"),"",BO251)</f>
        <v/>
      </c>
      <c r="DG251" s="129" t="str">
        <f>IF(DF251="","",MAX(DG$10:DG250)+1)</f>
        <v/>
      </c>
      <c r="DH251" t="s">
        <v>1</v>
      </c>
      <c r="DI251" s="91"/>
      <c r="DJ251" t="s">
        <v>1</v>
      </c>
      <c r="DK251" s="30" t="str">
        <f>IF(DF251="","","INSERT INTO drzava(id,naziv,oznaka) VALUES ("&amp;DG251&amp;",'"&amp;DI251&amp;"','"&amp;UPPER(LEFT(DF251,1))&amp;LOWER(RIGHT(DF251,2))&amp;"');")</f>
        <v/>
      </c>
      <c r="DL251" t="s">
        <v>1</v>
      </c>
      <c r="DM251" s="170" t="str">
        <f>IF(BJ251&lt;&gt;"NEMA","",IF(IFERROR(MATCH(BI251,BI$10:BI250,0),0)&lt;&gt;0,"",BI251))</f>
        <v/>
      </c>
      <c r="DN251" t="s">
        <v>1</v>
      </c>
      <c r="DO251" s="91"/>
      <c r="DP251" t="s">
        <v>1</v>
      </c>
      <c r="DQ251" s="106" t="str">
        <f t="shared" si="329"/>
        <v/>
      </c>
      <c r="DR251" s="74" t="str">
        <f>IF(DQ251="","",MAX(DR$10:DR250)+1)</f>
        <v/>
      </c>
      <c r="DS251" s="74" t="str">
        <f>IF(DQ251="","",IF(BP251="","",IF(BP251="NEMA",DG251,BP251)))</f>
        <v/>
      </c>
      <c r="DT251" s="74" t="str">
        <f t="shared" si="330"/>
        <v/>
      </c>
      <c r="DU251" s="74" t="str">
        <f>IF(DO251="","",MAX(DU$10:DU250)+1)</f>
        <v/>
      </c>
      <c r="DV251" s="181" t="str">
        <f>IF(DO251="","",INDEX(klub_id,MATCH(DO251,klub_naziv,0)))</f>
        <v/>
      </c>
      <c r="DW251" s="129" t="str">
        <f t="shared" si="331"/>
        <v/>
      </c>
      <c r="DX251" t="s">
        <v>1</v>
      </c>
      <c r="DY251" s="30" t="str">
        <f t="shared" si="332"/>
        <v/>
      </c>
      <c r="DZ251" t="s">
        <v>1</v>
      </c>
      <c r="EA251" s="170" t="str">
        <f>IF(BX251="","",IF(BY251&lt;&gt;"NEMA","ime-pre-klu"&amp;IF(BJ251="","","(ali)")&amp;"-kat",IF(CB251&lt;&gt;"NEMA","ime-pre-klu"&amp;IF(BJ251="","","(ali)"),IF(CE251&lt;&gt;"NEMA","ime-pre",IF(CW251&lt;&gt;"","novo",""))))&amp;IF(AND(BE251="0",BD251&gt;max_minuta*60),"-ot",""))</f>
        <v/>
      </c>
      <c r="EB251" t="s">
        <v>1</v>
      </c>
      <c r="EC251" s="112"/>
      <c r="ED251" s="138"/>
      <c r="EE251" s="138"/>
      <c r="EF251" s="138"/>
      <c r="EG251" s="138"/>
      <c r="EH251" s="138"/>
      <c r="EI251" s="138"/>
      <c r="EJ251" s="138"/>
      <c r="EK251" s="138"/>
      <c r="EL251" s="138"/>
      <c r="EM251" s="107" t="str">
        <f t="shared" si="315"/>
        <v/>
      </c>
      <c r="EN251" t="s">
        <v>1</v>
      </c>
    </row>
    <row r="252" spans="2:144" x14ac:dyDescent="0.25">
      <c r="B252" s="152"/>
      <c r="C252" t="s">
        <v>1</v>
      </c>
      <c r="D252" s="163" t="str">
        <f t="shared" si="316"/>
        <v/>
      </c>
      <c r="E252" s="164" t="str">
        <f t="shared" ref="E252:AW252" si="382">IF($B252="","",FIND(";",$B252,D252+1))</f>
        <v/>
      </c>
      <c r="F252" s="164" t="str">
        <f t="shared" si="382"/>
        <v/>
      </c>
      <c r="G252" s="164" t="str">
        <f t="shared" si="382"/>
        <v/>
      </c>
      <c r="H252" s="164" t="str">
        <f t="shared" si="382"/>
        <v/>
      </c>
      <c r="I252" s="164" t="str">
        <f t="shared" si="382"/>
        <v/>
      </c>
      <c r="J252" s="164" t="str">
        <f t="shared" si="382"/>
        <v/>
      </c>
      <c r="K252" s="164" t="str">
        <f t="shared" si="382"/>
        <v/>
      </c>
      <c r="L252" s="164" t="str">
        <f t="shared" si="382"/>
        <v/>
      </c>
      <c r="M252" s="164" t="str">
        <f t="shared" si="382"/>
        <v/>
      </c>
      <c r="N252" s="164" t="str">
        <f t="shared" si="382"/>
        <v/>
      </c>
      <c r="O252" s="164" t="str">
        <f t="shared" si="382"/>
        <v/>
      </c>
      <c r="P252" s="164" t="str">
        <f t="shared" si="382"/>
        <v/>
      </c>
      <c r="Q252" s="164" t="str">
        <f t="shared" si="382"/>
        <v/>
      </c>
      <c r="R252" s="164" t="str">
        <f t="shared" si="382"/>
        <v/>
      </c>
      <c r="S252" s="164" t="str">
        <f t="shared" si="382"/>
        <v/>
      </c>
      <c r="T252" s="164" t="str">
        <f t="shared" si="382"/>
        <v/>
      </c>
      <c r="U252" s="164" t="str">
        <f t="shared" si="382"/>
        <v/>
      </c>
      <c r="V252" s="164" t="str">
        <f t="shared" si="382"/>
        <v/>
      </c>
      <c r="W252" s="164" t="str">
        <f t="shared" si="382"/>
        <v/>
      </c>
      <c r="X252" s="164" t="str">
        <f t="shared" si="382"/>
        <v/>
      </c>
      <c r="Y252" s="164" t="str">
        <f t="shared" si="382"/>
        <v/>
      </c>
      <c r="Z252" s="164" t="str">
        <f t="shared" si="382"/>
        <v/>
      </c>
      <c r="AA252" s="164" t="str">
        <f t="shared" si="382"/>
        <v/>
      </c>
      <c r="AB252" s="164" t="str">
        <f t="shared" si="382"/>
        <v/>
      </c>
      <c r="AC252" s="164" t="str">
        <f t="shared" si="382"/>
        <v/>
      </c>
      <c r="AD252" s="164" t="str">
        <f t="shared" si="382"/>
        <v/>
      </c>
      <c r="AE252" s="164" t="str">
        <f t="shared" si="382"/>
        <v/>
      </c>
      <c r="AF252" s="164" t="str">
        <f t="shared" si="382"/>
        <v/>
      </c>
      <c r="AG252" s="164" t="str">
        <f t="shared" si="382"/>
        <v/>
      </c>
      <c r="AH252" s="164" t="str">
        <f t="shared" si="382"/>
        <v/>
      </c>
      <c r="AI252" s="164" t="str">
        <f t="shared" si="382"/>
        <v/>
      </c>
      <c r="AJ252" s="164" t="str">
        <f t="shared" si="382"/>
        <v/>
      </c>
      <c r="AK252" s="164" t="str">
        <f t="shared" si="382"/>
        <v/>
      </c>
      <c r="AL252" s="164" t="str">
        <f t="shared" si="382"/>
        <v/>
      </c>
      <c r="AM252" s="164" t="str">
        <f t="shared" si="382"/>
        <v/>
      </c>
      <c r="AN252" s="164" t="str">
        <f t="shared" si="382"/>
        <v/>
      </c>
      <c r="AO252" s="164" t="str">
        <f t="shared" si="382"/>
        <v/>
      </c>
      <c r="AP252" s="164" t="str">
        <f t="shared" si="382"/>
        <v/>
      </c>
      <c r="AQ252" s="164" t="str">
        <f t="shared" si="382"/>
        <v/>
      </c>
      <c r="AR252" s="164" t="str">
        <f t="shared" si="382"/>
        <v/>
      </c>
      <c r="AS252" s="164" t="str">
        <f t="shared" si="382"/>
        <v/>
      </c>
      <c r="AT252" s="164" t="str">
        <f t="shared" si="382"/>
        <v/>
      </c>
      <c r="AU252" s="164" t="str">
        <f t="shared" si="382"/>
        <v/>
      </c>
      <c r="AV252" s="164" t="str">
        <f t="shared" si="382"/>
        <v/>
      </c>
      <c r="AW252" s="165" t="str">
        <f t="shared" si="382"/>
        <v/>
      </c>
      <c r="AX252" t="s">
        <v>1</v>
      </c>
      <c r="AY252" s="106" t="str">
        <f t="shared" si="318"/>
        <v/>
      </c>
      <c r="AZ252" s="138" t="str">
        <f t="shared" si="310"/>
        <v/>
      </c>
      <c r="BA252" s="74" t="str">
        <f t="shared" si="319"/>
        <v/>
      </c>
      <c r="BB252" s="74" t="str">
        <f t="shared" si="320"/>
        <v/>
      </c>
      <c r="BC252" s="138" t="str">
        <f t="shared" si="321"/>
        <v/>
      </c>
      <c r="BD252" s="138" t="str">
        <f t="shared" si="322"/>
        <v/>
      </c>
      <c r="BE252" s="138" t="str">
        <f t="shared" si="323"/>
        <v/>
      </c>
      <c r="BF252" s="138" t="str">
        <f t="shared" si="344"/>
        <v/>
      </c>
      <c r="BG252" s="138" t="str">
        <f>IF(CD252="","",IF(N(BD252)&gt;max_minuta*60,2,INDEX(statusRezultat_id,MATCH(VALUE(BE252),statusRezultat_oevent,0))))</f>
        <v/>
      </c>
      <c r="BH252" s="74" t="str">
        <f>IF(B252="","",SUBSTITUTE(MID($B252,R252+1,S252-R252-1),"""",""))</f>
        <v/>
      </c>
      <c r="BI252" s="74" t="str">
        <f>IF(B252="","",SUBSTITUTE(MID($B252,S252+1,T252-S252-1),"""",""))</f>
        <v/>
      </c>
      <c r="BJ252" s="138" t="str">
        <f t="shared" si="324"/>
        <v/>
      </c>
      <c r="BK252" s="74" t="str" cm="1">
        <f t="array" ref="BK252">IF(BJ252="",""&amp;BI252,IF(BJ252="NEMA",BI252,INDEX(klubAlias_klub,BJ252)))</f>
        <v/>
      </c>
      <c r="BL252" s="74" t="str" cm="1">
        <f t="array" ref="BL252">IFERROR(INDEX(registarNatjecatelji,CE252,4),"")</f>
        <v/>
      </c>
      <c r="BM252" s="183" t="str">
        <f t="shared" si="368"/>
        <v/>
      </c>
      <c r="BN252" s="74" t="str">
        <f t="shared" si="325"/>
        <v/>
      </c>
      <c r="BO252" s="74" t="str">
        <f>IF(B252="","",SUBSTITUTE(MID($B252,T252+1,U252-T252-1),"""",""))</f>
        <v/>
      </c>
      <c r="BP252" s="138" t="str">
        <f>IF(BO252="","",IFERROR(INDEX(drzava_id,MATCH(BO252,drzava_oznaka,0)),"NEMA"))</f>
        <v/>
      </c>
      <c r="BQ252" s="74" t="str">
        <f>IF(B252="","",SUBSTITUTE(MID($B252,AQ252+1,AR252-AQ252-1),"""",""))</f>
        <v/>
      </c>
      <c r="BR252" s="74" t="str">
        <f t="shared" si="311"/>
        <v/>
      </c>
      <c r="BS252" s="138" t="str">
        <f t="shared" si="312"/>
        <v/>
      </c>
      <c r="BT252" s="75" t="str">
        <f>IF(B252="","",SUBSTITUTE(MID($B252,AR252+1,AS252-AR252-1),"""",""))</f>
        <v/>
      </c>
      <c r="BU252" s="75" t="str">
        <f>IF(B252="","",SUBSTITUTE(MID($B252,AS252+1,AT252-AS252-1),"""",""))</f>
        <v/>
      </c>
      <c r="BV252" s="76" t="str">
        <f>IF(B252="","",SUBSTITUTE(MID($B252,AT252+1,AU252-AT252-1),"""",""))</f>
        <v/>
      </c>
      <c r="BW252" t="s">
        <v>1</v>
      </c>
      <c r="BX252" s="106" t="str">
        <f>IF(BA252="Vacant","",IF(BA252="","",BA252) &amp; IF(BB252="",""," – " &amp; BB252) &amp; IF(BN252="",""," – " &amp; BN252) &amp; IF(AY252="",""," – " &amp; AY252))</f>
        <v/>
      </c>
      <c r="BY252" s="107" t="str">
        <f t="shared" si="313"/>
        <v/>
      </c>
      <c r="BZ252" t="s">
        <v>1</v>
      </c>
      <c r="CA252" s="106" t="str">
        <f>IF(BA252="Vacant","",IF(BA252="","",BA252) &amp; IF(BB252="",""," – " &amp; BB252) &amp; IF(BN252="",""," – " &amp; BN252))</f>
        <v/>
      </c>
      <c r="CB252" s="107" t="str">
        <f t="shared" si="314"/>
        <v/>
      </c>
      <c r="CC252" t="s">
        <v>1</v>
      </c>
      <c r="CD252" s="106" t="str">
        <f>IF(BA252="Vacant","",IF(BA252="","",BA252)&amp;IF(BB252="",""," – "&amp;BB252))</f>
        <v/>
      </c>
      <c r="CE252" s="107" t="str">
        <f t="shared" si="326"/>
        <v/>
      </c>
      <c r="CF252" t="s">
        <v>1</v>
      </c>
      <c r="CG252" s="112" t="str">
        <f t="shared" si="327"/>
        <v/>
      </c>
      <c r="CH252" s="107" t="str" cm="1">
        <f t="array" ref="CH252">IF(CG252="","",INDEX(imePrezime_id,CG252,0))</f>
        <v/>
      </c>
      <c r="CI252" t="s">
        <v>1</v>
      </c>
      <c r="CJ252" s="30" t="str">
        <f>IF(CE252&lt;&gt;"NEMA","","SELECT '"&amp;CD252&amp;"', ime, prezime FROM imeprezime WHERE ime LIKE '%"&amp;MID(BA252,2,LEN(BA252)-2)&amp;"%' Or prezime LIKE '%"&amp;MID(BB252,2,LEN(BB252)-2)&amp;"%' Or ime LIKE '%"&amp;MID(BB252,2,LEN(BB252)-2)&amp;"%' Or prezime LIKE '%"&amp;MID(BA252,2,LEN(BA252)-2)&amp;"%' ORDER BY ime, prezime;")</f>
        <v/>
      </c>
      <c r="CK252" t="s">
        <v>1</v>
      </c>
      <c r="CL252" s="91"/>
      <c r="CM252" t="s">
        <v>1</v>
      </c>
      <c r="CO252" t="s">
        <v>1</v>
      </c>
      <c r="CW252" s="116" t="str">
        <f>IF(CE252="NEMA",MAX(CW$10:CW251)+1,"")</f>
        <v/>
      </c>
      <c r="CX252" t="s">
        <v>1</v>
      </c>
      <c r="CY252" s="124" t="str">
        <f>LEFT(BQ252,1)</f>
        <v/>
      </c>
      <c r="CZ252" t="s">
        <v>1</v>
      </c>
      <c r="DA252" s="106" t="str">
        <f>IF(CW252="","",IF(BO252&lt;&gt;"CRO","","INSERT INTO osoba (id,reg_broj,oib,spol_id,dat_rodjenja) VALUES ("&amp;CW252&amp;",(SELECT max(reg_broj)+1 FROM osoba),Null,'"&amp;CY252&amp;"',Null); INSERT INTO osoba_log (id,reg_broj,oib,spol_id,dat_rodjenja,dnevnik_id) SELECT id,reg_broj,oib,spol_id,dat_rodjenja,"&amp;CW$2&amp;" FROM osoba WHERE id = "&amp;CW252&amp;";"))</f>
        <v/>
      </c>
      <c r="DB252" s="129" t="str">
        <f>IF(CW252="","","INSERT INTO imeprezime (id,osoba_id,rbr,ime,prezime,klub_id,identitet_id,sintaksa_id,info,aktivno,dnevnik_id) VALUES ("&amp;CW252&amp;","&amp;IF(DA252="","Null",CW252)&amp;",1,'"&amp;BA252&amp;"','"&amp;BB252&amp;"',(SELECT id FROM klub WHERE naziv = '"&amp;BI252&amp;"'),Null,1,'',1,"&amp;CW$2&amp;");")</f>
        <v/>
      </c>
      <c r="DC252" t="s">
        <v>1</v>
      </c>
      <c r="DD252" s="30" t="str">
        <f t="shared" si="328"/>
        <v/>
      </c>
      <c r="DE252" t="s">
        <v>1</v>
      </c>
      <c r="DF252" s="106" t="str">
        <f>IF(OR(BP252="",BP252&lt;&gt;"NEMA"),"",BO252)</f>
        <v/>
      </c>
      <c r="DG252" s="129" t="str">
        <f>IF(DF252="","",MAX(DG$10:DG251)+1)</f>
        <v/>
      </c>
      <c r="DH252" t="s">
        <v>1</v>
      </c>
      <c r="DI252" s="91"/>
      <c r="DJ252" t="s">
        <v>1</v>
      </c>
      <c r="DK252" s="30" t="str">
        <f>IF(DF252="","","INSERT INTO drzava(id,naziv,oznaka) VALUES ("&amp;DG252&amp;",'"&amp;DI252&amp;"','"&amp;UPPER(LEFT(DF252,1))&amp;LOWER(RIGHT(DF252,2))&amp;"');")</f>
        <v/>
      </c>
      <c r="DL252" t="s">
        <v>1</v>
      </c>
      <c r="DM252" s="170" t="str">
        <f>IF(BJ252&lt;&gt;"NEMA","",IF(IFERROR(MATCH(BI252,BI$10:BI251,0),0)&lt;&gt;0,"",BI252))</f>
        <v/>
      </c>
      <c r="DN252" t="s">
        <v>1</v>
      </c>
      <c r="DO252" s="91"/>
      <c r="DP252" t="s">
        <v>1</v>
      </c>
      <c r="DQ252" s="106" t="str">
        <f t="shared" si="329"/>
        <v/>
      </c>
      <c r="DR252" s="74" t="str">
        <f>IF(DQ252="","",MAX(DR$10:DR251)+1)</f>
        <v/>
      </c>
      <c r="DS252" s="74" t="str">
        <f>IF(DQ252="","",IF(BP252="","",IF(BP252="NEMA",DG252,BP252)))</f>
        <v/>
      </c>
      <c r="DT252" s="74" t="str">
        <f t="shared" si="330"/>
        <v/>
      </c>
      <c r="DU252" s="74" t="str">
        <f>IF(DO252="","",MAX(DU$10:DU251)+1)</f>
        <v/>
      </c>
      <c r="DV252" s="181" t="str">
        <f>IF(DO252="","",INDEX(klub_id,MATCH(DO252,klub_naziv,0)))</f>
        <v/>
      </c>
      <c r="DW252" s="129" t="str">
        <f t="shared" si="331"/>
        <v/>
      </c>
      <c r="DX252" t="s">
        <v>1</v>
      </c>
      <c r="DY252" s="30" t="str">
        <f t="shared" si="332"/>
        <v/>
      </c>
      <c r="DZ252" t="s">
        <v>1</v>
      </c>
      <c r="EA252" s="170" t="str">
        <f>IF(BX252="","",IF(BY252&lt;&gt;"NEMA","ime-pre-klu"&amp;IF(BJ252="","","(ali)")&amp;"-kat",IF(CB252&lt;&gt;"NEMA","ime-pre-klu"&amp;IF(BJ252="","","(ali)"),IF(CE252&lt;&gt;"NEMA","ime-pre",IF(CW252&lt;&gt;"","novo",""))))&amp;IF(AND(BE252="0",BD252&gt;max_minuta*60),"-ot",""))</f>
        <v/>
      </c>
      <c r="EB252" t="s">
        <v>1</v>
      </c>
      <c r="EC252" s="112"/>
      <c r="ED252" s="138"/>
      <c r="EE252" s="138"/>
      <c r="EF252" s="138"/>
      <c r="EG252" s="138"/>
      <c r="EH252" s="138"/>
      <c r="EI252" s="138"/>
      <c r="EJ252" s="138"/>
      <c r="EK252" s="138"/>
      <c r="EL252" s="138"/>
      <c r="EM252" s="107" t="str">
        <f t="shared" si="315"/>
        <v/>
      </c>
      <c r="EN252" t="s">
        <v>1</v>
      </c>
    </row>
    <row r="253" spans="2:144" x14ac:dyDescent="0.25">
      <c r="B253" s="152"/>
      <c r="C253" t="s">
        <v>1</v>
      </c>
      <c r="D253" s="163" t="str">
        <f t="shared" si="316"/>
        <v/>
      </c>
      <c r="E253" s="164" t="str">
        <f t="shared" ref="E253:AW253" si="383">IF($B253="","",FIND(";",$B253,D253+1))</f>
        <v/>
      </c>
      <c r="F253" s="164" t="str">
        <f t="shared" si="383"/>
        <v/>
      </c>
      <c r="G253" s="164" t="str">
        <f t="shared" si="383"/>
        <v/>
      </c>
      <c r="H253" s="164" t="str">
        <f t="shared" si="383"/>
        <v/>
      </c>
      <c r="I253" s="164" t="str">
        <f t="shared" si="383"/>
        <v/>
      </c>
      <c r="J253" s="164" t="str">
        <f t="shared" si="383"/>
        <v/>
      </c>
      <c r="K253" s="164" t="str">
        <f t="shared" si="383"/>
        <v/>
      </c>
      <c r="L253" s="164" t="str">
        <f t="shared" si="383"/>
        <v/>
      </c>
      <c r="M253" s="164" t="str">
        <f t="shared" si="383"/>
        <v/>
      </c>
      <c r="N253" s="164" t="str">
        <f t="shared" si="383"/>
        <v/>
      </c>
      <c r="O253" s="164" t="str">
        <f t="shared" si="383"/>
        <v/>
      </c>
      <c r="P253" s="164" t="str">
        <f t="shared" si="383"/>
        <v/>
      </c>
      <c r="Q253" s="164" t="str">
        <f t="shared" si="383"/>
        <v/>
      </c>
      <c r="R253" s="164" t="str">
        <f t="shared" si="383"/>
        <v/>
      </c>
      <c r="S253" s="164" t="str">
        <f t="shared" si="383"/>
        <v/>
      </c>
      <c r="T253" s="164" t="str">
        <f t="shared" si="383"/>
        <v/>
      </c>
      <c r="U253" s="164" t="str">
        <f t="shared" si="383"/>
        <v/>
      </c>
      <c r="V253" s="164" t="str">
        <f t="shared" si="383"/>
        <v/>
      </c>
      <c r="W253" s="164" t="str">
        <f t="shared" si="383"/>
        <v/>
      </c>
      <c r="X253" s="164" t="str">
        <f t="shared" si="383"/>
        <v/>
      </c>
      <c r="Y253" s="164" t="str">
        <f t="shared" si="383"/>
        <v/>
      </c>
      <c r="Z253" s="164" t="str">
        <f t="shared" si="383"/>
        <v/>
      </c>
      <c r="AA253" s="164" t="str">
        <f t="shared" si="383"/>
        <v/>
      </c>
      <c r="AB253" s="164" t="str">
        <f t="shared" si="383"/>
        <v/>
      </c>
      <c r="AC253" s="164" t="str">
        <f t="shared" si="383"/>
        <v/>
      </c>
      <c r="AD253" s="164" t="str">
        <f t="shared" si="383"/>
        <v/>
      </c>
      <c r="AE253" s="164" t="str">
        <f t="shared" si="383"/>
        <v/>
      </c>
      <c r="AF253" s="164" t="str">
        <f t="shared" si="383"/>
        <v/>
      </c>
      <c r="AG253" s="164" t="str">
        <f t="shared" si="383"/>
        <v/>
      </c>
      <c r="AH253" s="164" t="str">
        <f t="shared" si="383"/>
        <v/>
      </c>
      <c r="AI253" s="164" t="str">
        <f t="shared" si="383"/>
        <v/>
      </c>
      <c r="AJ253" s="164" t="str">
        <f t="shared" si="383"/>
        <v/>
      </c>
      <c r="AK253" s="164" t="str">
        <f t="shared" si="383"/>
        <v/>
      </c>
      <c r="AL253" s="164" t="str">
        <f t="shared" si="383"/>
        <v/>
      </c>
      <c r="AM253" s="164" t="str">
        <f t="shared" si="383"/>
        <v/>
      </c>
      <c r="AN253" s="164" t="str">
        <f t="shared" si="383"/>
        <v/>
      </c>
      <c r="AO253" s="164" t="str">
        <f t="shared" si="383"/>
        <v/>
      </c>
      <c r="AP253" s="164" t="str">
        <f t="shared" si="383"/>
        <v/>
      </c>
      <c r="AQ253" s="164" t="str">
        <f t="shared" si="383"/>
        <v/>
      </c>
      <c r="AR253" s="164" t="str">
        <f t="shared" si="383"/>
        <v/>
      </c>
      <c r="AS253" s="164" t="str">
        <f t="shared" si="383"/>
        <v/>
      </c>
      <c r="AT253" s="164" t="str">
        <f t="shared" si="383"/>
        <v/>
      </c>
      <c r="AU253" s="164" t="str">
        <f t="shared" si="383"/>
        <v/>
      </c>
      <c r="AV253" s="164" t="str">
        <f t="shared" si="383"/>
        <v/>
      </c>
      <c r="AW253" s="165" t="str">
        <f t="shared" si="383"/>
        <v/>
      </c>
      <c r="AX253" t="s">
        <v>1</v>
      </c>
      <c r="AY253" s="106" t="str">
        <f t="shared" si="318"/>
        <v/>
      </c>
      <c r="AZ253" s="138" t="str">
        <f t="shared" si="310"/>
        <v/>
      </c>
      <c r="BA253" s="74" t="str">
        <f t="shared" si="319"/>
        <v/>
      </c>
      <c r="BB253" s="74" t="str">
        <f t="shared" si="320"/>
        <v/>
      </c>
      <c r="BC253" s="138" t="str">
        <f t="shared" si="321"/>
        <v/>
      </c>
      <c r="BD253" s="138" t="str">
        <f t="shared" si="322"/>
        <v/>
      </c>
      <c r="BE253" s="138" t="str">
        <f t="shared" si="323"/>
        <v/>
      </c>
      <c r="BF253" s="138" t="str">
        <f t="shared" si="344"/>
        <v/>
      </c>
      <c r="BG253" s="138" t="str">
        <f>IF(CD253="","",IF(N(BD253)&gt;max_minuta*60,2,INDEX(statusRezultat_id,MATCH(VALUE(BE253),statusRezultat_oevent,0))))</f>
        <v/>
      </c>
      <c r="BH253" s="74" t="str">
        <f>IF(B253="","",SUBSTITUTE(MID($B253,R253+1,S253-R253-1),"""",""))</f>
        <v/>
      </c>
      <c r="BI253" s="74" t="str">
        <f>IF(B253="","",SUBSTITUTE(MID($B253,S253+1,T253-S253-1),"""",""))</f>
        <v/>
      </c>
      <c r="BJ253" s="138" t="str">
        <f t="shared" si="324"/>
        <v/>
      </c>
      <c r="BK253" s="74" t="str" cm="1">
        <f t="array" ref="BK253">IF(BJ253="",""&amp;BI253,IF(BJ253="NEMA",BI253,INDEX(klubAlias_klub,BJ253)))</f>
        <v/>
      </c>
      <c r="BL253" s="74" t="str" cm="1">
        <f t="array" ref="BL253">IFERROR(INDEX(registarNatjecatelji,CE253,4),"")</f>
        <v/>
      </c>
      <c r="BM253" s="183" t="str">
        <f t="shared" si="368"/>
        <v/>
      </c>
      <c r="BN253" s="74" t="str">
        <f t="shared" si="325"/>
        <v/>
      </c>
      <c r="BO253" s="74" t="str">
        <f>IF(B253="","",SUBSTITUTE(MID($B253,T253+1,U253-T253-1),"""",""))</f>
        <v/>
      </c>
      <c r="BP253" s="138" t="str">
        <f>IF(BO253="","",IFERROR(INDEX(drzava_id,MATCH(BO253,drzava_oznaka,0)),"NEMA"))</f>
        <v/>
      </c>
      <c r="BQ253" s="74" t="str">
        <f>IF(B253="","",SUBSTITUTE(MID($B253,AQ253+1,AR253-AQ253-1),"""",""))</f>
        <v/>
      </c>
      <c r="BR253" s="74" t="str">
        <f t="shared" si="311"/>
        <v/>
      </c>
      <c r="BS253" s="138" t="str">
        <f t="shared" si="312"/>
        <v/>
      </c>
      <c r="BT253" s="75" t="str">
        <f>IF(B253="","",SUBSTITUTE(MID($B253,AR253+1,AS253-AR253-1),"""",""))</f>
        <v/>
      </c>
      <c r="BU253" s="75" t="str">
        <f>IF(B253="","",SUBSTITUTE(MID($B253,AS253+1,AT253-AS253-1),"""",""))</f>
        <v/>
      </c>
      <c r="BV253" s="76" t="str">
        <f>IF(B253="","",SUBSTITUTE(MID($B253,AT253+1,AU253-AT253-1),"""",""))</f>
        <v/>
      </c>
      <c r="BW253" t="s">
        <v>1</v>
      </c>
      <c r="BX253" s="106" t="str">
        <f>IF(BA253="Vacant","",IF(BA253="","",BA253) &amp; IF(BB253="",""," – " &amp; BB253) &amp; IF(BN253="",""," – " &amp; BN253) &amp; IF(AY253="",""," – " &amp; AY253))</f>
        <v/>
      </c>
      <c r="BY253" s="107" t="str">
        <f t="shared" si="313"/>
        <v/>
      </c>
      <c r="BZ253" t="s">
        <v>1</v>
      </c>
      <c r="CA253" s="106" t="str">
        <f>IF(BA253="Vacant","",IF(BA253="","",BA253) &amp; IF(BB253="",""," – " &amp; BB253) &amp; IF(BN253="",""," – " &amp; BN253))</f>
        <v/>
      </c>
      <c r="CB253" s="107" t="str">
        <f t="shared" si="314"/>
        <v/>
      </c>
      <c r="CC253" t="s">
        <v>1</v>
      </c>
      <c r="CD253" s="106" t="str">
        <f>IF(BA253="Vacant","",IF(BA253="","",BA253)&amp;IF(BB253="",""," – "&amp;BB253))</f>
        <v/>
      </c>
      <c r="CE253" s="107" t="str">
        <f t="shared" si="326"/>
        <v/>
      </c>
      <c r="CF253" t="s">
        <v>1</v>
      </c>
      <c r="CG253" s="112" t="str">
        <f t="shared" si="327"/>
        <v/>
      </c>
      <c r="CH253" s="107" t="str" cm="1">
        <f t="array" ref="CH253">IF(CG253="","",INDEX(imePrezime_id,CG253,0))</f>
        <v/>
      </c>
      <c r="CI253" t="s">
        <v>1</v>
      </c>
      <c r="CJ253" s="30" t="str">
        <f>IF(CE253&lt;&gt;"NEMA","","SELECT '"&amp;CD253&amp;"', ime, prezime FROM imeprezime WHERE ime LIKE '%"&amp;MID(BA253,2,LEN(BA253)-2)&amp;"%' Or prezime LIKE '%"&amp;MID(BB253,2,LEN(BB253)-2)&amp;"%' Or ime LIKE '%"&amp;MID(BB253,2,LEN(BB253)-2)&amp;"%' Or prezime LIKE '%"&amp;MID(BA253,2,LEN(BA253)-2)&amp;"%' ORDER BY ime, prezime;")</f>
        <v/>
      </c>
      <c r="CK253" t="s">
        <v>1</v>
      </c>
      <c r="CL253" s="91"/>
      <c r="CM253" t="s">
        <v>1</v>
      </c>
      <c r="CO253" t="s">
        <v>1</v>
      </c>
      <c r="CW253" s="116" t="str">
        <f>IF(CE253="NEMA",MAX(CW$10:CW252)+1,"")</f>
        <v/>
      </c>
      <c r="CX253" t="s">
        <v>1</v>
      </c>
      <c r="CY253" s="124" t="str">
        <f>LEFT(BQ253,1)</f>
        <v/>
      </c>
      <c r="CZ253" t="s">
        <v>1</v>
      </c>
      <c r="DA253" s="106" t="str">
        <f>IF(CW253="","",IF(BO253&lt;&gt;"CRO","","INSERT INTO osoba (id,reg_broj,oib,spol_id,dat_rodjenja) VALUES ("&amp;CW253&amp;",(SELECT max(reg_broj)+1 FROM osoba),Null,'"&amp;CY253&amp;"',Null); INSERT INTO osoba_log (id,reg_broj,oib,spol_id,dat_rodjenja,dnevnik_id) SELECT id,reg_broj,oib,spol_id,dat_rodjenja,"&amp;CW$2&amp;" FROM osoba WHERE id = "&amp;CW253&amp;";"))</f>
        <v/>
      </c>
      <c r="DB253" s="129" t="str">
        <f>IF(CW253="","","INSERT INTO imeprezime (id,osoba_id,rbr,ime,prezime,klub_id,identitet_id,sintaksa_id,info,aktivno,dnevnik_id) VALUES ("&amp;CW253&amp;","&amp;IF(DA253="","Null",CW253)&amp;",1,'"&amp;BA253&amp;"','"&amp;BB253&amp;"',(SELECT id FROM klub WHERE naziv = '"&amp;BI253&amp;"'),Null,1,'',1,"&amp;CW$2&amp;");")</f>
        <v/>
      </c>
      <c r="DC253" t="s">
        <v>1</v>
      </c>
      <c r="DD253" s="30" t="str">
        <f t="shared" si="328"/>
        <v/>
      </c>
      <c r="DE253" t="s">
        <v>1</v>
      </c>
      <c r="DF253" s="106" t="str">
        <f>IF(OR(BP253="",BP253&lt;&gt;"NEMA"),"",BO253)</f>
        <v/>
      </c>
      <c r="DG253" s="129" t="str">
        <f>IF(DF253="","",MAX(DG$10:DG252)+1)</f>
        <v/>
      </c>
      <c r="DH253" t="s">
        <v>1</v>
      </c>
      <c r="DI253" s="91"/>
      <c r="DJ253" t="s">
        <v>1</v>
      </c>
      <c r="DK253" s="30" t="str">
        <f>IF(DF253="","","INSERT INTO drzava(id,naziv,oznaka) VALUES ("&amp;DG253&amp;",'"&amp;DI253&amp;"','"&amp;UPPER(LEFT(DF253,1))&amp;LOWER(RIGHT(DF253,2))&amp;"');")</f>
        <v/>
      </c>
      <c r="DL253" t="s">
        <v>1</v>
      </c>
      <c r="DM253" s="170" t="str">
        <f>IF(BJ253&lt;&gt;"NEMA","",IF(IFERROR(MATCH(BI253,BI$10:BI252,0),0)&lt;&gt;0,"",BI253))</f>
        <v/>
      </c>
      <c r="DN253" t="s">
        <v>1</v>
      </c>
      <c r="DO253" s="91"/>
      <c r="DP253" t="s">
        <v>1</v>
      </c>
      <c r="DQ253" s="106" t="str">
        <f t="shared" si="329"/>
        <v/>
      </c>
      <c r="DR253" s="74" t="str">
        <f>IF(DQ253="","",MAX(DR$10:DR252)+1)</f>
        <v/>
      </c>
      <c r="DS253" s="74" t="str">
        <f>IF(DQ253="","",IF(BP253="","",IF(BP253="NEMA",DG253,BP253)))</f>
        <v/>
      </c>
      <c r="DT253" s="74" t="str">
        <f t="shared" si="330"/>
        <v/>
      </c>
      <c r="DU253" s="74" t="str">
        <f>IF(DO253="","",MAX(DU$10:DU252)+1)</f>
        <v/>
      </c>
      <c r="DV253" s="181" t="str">
        <f>IF(DO253="","",INDEX(klub_id,MATCH(DO253,klub_naziv,0)))</f>
        <v/>
      </c>
      <c r="DW253" s="129" t="str">
        <f t="shared" si="331"/>
        <v/>
      </c>
      <c r="DX253" t="s">
        <v>1</v>
      </c>
      <c r="DY253" s="30" t="str">
        <f t="shared" si="332"/>
        <v/>
      </c>
      <c r="DZ253" t="s">
        <v>1</v>
      </c>
      <c r="EA253" s="170" t="str">
        <f>IF(BX253="","",IF(BY253&lt;&gt;"NEMA","ime-pre-klu"&amp;IF(BJ253="","","(ali)")&amp;"-kat",IF(CB253&lt;&gt;"NEMA","ime-pre-klu"&amp;IF(BJ253="","","(ali)"),IF(CE253&lt;&gt;"NEMA","ime-pre",IF(CW253&lt;&gt;"","novo",""))))&amp;IF(AND(BE253="0",BD253&gt;max_minuta*60),"-ot",""))</f>
        <v/>
      </c>
      <c r="EB253" t="s">
        <v>1</v>
      </c>
      <c r="EC253" s="112"/>
      <c r="ED253" s="138"/>
      <c r="EE253" s="138"/>
      <c r="EF253" s="138"/>
      <c r="EG253" s="138"/>
      <c r="EH253" s="138"/>
      <c r="EI253" s="138"/>
      <c r="EJ253" s="138"/>
      <c r="EK253" s="138"/>
      <c r="EL253" s="138"/>
      <c r="EM253" s="107" t="str">
        <f t="shared" si="315"/>
        <v/>
      </c>
      <c r="EN253" t="s">
        <v>1</v>
      </c>
    </row>
    <row r="254" spans="2:144" x14ac:dyDescent="0.25">
      <c r="B254" s="152"/>
      <c r="C254" t="s">
        <v>1</v>
      </c>
      <c r="D254" s="163" t="str">
        <f t="shared" si="316"/>
        <v/>
      </c>
      <c r="E254" s="164" t="str">
        <f t="shared" ref="E254:AW254" si="384">IF($B254="","",FIND(";",$B254,D254+1))</f>
        <v/>
      </c>
      <c r="F254" s="164" t="str">
        <f t="shared" si="384"/>
        <v/>
      </c>
      <c r="G254" s="164" t="str">
        <f t="shared" si="384"/>
        <v/>
      </c>
      <c r="H254" s="164" t="str">
        <f t="shared" si="384"/>
        <v/>
      </c>
      <c r="I254" s="164" t="str">
        <f t="shared" si="384"/>
        <v/>
      </c>
      <c r="J254" s="164" t="str">
        <f t="shared" si="384"/>
        <v/>
      </c>
      <c r="K254" s="164" t="str">
        <f t="shared" si="384"/>
        <v/>
      </c>
      <c r="L254" s="164" t="str">
        <f t="shared" si="384"/>
        <v/>
      </c>
      <c r="M254" s="164" t="str">
        <f t="shared" si="384"/>
        <v/>
      </c>
      <c r="N254" s="164" t="str">
        <f t="shared" si="384"/>
        <v/>
      </c>
      <c r="O254" s="164" t="str">
        <f t="shared" si="384"/>
        <v/>
      </c>
      <c r="P254" s="164" t="str">
        <f t="shared" si="384"/>
        <v/>
      </c>
      <c r="Q254" s="164" t="str">
        <f t="shared" si="384"/>
        <v/>
      </c>
      <c r="R254" s="164" t="str">
        <f t="shared" si="384"/>
        <v/>
      </c>
      <c r="S254" s="164" t="str">
        <f t="shared" si="384"/>
        <v/>
      </c>
      <c r="T254" s="164" t="str">
        <f t="shared" si="384"/>
        <v/>
      </c>
      <c r="U254" s="164" t="str">
        <f t="shared" si="384"/>
        <v/>
      </c>
      <c r="V254" s="164" t="str">
        <f t="shared" si="384"/>
        <v/>
      </c>
      <c r="W254" s="164" t="str">
        <f t="shared" si="384"/>
        <v/>
      </c>
      <c r="X254" s="164" t="str">
        <f t="shared" si="384"/>
        <v/>
      </c>
      <c r="Y254" s="164" t="str">
        <f t="shared" si="384"/>
        <v/>
      </c>
      <c r="Z254" s="164" t="str">
        <f t="shared" si="384"/>
        <v/>
      </c>
      <c r="AA254" s="164" t="str">
        <f t="shared" si="384"/>
        <v/>
      </c>
      <c r="AB254" s="164" t="str">
        <f t="shared" si="384"/>
        <v/>
      </c>
      <c r="AC254" s="164" t="str">
        <f t="shared" si="384"/>
        <v/>
      </c>
      <c r="AD254" s="164" t="str">
        <f t="shared" si="384"/>
        <v/>
      </c>
      <c r="AE254" s="164" t="str">
        <f t="shared" si="384"/>
        <v/>
      </c>
      <c r="AF254" s="164" t="str">
        <f t="shared" si="384"/>
        <v/>
      </c>
      <c r="AG254" s="164" t="str">
        <f t="shared" si="384"/>
        <v/>
      </c>
      <c r="AH254" s="164" t="str">
        <f t="shared" si="384"/>
        <v/>
      </c>
      <c r="AI254" s="164" t="str">
        <f t="shared" si="384"/>
        <v/>
      </c>
      <c r="AJ254" s="164" t="str">
        <f t="shared" si="384"/>
        <v/>
      </c>
      <c r="AK254" s="164" t="str">
        <f t="shared" si="384"/>
        <v/>
      </c>
      <c r="AL254" s="164" t="str">
        <f t="shared" si="384"/>
        <v/>
      </c>
      <c r="AM254" s="164" t="str">
        <f t="shared" si="384"/>
        <v/>
      </c>
      <c r="AN254" s="164" t="str">
        <f t="shared" si="384"/>
        <v/>
      </c>
      <c r="AO254" s="164" t="str">
        <f t="shared" si="384"/>
        <v/>
      </c>
      <c r="AP254" s="164" t="str">
        <f t="shared" si="384"/>
        <v/>
      </c>
      <c r="AQ254" s="164" t="str">
        <f t="shared" si="384"/>
        <v/>
      </c>
      <c r="AR254" s="164" t="str">
        <f t="shared" si="384"/>
        <v/>
      </c>
      <c r="AS254" s="164" t="str">
        <f t="shared" si="384"/>
        <v/>
      </c>
      <c r="AT254" s="164" t="str">
        <f t="shared" si="384"/>
        <v/>
      </c>
      <c r="AU254" s="164" t="str">
        <f t="shared" si="384"/>
        <v/>
      </c>
      <c r="AV254" s="164" t="str">
        <f t="shared" si="384"/>
        <v/>
      </c>
      <c r="AW254" s="165" t="str">
        <f t="shared" si="384"/>
        <v/>
      </c>
      <c r="AX254" t="s">
        <v>1</v>
      </c>
      <c r="AY254" s="106" t="str">
        <f t="shared" si="318"/>
        <v/>
      </c>
      <c r="AZ254" s="138" t="str">
        <f t="shared" si="310"/>
        <v/>
      </c>
      <c r="BA254" s="74" t="str">
        <f t="shared" si="319"/>
        <v/>
      </c>
      <c r="BB254" s="74" t="str">
        <f t="shared" si="320"/>
        <v/>
      </c>
      <c r="BC254" s="138" t="str">
        <f t="shared" si="321"/>
        <v/>
      </c>
      <c r="BD254" s="138" t="str">
        <f t="shared" si="322"/>
        <v/>
      </c>
      <c r="BE254" s="138" t="str">
        <f t="shared" si="323"/>
        <v/>
      </c>
      <c r="BF254" s="138" t="str">
        <f t="shared" si="344"/>
        <v/>
      </c>
      <c r="BG254" s="138" t="str">
        <f>IF(CD254="","",IF(N(BD254)&gt;max_minuta*60,2,INDEX(statusRezultat_id,MATCH(VALUE(BE254),statusRezultat_oevent,0))))</f>
        <v/>
      </c>
      <c r="BH254" s="74" t="str">
        <f>IF(B254="","",SUBSTITUTE(MID($B254,R254+1,S254-R254-1),"""",""))</f>
        <v/>
      </c>
      <c r="BI254" s="74" t="str">
        <f>IF(B254="","",SUBSTITUTE(MID($B254,S254+1,T254-S254-1),"""",""))</f>
        <v/>
      </c>
      <c r="BJ254" s="138" t="str">
        <f t="shared" si="324"/>
        <v/>
      </c>
      <c r="BK254" s="74" t="str" cm="1">
        <f t="array" ref="BK254">IF(BJ254="",""&amp;BI254,IF(BJ254="NEMA",BI254,INDEX(klubAlias_klub,BJ254)))</f>
        <v/>
      </c>
      <c r="BL254" s="74" t="str" cm="1">
        <f t="array" ref="BL254">IFERROR(INDEX(registarNatjecatelji,CE254,4),"")</f>
        <v/>
      </c>
      <c r="BM254" s="183" t="str">
        <f t="shared" si="368"/>
        <v/>
      </c>
      <c r="BN254" s="74" t="str">
        <f t="shared" si="325"/>
        <v/>
      </c>
      <c r="BO254" s="74" t="str">
        <f>IF(B254="","",SUBSTITUTE(MID($B254,T254+1,U254-T254-1),"""",""))</f>
        <v/>
      </c>
      <c r="BP254" s="138" t="str">
        <f>IF(BO254="","",IFERROR(INDEX(drzava_id,MATCH(BO254,drzava_oznaka,0)),"NEMA"))</f>
        <v/>
      </c>
      <c r="BQ254" s="74" t="str">
        <f>IF(B254="","",SUBSTITUTE(MID($B254,AQ254+1,AR254-AQ254-1),"""",""))</f>
        <v/>
      </c>
      <c r="BR254" s="74" t="str">
        <f t="shared" si="311"/>
        <v/>
      </c>
      <c r="BS254" s="138" t="str">
        <f t="shared" si="312"/>
        <v/>
      </c>
      <c r="BT254" s="75" t="str">
        <f>IF(B254="","",SUBSTITUTE(MID($B254,AR254+1,AS254-AR254-1),"""",""))</f>
        <v/>
      </c>
      <c r="BU254" s="75" t="str">
        <f>IF(B254="","",SUBSTITUTE(MID($B254,AS254+1,AT254-AS254-1),"""",""))</f>
        <v/>
      </c>
      <c r="BV254" s="76" t="str">
        <f>IF(B254="","",SUBSTITUTE(MID($B254,AT254+1,AU254-AT254-1),"""",""))</f>
        <v/>
      </c>
      <c r="BW254" t="s">
        <v>1</v>
      </c>
      <c r="BX254" s="106" t="str">
        <f>IF(BA254="Vacant","",IF(BA254="","",BA254) &amp; IF(BB254="",""," – " &amp; BB254) &amp; IF(BN254="",""," – " &amp; BN254) &amp; IF(AY254="",""," – " &amp; AY254))</f>
        <v/>
      </c>
      <c r="BY254" s="107" t="str">
        <f t="shared" si="313"/>
        <v/>
      </c>
      <c r="BZ254" t="s">
        <v>1</v>
      </c>
      <c r="CA254" s="106" t="str">
        <f>IF(BA254="Vacant","",IF(BA254="","",BA254) &amp; IF(BB254="",""," – " &amp; BB254) &amp; IF(BN254="",""," – " &amp; BN254))</f>
        <v/>
      </c>
      <c r="CB254" s="107" t="str">
        <f t="shared" si="314"/>
        <v/>
      </c>
      <c r="CC254" t="s">
        <v>1</v>
      </c>
      <c r="CD254" s="106" t="str">
        <f>IF(BA254="Vacant","",IF(BA254="","",BA254)&amp;IF(BB254="",""," – "&amp;BB254))</f>
        <v/>
      </c>
      <c r="CE254" s="107" t="str">
        <f t="shared" si="326"/>
        <v/>
      </c>
      <c r="CF254" t="s">
        <v>1</v>
      </c>
      <c r="CG254" s="112" t="str">
        <f t="shared" si="327"/>
        <v/>
      </c>
      <c r="CH254" s="107" t="str" cm="1">
        <f t="array" ref="CH254">IF(CG254="","",INDEX(imePrezime_id,CG254,0))</f>
        <v/>
      </c>
      <c r="CI254" t="s">
        <v>1</v>
      </c>
      <c r="CJ254" s="30" t="str">
        <f>IF(CE254&lt;&gt;"NEMA","","SELECT '"&amp;CD254&amp;"', ime, prezime FROM imeprezime WHERE ime LIKE '%"&amp;MID(BA254,2,LEN(BA254)-2)&amp;"%' Or prezime LIKE '%"&amp;MID(BB254,2,LEN(BB254)-2)&amp;"%' Or ime LIKE '%"&amp;MID(BB254,2,LEN(BB254)-2)&amp;"%' Or prezime LIKE '%"&amp;MID(BA254,2,LEN(BA254)-2)&amp;"%' ORDER BY ime, prezime;")</f>
        <v/>
      </c>
      <c r="CK254" t="s">
        <v>1</v>
      </c>
      <c r="CL254" s="91"/>
      <c r="CM254" t="s">
        <v>1</v>
      </c>
      <c r="CO254" t="s">
        <v>1</v>
      </c>
      <c r="CW254" s="116" t="str">
        <f>IF(CE254="NEMA",MAX(CW$10:CW253)+1,"")</f>
        <v/>
      </c>
      <c r="CX254" t="s">
        <v>1</v>
      </c>
      <c r="CY254" s="124" t="str">
        <f>LEFT(BQ254,1)</f>
        <v/>
      </c>
      <c r="CZ254" t="s">
        <v>1</v>
      </c>
      <c r="DA254" s="106" t="str">
        <f>IF(CW254="","",IF(BO254&lt;&gt;"CRO","","INSERT INTO osoba (id,reg_broj,oib,spol_id,dat_rodjenja) VALUES ("&amp;CW254&amp;",(SELECT max(reg_broj)+1 FROM osoba),Null,'"&amp;CY254&amp;"',Null); INSERT INTO osoba_log (id,reg_broj,oib,spol_id,dat_rodjenja,dnevnik_id) SELECT id,reg_broj,oib,spol_id,dat_rodjenja,"&amp;CW$2&amp;" FROM osoba WHERE id = "&amp;CW254&amp;";"))</f>
        <v/>
      </c>
      <c r="DB254" s="129" t="str">
        <f>IF(CW254="","","INSERT INTO imeprezime (id,osoba_id,rbr,ime,prezime,klub_id,identitet_id,sintaksa_id,info,aktivno,dnevnik_id) VALUES ("&amp;CW254&amp;","&amp;IF(DA254="","Null",CW254)&amp;",1,'"&amp;BA254&amp;"','"&amp;BB254&amp;"',(SELECT id FROM klub WHERE naziv = '"&amp;BI254&amp;"'),Null,1,'',1,"&amp;CW$2&amp;");")</f>
        <v/>
      </c>
      <c r="DC254" t="s">
        <v>1</v>
      </c>
      <c r="DD254" s="30" t="str">
        <f t="shared" si="328"/>
        <v/>
      </c>
      <c r="DE254" t="s">
        <v>1</v>
      </c>
      <c r="DF254" s="106" t="str">
        <f>IF(OR(BP254="",BP254&lt;&gt;"NEMA"),"",BO254)</f>
        <v/>
      </c>
      <c r="DG254" s="129" t="str">
        <f>IF(DF254="","",MAX(DG$10:DG253)+1)</f>
        <v/>
      </c>
      <c r="DH254" t="s">
        <v>1</v>
      </c>
      <c r="DI254" s="91"/>
      <c r="DJ254" t="s">
        <v>1</v>
      </c>
      <c r="DK254" s="30" t="str">
        <f>IF(DF254="","","INSERT INTO drzava(id,naziv,oznaka) VALUES ("&amp;DG254&amp;",'"&amp;DI254&amp;"','"&amp;UPPER(LEFT(DF254,1))&amp;LOWER(RIGHT(DF254,2))&amp;"');")</f>
        <v/>
      </c>
      <c r="DL254" t="s">
        <v>1</v>
      </c>
      <c r="DM254" s="170" t="str">
        <f>IF(BJ254&lt;&gt;"NEMA","",IF(IFERROR(MATCH(BI254,BI$10:BI253,0),0)&lt;&gt;0,"",BI254))</f>
        <v/>
      </c>
      <c r="DN254" t="s">
        <v>1</v>
      </c>
      <c r="DO254" s="91"/>
      <c r="DP254" t="s">
        <v>1</v>
      </c>
      <c r="DQ254" s="106" t="str">
        <f t="shared" si="329"/>
        <v/>
      </c>
      <c r="DR254" s="74" t="str">
        <f>IF(DQ254="","",MAX(DR$10:DR253)+1)</f>
        <v/>
      </c>
      <c r="DS254" s="74" t="str">
        <f>IF(DQ254="","",IF(BP254="","",IF(BP254="NEMA",DG254,BP254)))</f>
        <v/>
      </c>
      <c r="DT254" s="74" t="str">
        <f t="shared" si="330"/>
        <v/>
      </c>
      <c r="DU254" s="74" t="str">
        <f>IF(DO254="","",MAX(DU$10:DU253)+1)</f>
        <v/>
      </c>
      <c r="DV254" s="181" t="str">
        <f>IF(DO254="","",INDEX(klub_id,MATCH(DO254,klub_naziv,0)))</f>
        <v/>
      </c>
      <c r="DW254" s="129" t="str">
        <f t="shared" si="331"/>
        <v/>
      </c>
      <c r="DX254" t="s">
        <v>1</v>
      </c>
      <c r="DY254" s="30" t="str">
        <f t="shared" si="332"/>
        <v/>
      </c>
      <c r="DZ254" t="s">
        <v>1</v>
      </c>
      <c r="EA254" s="170" t="str">
        <f>IF(BX254="","",IF(BY254&lt;&gt;"NEMA","ime-pre-klu"&amp;IF(BJ254="","","(ali)")&amp;"-kat",IF(CB254&lt;&gt;"NEMA","ime-pre-klu"&amp;IF(BJ254="","","(ali)"),IF(CE254&lt;&gt;"NEMA","ime-pre",IF(CW254&lt;&gt;"","novo",""))))&amp;IF(AND(BE254="0",BD254&gt;max_minuta*60),"-ot",""))</f>
        <v/>
      </c>
      <c r="EB254" t="s">
        <v>1</v>
      </c>
      <c r="EC254" s="112"/>
      <c r="ED254" s="138"/>
      <c r="EE254" s="138"/>
      <c r="EF254" s="138"/>
      <c r="EG254" s="138"/>
      <c r="EH254" s="138"/>
      <c r="EI254" s="138"/>
      <c r="EJ254" s="138"/>
      <c r="EK254" s="138"/>
      <c r="EL254" s="138"/>
      <c r="EM254" s="107" t="str">
        <f t="shared" si="315"/>
        <v/>
      </c>
      <c r="EN254" t="s">
        <v>1</v>
      </c>
    </row>
    <row r="255" spans="2:144" x14ac:dyDescent="0.25">
      <c r="B255" s="152"/>
      <c r="C255" t="s">
        <v>1</v>
      </c>
      <c r="D255" s="163" t="str">
        <f t="shared" si="316"/>
        <v/>
      </c>
      <c r="E255" s="164" t="str">
        <f t="shared" ref="E255:AW255" si="385">IF($B255="","",FIND(";",$B255,D255+1))</f>
        <v/>
      </c>
      <c r="F255" s="164" t="str">
        <f t="shared" si="385"/>
        <v/>
      </c>
      <c r="G255" s="164" t="str">
        <f t="shared" si="385"/>
        <v/>
      </c>
      <c r="H255" s="164" t="str">
        <f t="shared" si="385"/>
        <v/>
      </c>
      <c r="I255" s="164" t="str">
        <f t="shared" si="385"/>
        <v/>
      </c>
      <c r="J255" s="164" t="str">
        <f t="shared" si="385"/>
        <v/>
      </c>
      <c r="K255" s="164" t="str">
        <f t="shared" si="385"/>
        <v/>
      </c>
      <c r="L255" s="164" t="str">
        <f t="shared" si="385"/>
        <v/>
      </c>
      <c r="M255" s="164" t="str">
        <f t="shared" si="385"/>
        <v/>
      </c>
      <c r="N255" s="164" t="str">
        <f t="shared" si="385"/>
        <v/>
      </c>
      <c r="O255" s="164" t="str">
        <f t="shared" si="385"/>
        <v/>
      </c>
      <c r="P255" s="164" t="str">
        <f t="shared" si="385"/>
        <v/>
      </c>
      <c r="Q255" s="164" t="str">
        <f t="shared" si="385"/>
        <v/>
      </c>
      <c r="R255" s="164" t="str">
        <f t="shared" si="385"/>
        <v/>
      </c>
      <c r="S255" s="164" t="str">
        <f t="shared" si="385"/>
        <v/>
      </c>
      <c r="T255" s="164" t="str">
        <f t="shared" si="385"/>
        <v/>
      </c>
      <c r="U255" s="164" t="str">
        <f t="shared" si="385"/>
        <v/>
      </c>
      <c r="V255" s="164" t="str">
        <f t="shared" si="385"/>
        <v/>
      </c>
      <c r="W255" s="164" t="str">
        <f t="shared" si="385"/>
        <v/>
      </c>
      <c r="X255" s="164" t="str">
        <f t="shared" si="385"/>
        <v/>
      </c>
      <c r="Y255" s="164" t="str">
        <f t="shared" si="385"/>
        <v/>
      </c>
      <c r="Z255" s="164" t="str">
        <f t="shared" si="385"/>
        <v/>
      </c>
      <c r="AA255" s="164" t="str">
        <f t="shared" si="385"/>
        <v/>
      </c>
      <c r="AB255" s="164" t="str">
        <f t="shared" si="385"/>
        <v/>
      </c>
      <c r="AC255" s="164" t="str">
        <f t="shared" si="385"/>
        <v/>
      </c>
      <c r="AD255" s="164" t="str">
        <f t="shared" si="385"/>
        <v/>
      </c>
      <c r="AE255" s="164" t="str">
        <f t="shared" si="385"/>
        <v/>
      </c>
      <c r="AF255" s="164" t="str">
        <f t="shared" si="385"/>
        <v/>
      </c>
      <c r="AG255" s="164" t="str">
        <f t="shared" si="385"/>
        <v/>
      </c>
      <c r="AH255" s="164" t="str">
        <f t="shared" si="385"/>
        <v/>
      </c>
      <c r="AI255" s="164" t="str">
        <f t="shared" si="385"/>
        <v/>
      </c>
      <c r="AJ255" s="164" t="str">
        <f t="shared" si="385"/>
        <v/>
      </c>
      <c r="AK255" s="164" t="str">
        <f t="shared" si="385"/>
        <v/>
      </c>
      <c r="AL255" s="164" t="str">
        <f t="shared" si="385"/>
        <v/>
      </c>
      <c r="AM255" s="164" t="str">
        <f t="shared" si="385"/>
        <v/>
      </c>
      <c r="AN255" s="164" t="str">
        <f t="shared" si="385"/>
        <v/>
      </c>
      <c r="AO255" s="164" t="str">
        <f t="shared" si="385"/>
        <v/>
      </c>
      <c r="AP255" s="164" t="str">
        <f t="shared" si="385"/>
        <v/>
      </c>
      <c r="AQ255" s="164" t="str">
        <f t="shared" si="385"/>
        <v/>
      </c>
      <c r="AR255" s="164" t="str">
        <f t="shared" si="385"/>
        <v/>
      </c>
      <c r="AS255" s="164" t="str">
        <f t="shared" si="385"/>
        <v/>
      </c>
      <c r="AT255" s="164" t="str">
        <f t="shared" si="385"/>
        <v/>
      </c>
      <c r="AU255" s="164" t="str">
        <f t="shared" si="385"/>
        <v/>
      </c>
      <c r="AV255" s="164" t="str">
        <f t="shared" si="385"/>
        <v/>
      </c>
      <c r="AW255" s="165" t="str">
        <f t="shared" si="385"/>
        <v/>
      </c>
      <c r="AX255" t="s">
        <v>1</v>
      </c>
      <c r="AY255" s="106" t="str">
        <f t="shared" si="318"/>
        <v/>
      </c>
      <c r="AZ255" s="138" t="str">
        <f t="shared" si="310"/>
        <v/>
      </c>
      <c r="BA255" s="74" t="str">
        <f t="shared" si="319"/>
        <v/>
      </c>
      <c r="BB255" s="74" t="str">
        <f t="shared" si="320"/>
        <v/>
      </c>
      <c r="BC255" s="138" t="str">
        <f t="shared" si="321"/>
        <v/>
      </c>
      <c r="BD255" s="138" t="str">
        <f t="shared" si="322"/>
        <v/>
      </c>
      <c r="BE255" s="138" t="str">
        <f t="shared" si="323"/>
        <v/>
      </c>
      <c r="BF255" s="138" t="str">
        <f t="shared" si="344"/>
        <v/>
      </c>
      <c r="BG255" s="138" t="str">
        <f>IF(CD255="","",IF(N(BD255)&gt;max_minuta*60,2,INDEX(statusRezultat_id,MATCH(VALUE(BE255),statusRezultat_oevent,0))))</f>
        <v/>
      </c>
      <c r="BH255" s="74" t="str">
        <f>IF(B255="","",SUBSTITUTE(MID($B255,R255+1,S255-R255-1),"""",""))</f>
        <v/>
      </c>
      <c r="BI255" s="74" t="str">
        <f>IF(B255="","",SUBSTITUTE(MID($B255,S255+1,T255-S255-1),"""",""))</f>
        <v/>
      </c>
      <c r="BJ255" s="138" t="str">
        <f t="shared" si="324"/>
        <v/>
      </c>
      <c r="BK255" s="74" t="str" cm="1">
        <f t="array" ref="BK255">IF(BJ255="",""&amp;BI255,IF(BJ255="NEMA",BI255,INDEX(klubAlias_klub,BJ255)))</f>
        <v/>
      </c>
      <c r="BL255" s="74" t="str" cm="1">
        <f t="array" ref="BL255">IFERROR(INDEX(registarNatjecatelji,CE255,4),"")</f>
        <v/>
      </c>
      <c r="BM255" s="183" t="str">
        <f t="shared" si="368"/>
        <v/>
      </c>
      <c r="BN255" s="74" t="str">
        <f t="shared" si="325"/>
        <v/>
      </c>
      <c r="BO255" s="74" t="str">
        <f>IF(B255="","",SUBSTITUTE(MID($B255,T255+1,U255-T255-1),"""",""))</f>
        <v/>
      </c>
      <c r="BP255" s="138" t="str">
        <f>IF(BO255="","",IFERROR(INDEX(drzava_id,MATCH(BO255,drzava_oznaka,0)),"NEMA"))</f>
        <v/>
      </c>
      <c r="BQ255" s="74" t="str">
        <f>IF(B255="","",SUBSTITUTE(MID($B255,AQ255+1,AR255-AQ255-1),"""",""))</f>
        <v/>
      </c>
      <c r="BR255" s="74" t="str">
        <f t="shared" si="311"/>
        <v/>
      </c>
      <c r="BS255" s="138" t="str">
        <f t="shared" si="312"/>
        <v/>
      </c>
      <c r="BT255" s="75" t="str">
        <f>IF(B255="","",SUBSTITUTE(MID($B255,AR255+1,AS255-AR255-1),"""",""))</f>
        <v/>
      </c>
      <c r="BU255" s="75" t="str">
        <f>IF(B255="","",SUBSTITUTE(MID($B255,AS255+1,AT255-AS255-1),"""",""))</f>
        <v/>
      </c>
      <c r="BV255" s="76" t="str">
        <f>IF(B255="","",SUBSTITUTE(MID($B255,AT255+1,AU255-AT255-1),"""",""))</f>
        <v/>
      </c>
      <c r="BW255" t="s">
        <v>1</v>
      </c>
      <c r="BX255" s="106" t="str">
        <f>IF(BA255="Vacant","",IF(BA255="","",BA255) &amp; IF(BB255="",""," – " &amp; BB255) &amp; IF(BN255="",""," – " &amp; BN255) &amp; IF(AY255="",""," – " &amp; AY255))</f>
        <v/>
      </c>
      <c r="BY255" s="107" t="str">
        <f t="shared" si="313"/>
        <v/>
      </c>
      <c r="BZ255" t="s">
        <v>1</v>
      </c>
      <c r="CA255" s="106" t="str">
        <f>IF(BA255="Vacant","",IF(BA255="","",BA255) &amp; IF(BB255="",""," – " &amp; BB255) &amp; IF(BN255="",""," – " &amp; BN255))</f>
        <v/>
      </c>
      <c r="CB255" s="107" t="str">
        <f t="shared" si="314"/>
        <v/>
      </c>
      <c r="CC255" t="s">
        <v>1</v>
      </c>
      <c r="CD255" s="106" t="str">
        <f>IF(BA255="Vacant","",IF(BA255="","",BA255)&amp;IF(BB255="",""," – "&amp;BB255))</f>
        <v/>
      </c>
      <c r="CE255" s="107" t="str">
        <f t="shared" si="326"/>
        <v/>
      </c>
      <c r="CF255" t="s">
        <v>1</v>
      </c>
      <c r="CG255" s="112" t="str">
        <f t="shared" si="327"/>
        <v/>
      </c>
      <c r="CH255" s="107" t="str" cm="1">
        <f t="array" ref="CH255">IF(CG255="","",INDEX(imePrezime_id,CG255,0))</f>
        <v/>
      </c>
      <c r="CI255" t="s">
        <v>1</v>
      </c>
      <c r="CJ255" s="30" t="str">
        <f>IF(CE255&lt;&gt;"NEMA","","SELECT '"&amp;CD255&amp;"', ime, prezime FROM imeprezime WHERE ime LIKE '%"&amp;MID(BA255,2,LEN(BA255)-2)&amp;"%' Or prezime LIKE '%"&amp;MID(BB255,2,LEN(BB255)-2)&amp;"%' Or ime LIKE '%"&amp;MID(BB255,2,LEN(BB255)-2)&amp;"%' Or prezime LIKE '%"&amp;MID(BA255,2,LEN(BA255)-2)&amp;"%' ORDER BY ime, prezime;")</f>
        <v/>
      </c>
      <c r="CK255" t="s">
        <v>1</v>
      </c>
      <c r="CL255" s="91"/>
      <c r="CM255" t="s">
        <v>1</v>
      </c>
      <c r="CO255" t="s">
        <v>1</v>
      </c>
      <c r="CW255" s="116" t="str">
        <f>IF(CE255="NEMA",MAX(CW$10:CW254)+1,"")</f>
        <v/>
      </c>
      <c r="CX255" t="s">
        <v>1</v>
      </c>
      <c r="CY255" s="124" t="str">
        <f>LEFT(BQ255,1)</f>
        <v/>
      </c>
      <c r="CZ255" t="s">
        <v>1</v>
      </c>
      <c r="DA255" s="106" t="str">
        <f>IF(CW255="","",IF(BO255&lt;&gt;"CRO","","INSERT INTO osoba (id,reg_broj,oib,spol_id,dat_rodjenja) VALUES ("&amp;CW255&amp;",(SELECT max(reg_broj)+1 FROM osoba),Null,'"&amp;CY255&amp;"',Null); INSERT INTO osoba_log (id,reg_broj,oib,spol_id,dat_rodjenja,dnevnik_id) SELECT id,reg_broj,oib,spol_id,dat_rodjenja,"&amp;CW$2&amp;" FROM osoba WHERE id = "&amp;CW255&amp;";"))</f>
        <v/>
      </c>
      <c r="DB255" s="129" t="str">
        <f>IF(CW255="","","INSERT INTO imeprezime (id,osoba_id,rbr,ime,prezime,klub_id,identitet_id,sintaksa_id,info,aktivno,dnevnik_id) VALUES ("&amp;CW255&amp;","&amp;IF(DA255="","Null",CW255)&amp;",1,'"&amp;BA255&amp;"','"&amp;BB255&amp;"',(SELECT id FROM klub WHERE naziv = '"&amp;BI255&amp;"'),Null,1,'',1,"&amp;CW$2&amp;");")</f>
        <v/>
      </c>
      <c r="DC255" t="s">
        <v>1</v>
      </c>
      <c r="DD255" s="30" t="str">
        <f t="shared" si="328"/>
        <v/>
      </c>
      <c r="DE255" t="s">
        <v>1</v>
      </c>
      <c r="DF255" s="106" t="str">
        <f>IF(OR(BP255="",BP255&lt;&gt;"NEMA"),"",BO255)</f>
        <v/>
      </c>
      <c r="DG255" s="129" t="str">
        <f>IF(DF255="","",MAX(DG$10:DG254)+1)</f>
        <v/>
      </c>
      <c r="DH255" t="s">
        <v>1</v>
      </c>
      <c r="DI255" s="91"/>
      <c r="DJ255" t="s">
        <v>1</v>
      </c>
      <c r="DK255" s="30" t="str">
        <f>IF(DF255="","","INSERT INTO drzava(id,naziv,oznaka) VALUES ("&amp;DG255&amp;",'"&amp;DI255&amp;"','"&amp;UPPER(LEFT(DF255,1))&amp;LOWER(RIGHT(DF255,2))&amp;"');")</f>
        <v/>
      </c>
      <c r="DL255" t="s">
        <v>1</v>
      </c>
      <c r="DM255" s="170" t="str">
        <f>IF(BJ255&lt;&gt;"NEMA","",IF(IFERROR(MATCH(BI255,BI$10:BI254,0),0)&lt;&gt;0,"",BI255))</f>
        <v/>
      </c>
      <c r="DN255" t="s">
        <v>1</v>
      </c>
      <c r="DO255" s="91"/>
      <c r="DP255" t="s">
        <v>1</v>
      </c>
      <c r="DQ255" s="106" t="str">
        <f t="shared" si="329"/>
        <v/>
      </c>
      <c r="DR255" s="74" t="str">
        <f>IF(DQ255="","",MAX(DR$10:DR254)+1)</f>
        <v/>
      </c>
      <c r="DS255" s="74" t="str">
        <f>IF(DQ255="","",IF(BP255="","",IF(BP255="NEMA",DG255,BP255)))</f>
        <v/>
      </c>
      <c r="DT255" s="74" t="str">
        <f t="shared" si="330"/>
        <v/>
      </c>
      <c r="DU255" s="74" t="str">
        <f>IF(DO255="","",MAX(DU$10:DU254)+1)</f>
        <v/>
      </c>
      <c r="DV255" s="181" t="str">
        <f>IF(DO255="","",INDEX(klub_id,MATCH(DO255,klub_naziv,0)))</f>
        <v/>
      </c>
      <c r="DW255" s="129" t="str">
        <f t="shared" si="331"/>
        <v/>
      </c>
      <c r="DX255" t="s">
        <v>1</v>
      </c>
      <c r="DY255" s="30" t="str">
        <f t="shared" si="332"/>
        <v/>
      </c>
      <c r="DZ255" t="s">
        <v>1</v>
      </c>
      <c r="EA255" s="170" t="str">
        <f>IF(BX255="","",IF(BY255&lt;&gt;"NEMA","ime-pre-klu"&amp;IF(BJ255="","","(ali)")&amp;"-kat",IF(CB255&lt;&gt;"NEMA","ime-pre-klu"&amp;IF(BJ255="","","(ali)"),IF(CE255&lt;&gt;"NEMA","ime-pre",IF(CW255&lt;&gt;"","novo",""))))&amp;IF(AND(BE255="0",BD255&gt;max_minuta*60),"-ot",""))</f>
        <v/>
      </c>
      <c r="EB255" t="s">
        <v>1</v>
      </c>
      <c r="EC255" s="112"/>
      <c r="ED255" s="138"/>
      <c r="EE255" s="138"/>
      <c r="EF255" s="138"/>
      <c r="EG255" s="138"/>
      <c r="EH255" s="138"/>
      <c r="EI255" s="138"/>
      <c r="EJ255" s="138"/>
      <c r="EK255" s="138"/>
      <c r="EL255" s="138"/>
      <c r="EM255" s="107" t="str">
        <f t="shared" si="315"/>
        <v/>
      </c>
      <c r="EN255" t="s">
        <v>1</v>
      </c>
    </row>
    <row r="256" spans="2:144" x14ac:dyDescent="0.25">
      <c r="B256" s="152"/>
      <c r="C256" t="s">
        <v>1</v>
      </c>
      <c r="D256" s="163" t="str">
        <f t="shared" si="316"/>
        <v/>
      </c>
      <c r="E256" s="164" t="str">
        <f t="shared" ref="E256:AW256" si="386">IF($B256="","",FIND(";",$B256,D256+1))</f>
        <v/>
      </c>
      <c r="F256" s="164" t="str">
        <f t="shared" si="386"/>
        <v/>
      </c>
      <c r="G256" s="164" t="str">
        <f t="shared" si="386"/>
        <v/>
      </c>
      <c r="H256" s="164" t="str">
        <f t="shared" si="386"/>
        <v/>
      </c>
      <c r="I256" s="164" t="str">
        <f t="shared" si="386"/>
        <v/>
      </c>
      <c r="J256" s="164" t="str">
        <f t="shared" si="386"/>
        <v/>
      </c>
      <c r="K256" s="164" t="str">
        <f t="shared" si="386"/>
        <v/>
      </c>
      <c r="L256" s="164" t="str">
        <f t="shared" si="386"/>
        <v/>
      </c>
      <c r="M256" s="164" t="str">
        <f t="shared" si="386"/>
        <v/>
      </c>
      <c r="N256" s="164" t="str">
        <f t="shared" si="386"/>
        <v/>
      </c>
      <c r="O256" s="164" t="str">
        <f t="shared" si="386"/>
        <v/>
      </c>
      <c r="P256" s="164" t="str">
        <f t="shared" si="386"/>
        <v/>
      </c>
      <c r="Q256" s="164" t="str">
        <f t="shared" si="386"/>
        <v/>
      </c>
      <c r="R256" s="164" t="str">
        <f t="shared" si="386"/>
        <v/>
      </c>
      <c r="S256" s="164" t="str">
        <f t="shared" si="386"/>
        <v/>
      </c>
      <c r="T256" s="164" t="str">
        <f t="shared" si="386"/>
        <v/>
      </c>
      <c r="U256" s="164" t="str">
        <f t="shared" si="386"/>
        <v/>
      </c>
      <c r="V256" s="164" t="str">
        <f t="shared" si="386"/>
        <v/>
      </c>
      <c r="W256" s="164" t="str">
        <f t="shared" si="386"/>
        <v/>
      </c>
      <c r="X256" s="164" t="str">
        <f t="shared" si="386"/>
        <v/>
      </c>
      <c r="Y256" s="164" t="str">
        <f t="shared" si="386"/>
        <v/>
      </c>
      <c r="Z256" s="164" t="str">
        <f t="shared" si="386"/>
        <v/>
      </c>
      <c r="AA256" s="164" t="str">
        <f t="shared" si="386"/>
        <v/>
      </c>
      <c r="AB256" s="164" t="str">
        <f t="shared" si="386"/>
        <v/>
      </c>
      <c r="AC256" s="164" t="str">
        <f t="shared" si="386"/>
        <v/>
      </c>
      <c r="AD256" s="164" t="str">
        <f t="shared" si="386"/>
        <v/>
      </c>
      <c r="AE256" s="164" t="str">
        <f t="shared" si="386"/>
        <v/>
      </c>
      <c r="AF256" s="164" t="str">
        <f t="shared" si="386"/>
        <v/>
      </c>
      <c r="AG256" s="164" t="str">
        <f t="shared" si="386"/>
        <v/>
      </c>
      <c r="AH256" s="164" t="str">
        <f t="shared" si="386"/>
        <v/>
      </c>
      <c r="AI256" s="164" t="str">
        <f t="shared" si="386"/>
        <v/>
      </c>
      <c r="AJ256" s="164" t="str">
        <f t="shared" si="386"/>
        <v/>
      </c>
      <c r="AK256" s="164" t="str">
        <f t="shared" si="386"/>
        <v/>
      </c>
      <c r="AL256" s="164" t="str">
        <f t="shared" si="386"/>
        <v/>
      </c>
      <c r="AM256" s="164" t="str">
        <f t="shared" si="386"/>
        <v/>
      </c>
      <c r="AN256" s="164" t="str">
        <f t="shared" si="386"/>
        <v/>
      </c>
      <c r="AO256" s="164" t="str">
        <f t="shared" si="386"/>
        <v/>
      </c>
      <c r="AP256" s="164" t="str">
        <f t="shared" si="386"/>
        <v/>
      </c>
      <c r="AQ256" s="164" t="str">
        <f t="shared" si="386"/>
        <v/>
      </c>
      <c r="AR256" s="164" t="str">
        <f t="shared" si="386"/>
        <v/>
      </c>
      <c r="AS256" s="164" t="str">
        <f t="shared" si="386"/>
        <v/>
      </c>
      <c r="AT256" s="164" t="str">
        <f t="shared" si="386"/>
        <v/>
      </c>
      <c r="AU256" s="164" t="str">
        <f t="shared" si="386"/>
        <v/>
      </c>
      <c r="AV256" s="164" t="str">
        <f t="shared" si="386"/>
        <v/>
      </c>
      <c r="AW256" s="165" t="str">
        <f t="shared" si="386"/>
        <v/>
      </c>
      <c r="AX256" t="s">
        <v>1</v>
      </c>
      <c r="AY256" s="106" t="str">
        <f t="shared" si="318"/>
        <v/>
      </c>
      <c r="AZ256" s="138" t="str">
        <f t="shared" si="310"/>
        <v/>
      </c>
      <c r="BA256" s="74" t="str">
        <f t="shared" si="319"/>
        <v/>
      </c>
      <c r="BB256" s="74" t="str">
        <f t="shared" si="320"/>
        <v/>
      </c>
      <c r="BC256" s="138" t="str">
        <f t="shared" si="321"/>
        <v/>
      </c>
      <c r="BD256" s="138" t="str">
        <f t="shared" si="322"/>
        <v/>
      </c>
      <c r="BE256" s="138" t="str">
        <f t="shared" si="323"/>
        <v/>
      </c>
      <c r="BF256" s="138" t="str">
        <f t="shared" si="344"/>
        <v/>
      </c>
      <c r="BG256" s="138" t="str">
        <f>IF(CD256="","",IF(N(BD256)&gt;max_minuta*60,2,INDEX(statusRezultat_id,MATCH(VALUE(BE256),statusRezultat_oevent,0))))</f>
        <v/>
      </c>
      <c r="BH256" s="74" t="str">
        <f>IF(B256="","",SUBSTITUTE(MID($B256,R256+1,S256-R256-1),"""",""))</f>
        <v/>
      </c>
      <c r="BI256" s="74" t="str">
        <f>IF(B256="","",SUBSTITUTE(MID($B256,S256+1,T256-S256-1),"""",""))</f>
        <v/>
      </c>
      <c r="BJ256" s="138" t="str">
        <f t="shared" si="324"/>
        <v/>
      </c>
      <c r="BK256" s="74" t="str" cm="1">
        <f t="array" ref="BK256">IF(BJ256="",""&amp;BI256,IF(BJ256="NEMA",BI256,INDEX(klubAlias_klub,BJ256)))</f>
        <v/>
      </c>
      <c r="BL256" s="74" t="str" cm="1">
        <f t="array" ref="BL256">IFERROR(INDEX(registarNatjecatelji,CE256,4),"")</f>
        <v/>
      </c>
      <c r="BM256" s="183" t="str">
        <f t="shared" si="368"/>
        <v/>
      </c>
      <c r="BN256" s="74" t="str">
        <f t="shared" si="325"/>
        <v/>
      </c>
      <c r="BO256" s="74" t="str">
        <f>IF(B256="","",SUBSTITUTE(MID($B256,T256+1,U256-T256-1),"""",""))</f>
        <v/>
      </c>
      <c r="BP256" s="138" t="str">
        <f>IF(BO256="","",IFERROR(INDEX(drzava_id,MATCH(BO256,drzava_oznaka,0)),"NEMA"))</f>
        <v/>
      </c>
      <c r="BQ256" s="74" t="str">
        <f>IF(B256="","",SUBSTITUTE(MID($B256,AQ256+1,AR256-AQ256-1),"""",""))</f>
        <v/>
      </c>
      <c r="BR256" s="74" t="str">
        <f t="shared" si="311"/>
        <v/>
      </c>
      <c r="BS256" s="138" t="str">
        <f t="shared" si="312"/>
        <v/>
      </c>
      <c r="BT256" s="75" t="str">
        <f>IF(B256="","",SUBSTITUTE(MID($B256,AR256+1,AS256-AR256-1),"""",""))</f>
        <v/>
      </c>
      <c r="BU256" s="75" t="str">
        <f>IF(B256="","",SUBSTITUTE(MID($B256,AS256+1,AT256-AS256-1),"""",""))</f>
        <v/>
      </c>
      <c r="BV256" s="76" t="str">
        <f>IF(B256="","",SUBSTITUTE(MID($B256,AT256+1,AU256-AT256-1),"""",""))</f>
        <v/>
      </c>
      <c r="BW256" t="s">
        <v>1</v>
      </c>
      <c r="BX256" s="106" t="str">
        <f>IF(BA256="Vacant","",IF(BA256="","",BA256) &amp; IF(BB256="",""," – " &amp; BB256) &amp; IF(BN256="",""," – " &amp; BN256) &amp; IF(AY256="",""," – " &amp; AY256))</f>
        <v/>
      </c>
      <c r="BY256" s="107" t="str">
        <f t="shared" si="313"/>
        <v/>
      </c>
      <c r="BZ256" t="s">
        <v>1</v>
      </c>
      <c r="CA256" s="106" t="str">
        <f>IF(BA256="Vacant","",IF(BA256="","",BA256) &amp; IF(BB256="",""," – " &amp; BB256) &amp; IF(BN256="",""," – " &amp; BN256))</f>
        <v/>
      </c>
      <c r="CB256" s="107" t="str">
        <f t="shared" si="314"/>
        <v/>
      </c>
      <c r="CC256" t="s">
        <v>1</v>
      </c>
      <c r="CD256" s="106" t="str">
        <f>IF(BA256="Vacant","",IF(BA256="","",BA256)&amp;IF(BB256="",""," – "&amp;BB256))</f>
        <v/>
      </c>
      <c r="CE256" s="107" t="str">
        <f t="shared" si="326"/>
        <v/>
      </c>
      <c r="CF256" t="s">
        <v>1</v>
      </c>
      <c r="CG256" s="112" t="str">
        <f t="shared" si="327"/>
        <v/>
      </c>
      <c r="CH256" s="107" t="str" cm="1">
        <f t="array" ref="CH256">IF(CG256="","",INDEX(imePrezime_id,CG256,0))</f>
        <v/>
      </c>
      <c r="CI256" t="s">
        <v>1</v>
      </c>
      <c r="CJ256" s="30" t="str">
        <f>IF(CE256&lt;&gt;"NEMA","","SELECT '"&amp;CD256&amp;"', ime, prezime FROM imeprezime WHERE ime LIKE '%"&amp;MID(BA256,2,LEN(BA256)-2)&amp;"%' Or prezime LIKE '%"&amp;MID(BB256,2,LEN(BB256)-2)&amp;"%' Or ime LIKE '%"&amp;MID(BB256,2,LEN(BB256)-2)&amp;"%' Or prezime LIKE '%"&amp;MID(BA256,2,LEN(BA256)-2)&amp;"%' ORDER BY ime, prezime;")</f>
        <v/>
      </c>
      <c r="CK256" t="s">
        <v>1</v>
      </c>
      <c r="CL256" s="91"/>
      <c r="CM256" t="s">
        <v>1</v>
      </c>
      <c r="CO256" t="s">
        <v>1</v>
      </c>
      <c r="CW256" s="116" t="str">
        <f>IF(CE256="NEMA",MAX(CW$10:CW255)+1,"")</f>
        <v/>
      </c>
      <c r="CX256" t="s">
        <v>1</v>
      </c>
      <c r="CY256" s="124" t="str">
        <f>LEFT(BQ256,1)</f>
        <v/>
      </c>
      <c r="CZ256" t="s">
        <v>1</v>
      </c>
      <c r="DA256" s="106" t="str">
        <f>IF(CW256="","",IF(BO256&lt;&gt;"CRO","","INSERT INTO osoba (id,reg_broj,oib,spol_id,dat_rodjenja) VALUES ("&amp;CW256&amp;",(SELECT max(reg_broj)+1 FROM osoba),Null,'"&amp;CY256&amp;"',Null); INSERT INTO osoba_log (id,reg_broj,oib,spol_id,dat_rodjenja,dnevnik_id) SELECT id,reg_broj,oib,spol_id,dat_rodjenja,"&amp;CW$2&amp;" FROM osoba WHERE id = "&amp;CW256&amp;";"))</f>
        <v/>
      </c>
      <c r="DB256" s="129" t="str">
        <f>IF(CW256="","","INSERT INTO imeprezime (id,osoba_id,rbr,ime,prezime,klub_id,identitet_id,sintaksa_id,info,aktivno,dnevnik_id) VALUES ("&amp;CW256&amp;","&amp;IF(DA256="","Null",CW256)&amp;",1,'"&amp;BA256&amp;"','"&amp;BB256&amp;"',(SELECT id FROM klub WHERE naziv = '"&amp;BI256&amp;"'),Null,1,'',1,"&amp;CW$2&amp;");")</f>
        <v/>
      </c>
      <c r="DC256" t="s">
        <v>1</v>
      </c>
      <c r="DD256" s="30" t="str">
        <f t="shared" si="328"/>
        <v/>
      </c>
      <c r="DE256" t="s">
        <v>1</v>
      </c>
      <c r="DF256" s="106" t="str">
        <f>IF(OR(BP256="",BP256&lt;&gt;"NEMA"),"",BO256)</f>
        <v/>
      </c>
      <c r="DG256" s="129" t="str">
        <f>IF(DF256="","",MAX(DG$10:DG255)+1)</f>
        <v/>
      </c>
      <c r="DH256" t="s">
        <v>1</v>
      </c>
      <c r="DI256" s="91"/>
      <c r="DJ256" t="s">
        <v>1</v>
      </c>
      <c r="DK256" s="30" t="str">
        <f>IF(DF256="","","INSERT INTO drzava(id,naziv,oznaka) VALUES ("&amp;DG256&amp;",'"&amp;DI256&amp;"','"&amp;UPPER(LEFT(DF256,1))&amp;LOWER(RIGHT(DF256,2))&amp;"');")</f>
        <v/>
      </c>
      <c r="DL256" t="s">
        <v>1</v>
      </c>
      <c r="DM256" s="170" t="str">
        <f>IF(BJ256&lt;&gt;"NEMA","",IF(IFERROR(MATCH(BI256,BI$10:BI255,0),0)&lt;&gt;0,"",BI256))</f>
        <v/>
      </c>
      <c r="DN256" t="s">
        <v>1</v>
      </c>
      <c r="DO256" s="91"/>
      <c r="DP256" t="s">
        <v>1</v>
      </c>
      <c r="DQ256" s="106" t="str">
        <f t="shared" si="329"/>
        <v/>
      </c>
      <c r="DR256" s="74" t="str">
        <f>IF(DQ256="","",MAX(DR$10:DR255)+1)</f>
        <v/>
      </c>
      <c r="DS256" s="74" t="str">
        <f>IF(DQ256="","",IF(BP256="","",IF(BP256="NEMA",DG256,BP256)))</f>
        <v/>
      </c>
      <c r="DT256" s="74" t="str">
        <f t="shared" si="330"/>
        <v/>
      </c>
      <c r="DU256" s="74" t="str">
        <f>IF(DO256="","",MAX(DU$10:DU255)+1)</f>
        <v/>
      </c>
      <c r="DV256" s="181" t="str">
        <f>IF(DO256="","",INDEX(klub_id,MATCH(DO256,klub_naziv,0)))</f>
        <v/>
      </c>
      <c r="DW256" s="129" t="str">
        <f t="shared" si="331"/>
        <v/>
      </c>
      <c r="DX256" t="s">
        <v>1</v>
      </c>
      <c r="DY256" s="30" t="str">
        <f t="shared" si="332"/>
        <v/>
      </c>
      <c r="DZ256" t="s">
        <v>1</v>
      </c>
      <c r="EA256" s="170" t="str">
        <f>IF(BX256="","",IF(BY256&lt;&gt;"NEMA","ime-pre-klu"&amp;IF(BJ256="","","(ali)")&amp;"-kat",IF(CB256&lt;&gt;"NEMA","ime-pre-klu"&amp;IF(BJ256="","","(ali)"),IF(CE256&lt;&gt;"NEMA","ime-pre",IF(CW256&lt;&gt;"","novo",""))))&amp;IF(AND(BE256="0",BD256&gt;max_minuta*60),"-ot",""))</f>
        <v/>
      </c>
      <c r="EB256" t="s">
        <v>1</v>
      </c>
      <c r="EC256" s="112"/>
      <c r="ED256" s="138"/>
      <c r="EE256" s="138"/>
      <c r="EF256" s="138"/>
      <c r="EG256" s="138"/>
      <c r="EH256" s="138"/>
      <c r="EI256" s="138"/>
      <c r="EJ256" s="138"/>
      <c r="EK256" s="138"/>
      <c r="EL256" s="138"/>
      <c r="EM256" s="107" t="str">
        <f t="shared" si="315"/>
        <v/>
      </c>
      <c r="EN256" t="s">
        <v>1</v>
      </c>
    </row>
    <row r="257" spans="2:144" x14ac:dyDescent="0.25">
      <c r="B257" s="152"/>
      <c r="C257" t="s">
        <v>1</v>
      </c>
      <c r="D257" s="163" t="str">
        <f t="shared" si="316"/>
        <v/>
      </c>
      <c r="E257" s="164" t="str">
        <f t="shared" ref="E257:AW257" si="387">IF($B257="","",FIND(";",$B257,D257+1))</f>
        <v/>
      </c>
      <c r="F257" s="164" t="str">
        <f t="shared" si="387"/>
        <v/>
      </c>
      <c r="G257" s="164" t="str">
        <f t="shared" si="387"/>
        <v/>
      </c>
      <c r="H257" s="164" t="str">
        <f t="shared" si="387"/>
        <v/>
      </c>
      <c r="I257" s="164" t="str">
        <f t="shared" si="387"/>
        <v/>
      </c>
      <c r="J257" s="164" t="str">
        <f t="shared" si="387"/>
        <v/>
      </c>
      <c r="K257" s="164" t="str">
        <f t="shared" si="387"/>
        <v/>
      </c>
      <c r="L257" s="164" t="str">
        <f t="shared" si="387"/>
        <v/>
      </c>
      <c r="M257" s="164" t="str">
        <f t="shared" si="387"/>
        <v/>
      </c>
      <c r="N257" s="164" t="str">
        <f t="shared" si="387"/>
        <v/>
      </c>
      <c r="O257" s="164" t="str">
        <f t="shared" si="387"/>
        <v/>
      </c>
      <c r="P257" s="164" t="str">
        <f t="shared" si="387"/>
        <v/>
      </c>
      <c r="Q257" s="164" t="str">
        <f t="shared" si="387"/>
        <v/>
      </c>
      <c r="R257" s="164" t="str">
        <f t="shared" si="387"/>
        <v/>
      </c>
      <c r="S257" s="164" t="str">
        <f t="shared" si="387"/>
        <v/>
      </c>
      <c r="T257" s="164" t="str">
        <f t="shared" si="387"/>
        <v/>
      </c>
      <c r="U257" s="164" t="str">
        <f t="shared" si="387"/>
        <v/>
      </c>
      <c r="V257" s="164" t="str">
        <f t="shared" si="387"/>
        <v/>
      </c>
      <c r="W257" s="164" t="str">
        <f t="shared" si="387"/>
        <v/>
      </c>
      <c r="X257" s="164" t="str">
        <f t="shared" si="387"/>
        <v/>
      </c>
      <c r="Y257" s="164" t="str">
        <f t="shared" si="387"/>
        <v/>
      </c>
      <c r="Z257" s="164" t="str">
        <f t="shared" si="387"/>
        <v/>
      </c>
      <c r="AA257" s="164" t="str">
        <f t="shared" si="387"/>
        <v/>
      </c>
      <c r="AB257" s="164" t="str">
        <f t="shared" si="387"/>
        <v/>
      </c>
      <c r="AC257" s="164" t="str">
        <f t="shared" si="387"/>
        <v/>
      </c>
      <c r="AD257" s="164" t="str">
        <f t="shared" si="387"/>
        <v/>
      </c>
      <c r="AE257" s="164" t="str">
        <f t="shared" si="387"/>
        <v/>
      </c>
      <c r="AF257" s="164" t="str">
        <f t="shared" si="387"/>
        <v/>
      </c>
      <c r="AG257" s="164" t="str">
        <f t="shared" si="387"/>
        <v/>
      </c>
      <c r="AH257" s="164" t="str">
        <f t="shared" si="387"/>
        <v/>
      </c>
      <c r="AI257" s="164" t="str">
        <f t="shared" si="387"/>
        <v/>
      </c>
      <c r="AJ257" s="164" t="str">
        <f t="shared" si="387"/>
        <v/>
      </c>
      <c r="AK257" s="164" t="str">
        <f t="shared" si="387"/>
        <v/>
      </c>
      <c r="AL257" s="164" t="str">
        <f t="shared" si="387"/>
        <v/>
      </c>
      <c r="AM257" s="164" t="str">
        <f t="shared" si="387"/>
        <v/>
      </c>
      <c r="AN257" s="164" t="str">
        <f t="shared" si="387"/>
        <v/>
      </c>
      <c r="AO257" s="164" t="str">
        <f t="shared" si="387"/>
        <v/>
      </c>
      <c r="AP257" s="164" t="str">
        <f t="shared" si="387"/>
        <v/>
      </c>
      <c r="AQ257" s="164" t="str">
        <f t="shared" si="387"/>
        <v/>
      </c>
      <c r="AR257" s="164" t="str">
        <f t="shared" si="387"/>
        <v/>
      </c>
      <c r="AS257" s="164" t="str">
        <f t="shared" si="387"/>
        <v/>
      </c>
      <c r="AT257" s="164" t="str">
        <f t="shared" si="387"/>
        <v/>
      </c>
      <c r="AU257" s="164" t="str">
        <f t="shared" si="387"/>
        <v/>
      </c>
      <c r="AV257" s="164" t="str">
        <f t="shared" si="387"/>
        <v/>
      </c>
      <c r="AW257" s="165" t="str">
        <f t="shared" si="387"/>
        <v/>
      </c>
      <c r="AX257" t="s">
        <v>1</v>
      </c>
      <c r="AY257" s="106" t="str">
        <f t="shared" si="318"/>
        <v/>
      </c>
      <c r="AZ257" s="138" t="str">
        <f t="shared" si="310"/>
        <v/>
      </c>
      <c r="BA257" s="74" t="str">
        <f t="shared" si="319"/>
        <v/>
      </c>
      <c r="BB257" s="74" t="str">
        <f t="shared" si="320"/>
        <v/>
      </c>
      <c r="BC257" s="138" t="str">
        <f t="shared" si="321"/>
        <v/>
      </c>
      <c r="BD257" s="138" t="str">
        <f t="shared" si="322"/>
        <v/>
      </c>
      <c r="BE257" s="138" t="str">
        <f t="shared" si="323"/>
        <v/>
      </c>
      <c r="BF257" s="138" t="str">
        <f t="shared" si="344"/>
        <v/>
      </c>
      <c r="BG257" s="138" t="str">
        <f>IF(CD257="","",IF(N(BD257)&gt;max_minuta*60,2,INDEX(statusRezultat_id,MATCH(VALUE(BE257),statusRezultat_oevent,0))))</f>
        <v/>
      </c>
      <c r="BH257" s="74" t="str">
        <f>IF(B257="","",SUBSTITUTE(MID($B257,R257+1,S257-R257-1),"""",""))</f>
        <v/>
      </c>
      <c r="BI257" s="74" t="str">
        <f>IF(B257="","",SUBSTITUTE(MID($B257,S257+1,T257-S257-1),"""",""))</f>
        <v/>
      </c>
      <c r="BJ257" s="138" t="str">
        <f t="shared" si="324"/>
        <v/>
      </c>
      <c r="BK257" s="74" t="str" cm="1">
        <f t="array" ref="BK257">IF(BJ257="",""&amp;BI257,IF(BJ257="NEMA",BI257,INDEX(klubAlias_klub,BJ257)))</f>
        <v/>
      </c>
      <c r="BL257" s="74" t="str" cm="1">
        <f t="array" ref="BL257">IFERROR(INDEX(registarNatjecatelji,CE257,4),"")</f>
        <v/>
      </c>
      <c r="BM257" s="183" t="str">
        <f t="shared" si="368"/>
        <v/>
      </c>
      <c r="BN257" s="74" t="str">
        <f t="shared" si="325"/>
        <v/>
      </c>
      <c r="BO257" s="74" t="str">
        <f>IF(B257="","",SUBSTITUTE(MID($B257,T257+1,U257-T257-1),"""",""))</f>
        <v/>
      </c>
      <c r="BP257" s="138" t="str">
        <f>IF(BO257="","",IFERROR(INDEX(drzava_id,MATCH(BO257,drzava_oznaka,0)),"NEMA"))</f>
        <v/>
      </c>
      <c r="BQ257" s="74" t="str">
        <f>IF(B257="","",SUBSTITUTE(MID($B257,AQ257+1,AR257-AQ257-1),"""",""))</f>
        <v/>
      </c>
      <c r="BR257" s="74" t="str">
        <f t="shared" si="311"/>
        <v/>
      </c>
      <c r="BS257" s="138" t="str">
        <f t="shared" si="312"/>
        <v/>
      </c>
      <c r="BT257" s="75" t="str">
        <f>IF(B257="","",SUBSTITUTE(MID($B257,AR257+1,AS257-AR257-1),"""",""))</f>
        <v/>
      </c>
      <c r="BU257" s="75" t="str">
        <f>IF(B257="","",SUBSTITUTE(MID($B257,AS257+1,AT257-AS257-1),"""",""))</f>
        <v/>
      </c>
      <c r="BV257" s="76" t="str">
        <f>IF(B257="","",SUBSTITUTE(MID($B257,AT257+1,AU257-AT257-1),"""",""))</f>
        <v/>
      </c>
      <c r="BW257" t="s">
        <v>1</v>
      </c>
      <c r="BX257" s="106" t="str">
        <f>IF(BA257="Vacant","",IF(BA257="","",BA257) &amp; IF(BB257="",""," – " &amp; BB257) &amp; IF(BN257="",""," – " &amp; BN257) &amp; IF(AY257="",""," – " &amp; AY257))</f>
        <v/>
      </c>
      <c r="BY257" s="107" t="str">
        <f t="shared" si="313"/>
        <v/>
      </c>
      <c r="BZ257" t="s">
        <v>1</v>
      </c>
      <c r="CA257" s="106" t="str">
        <f>IF(BA257="Vacant","",IF(BA257="","",BA257) &amp; IF(BB257="",""," – " &amp; BB257) &amp; IF(BN257="",""," – " &amp; BN257))</f>
        <v/>
      </c>
      <c r="CB257" s="107" t="str">
        <f t="shared" si="314"/>
        <v/>
      </c>
      <c r="CC257" t="s">
        <v>1</v>
      </c>
      <c r="CD257" s="106" t="str">
        <f>IF(BA257="Vacant","",IF(BA257="","",BA257)&amp;IF(BB257="",""," – "&amp;BB257))</f>
        <v/>
      </c>
      <c r="CE257" s="107" t="str">
        <f t="shared" si="326"/>
        <v/>
      </c>
      <c r="CF257" t="s">
        <v>1</v>
      </c>
      <c r="CG257" s="112" t="str">
        <f t="shared" si="327"/>
        <v/>
      </c>
      <c r="CH257" s="107" t="str" cm="1">
        <f t="array" ref="CH257">IF(CG257="","",INDEX(imePrezime_id,CG257,0))</f>
        <v/>
      </c>
      <c r="CI257" t="s">
        <v>1</v>
      </c>
      <c r="CJ257" s="30" t="str">
        <f>IF(CE257&lt;&gt;"NEMA","","SELECT '"&amp;CD257&amp;"', ime, prezime FROM imeprezime WHERE ime LIKE '%"&amp;MID(BA257,2,LEN(BA257)-2)&amp;"%' Or prezime LIKE '%"&amp;MID(BB257,2,LEN(BB257)-2)&amp;"%' Or ime LIKE '%"&amp;MID(BB257,2,LEN(BB257)-2)&amp;"%' Or prezime LIKE '%"&amp;MID(BA257,2,LEN(BA257)-2)&amp;"%' ORDER BY ime, prezime;")</f>
        <v/>
      </c>
      <c r="CK257" t="s">
        <v>1</v>
      </c>
      <c r="CL257" s="91"/>
      <c r="CM257" t="s">
        <v>1</v>
      </c>
      <c r="CO257" t="s">
        <v>1</v>
      </c>
      <c r="CW257" s="116" t="str">
        <f>IF(CE257="NEMA",MAX(CW$10:CW256)+1,"")</f>
        <v/>
      </c>
      <c r="CX257" t="s">
        <v>1</v>
      </c>
      <c r="CY257" s="124" t="str">
        <f>LEFT(BQ257,1)</f>
        <v/>
      </c>
      <c r="CZ257" t="s">
        <v>1</v>
      </c>
      <c r="DA257" s="106" t="str">
        <f>IF(CW257="","",IF(BO257&lt;&gt;"CRO","","INSERT INTO osoba (id,reg_broj,oib,spol_id,dat_rodjenja) VALUES ("&amp;CW257&amp;",(SELECT max(reg_broj)+1 FROM osoba),Null,'"&amp;CY257&amp;"',Null); INSERT INTO osoba_log (id,reg_broj,oib,spol_id,dat_rodjenja,dnevnik_id) SELECT id,reg_broj,oib,spol_id,dat_rodjenja,"&amp;CW$2&amp;" FROM osoba WHERE id = "&amp;CW257&amp;";"))</f>
        <v/>
      </c>
      <c r="DB257" s="129" t="str">
        <f>IF(CW257="","","INSERT INTO imeprezime (id,osoba_id,rbr,ime,prezime,klub_id,identitet_id,sintaksa_id,info,aktivno,dnevnik_id) VALUES ("&amp;CW257&amp;","&amp;IF(DA257="","Null",CW257)&amp;",1,'"&amp;BA257&amp;"','"&amp;BB257&amp;"',(SELECT id FROM klub WHERE naziv = '"&amp;BI257&amp;"'),Null,1,'',1,"&amp;CW$2&amp;");")</f>
        <v/>
      </c>
      <c r="DC257" t="s">
        <v>1</v>
      </c>
      <c r="DD257" s="30" t="str">
        <f t="shared" si="328"/>
        <v/>
      </c>
      <c r="DE257" t="s">
        <v>1</v>
      </c>
      <c r="DF257" s="106" t="str">
        <f>IF(OR(BP257="",BP257&lt;&gt;"NEMA"),"",BO257)</f>
        <v/>
      </c>
      <c r="DG257" s="129" t="str">
        <f>IF(DF257="","",MAX(DG$10:DG256)+1)</f>
        <v/>
      </c>
      <c r="DH257" t="s">
        <v>1</v>
      </c>
      <c r="DI257" s="91"/>
      <c r="DJ257" t="s">
        <v>1</v>
      </c>
      <c r="DK257" s="30" t="str">
        <f>IF(DF257="","","INSERT INTO drzava(id,naziv,oznaka) VALUES ("&amp;DG257&amp;",'"&amp;DI257&amp;"','"&amp;UPPER(LEFT(DF257,1))&amp;LOWER(RIGHT(DF257,2))&amp;"');")</f>
        <v/>
      </c>
      <c r="DL257" t="s">
        <v>1</v>
      </c>
      <c r="DM257" s="170" t="str">
        <f>IF(BJ257&lt;&gt;"NEMA","",IF(IFERROR(MATCH(BI257,BI$10:BI256,0),0)&lt;&gt;0,"",BI257))</f>
        <v/>
      </c>
      <c r="DN257" t="s">
        <v>1</v>
      </c>
      <c r="DO257" s="91"/>
      <c r="DP257" t="s">
        <v>1</v>
      </c>
      <c r="DQ257" s="106" t="str">
        <f t="shared" si="329"/>
        <v/>
      </c>
      <c r="DR257" s="74" t="str">
        <f>IF(DQ257="","",MAX(DR$10:DR256)+1)</f>
        <v/>
      </c>
      <c r="DS257" s="74" t="str">
        <f>IF(DQ257="","",IF(BP257="","",IF(BP257="NEMA",DG257,BP257)))</f>
        <v/>
      </c>
      <c r="DT257" s="74" t="str">
        <f t="shared" si="330"/>
        <v/>
      </c>
      <c r="DU257" s="74" t="str">
        <f>IF(DO257="","",MAX(DU$10:DU256)+1)</f>
        <v/>
      </c>
      <c r="DV257" s="181" t="str">
        <f>IF(DO257="","",INDEX(klub_id,MATCH(DO257,klub_naziv,0)))</f>
        <v/>
      </c>
      <c r="DW257" s="129" t="str">
        <f t="shared" si="331"/>
        <v/>
      </c>
      <c r="DX257" t="s">
        <v>1</v>
      </c>
      <c r="DY257" s="30" t="str">
        <f t="shared" si="332"/>
        <v/>
      </c>
      <c r="DZ257" t="s">
        <v>1</v>
      </c>
      <c r="EA257" s="170" t="str">
        <f>IF(BX257="","",IF(BY257&lt;&gt;"NEMA","ime-pre-klu"&amp;IF(BJ257="","","(ali)")&amp;"-kat",IF(CB257&lt;&gt;"NEMA","ime-pre-klu"&amp;IF(BJ257="","","(ali)"),IF(CE257&lt;&gt;"NEMA","ime-pre",IF(CW257&lt;&gt;"","novo",""))))&amp;IF(AND(BE257="0",BD257&gt;max_minuta*60),"-ot",""))</f>
        <v/>
      </c>
      <c r="EB257" t="s">
        <v>1</v>
      </c>
      <c r="EC257" s="112"/>
      <c r="ED257" s="138"/>
      <c r="EE257" s="138"/>
      <c r="EF257" s="138"/>
      <c r="EG257" s="138"/>
      <c r="EH257" s="138"/>
      <c r="EI257" s="138"/>
      <c r="EJ257" s="138"/>
      <c r="EK257" s="138"/>
      <c r="EL257" s="138"/>
      <c r="EM257" s="107" t="str">
        <f t="shared" si="315"/>
        <v/>
      </c>
      <c r="EN257" t="s">
        <v>1</v>
      </c>
    </row>
    <row r="258" spans="2:144" x14ac:dyDescent="0.25">
      <c r="B258" s="152"/>
      <c r="C258" t="s">
        <v>1</v>
      </c>
      <c r="D258" s="163" t="str">
        <f t="shared" si="316"/>
        <v/>
      </c>
      <c r="E258" s="164" t="str">
        <f t="shared" ref="E258:AW258" si="388">IF($B258="","",FIND(";",$B258,D258+1))</f>
        <v/>
      </c>
      <c r="F258" s="164" t="str">
        <f t="shared" si="388"/>
        <v/>
      </c>
      <c r="G258" s="164" t="str">
        <f t="shared" si="388"/>
        <v/>
      </c>
      <c r="H258" s="164" t="str">
        <f t="shared" si="388"/>
        <v/>
      </c>
      <c r="I258" s="164" t="str">
        <f t="shared" si="388"/>
        <v/>
      </c>
      <c r="J258" s="164" t="str">
        <f t="shared" si="388"/>
        <v/>
      </c>
      <c r="K258" s="164" t="str">
        <f t="shared" si="388"/>
        <v/>
      </c>
      <c r="L258" s="164" t="str">
        <f t="shared" si="388"/>
        <v/>
      </c>
      <c r="M258" s="164" t="str">
        <f t="shared" si="388"/>
        <v/>
      </c>
      <c r="N258" s="164" t="str">
        <f t="shared" si="388"/>
        <v/>
      </c>
      <c r="O258" s="164" t="str">
        <f t="shared" si="388"/>
        <v/>
      </c>
      <c r="P258" s="164" t="str">
        <f t="shared" si="388"/>
        <v/>
      </c>
      <c r="Q258" s="164" t="str">
        <f t="shared" si="388"/>
        <v/>
      </c>
      <c r="R258" s="164" t="str">
        <f t="shared" si="388"/>
        <v/>
      </c>
      <c r="S258" s="164" t="str">
        <f t="shared" si="388"/>
        <v/>
      </c>
      <c r="T258" s="164" t="str">
        <f t="shared" si="388"/>
        <v/>
      </c>
      <c r="U258" s="164" t="str">
        <f t="shared" si="388"/>
        <v/>
      </c>
      <c r="V258" s="164" t="str">
        <f t="shared" si="388"/>
        <v/>
      </c>
      <c r="W258" s="164" t="str">
        <f t="shared" si="388"/>
        <v/>
      </c>
      <c r="X258" s="164" t="str">
        <f t="shared" si="388"/>
        <v/>
      </c>
      <c r="Y258" s="164" t="str">
        <f t="shared" si="388"/>
        <v/>
      </c>
      <c r="Z258" s="164" t="str">
        <f t="shared" si="388"/>
        <v/>
      </c>
      <c r="AA258" s="164" t="str">
        <f t="shared" si="388"/>
        <v/>
      </c>
      <c r="AB258" s="164" t="str">
        <f t="shared" si="388"/>
        <v/>
      </c>
      <c r="AC258" s="164" t="str">
        <f t="shared" si="388"/>
        <v/>
      </c>
      <c r="AD258" s="164" t="str">
        <f t="shared" si="388"/>
        <v/>
      </c>
      <c r="AE258" s="164" t="str">
        <f t="shared" si="388"/>
        <v/>
      </c>
      <c r="AF258" s="164" t="str">
        <f t="shared" si="388"/>
        <v/>
      </c>
      <c r="AG258" s="164" t="str">
        <f t="shared" si="388"/>
        <v/>
      </c>
      <c r="AH258" s="164" t="str">
        <f t="shared" si="388"/>
        <v/>
      </c>
      <c r="AI258" s="164" t="str">
        <f t="shared" si="388"/>
        <v/>
      </c>
      <c r="AJ258" s="164" t="str">
        <f t="shared" si="388"/>
        <v/>
      </c>
      <c r="AK258" s="164" t="str">
        <f t="shared" si="388"/>
        <v/>
      </c>
      <c r="AL258" s="164" t="str">
        <f t="shared" si="388"/>
        <v/>
      </c>
      <c r="AM258" s="164" t="str">
        <f t="shared" si="388"/>
        <v/>
      </c>
      <c r="AN258" s="164" t="str">
        <f t="shared" si="388"/>
        <v/>
      </c>
      <c r="AO258" s="164" t="str">
        <f t="shared" si="388"/>
        <v/>
      </c>
      <c r="AP258" s="164" t="str">
        <f t="shared" si="388"/>
        <v/>
      </c>
      <c r="AQ258" s="164" t="str">
        <f t="shared" si="388"/>
        <v/>
      </c>
      <c r="AR258" s="164" t="str">
        <f t="shared" si="388"/>
        <v/>
      </c>
      <c r="AS258" s="164" t="str">
        <f t="shared" si="388"/>
        <v/>
      </c>
      <c r="AT258" s="164" t="str">
        <f t="shared" si="388"/>
        <v/>
      </c>
      <c r="AU258" s="164" t="str">
        <f t="shared" si="388"/>
        <v/>
      </c>
      <c r="AV258" s="164" t="str">
        <f t="shared" si="388"/>
        <v/>
      </c>
      <c r="AW258" s="165" t="str">
        <f t="shared" si="388"/>
        <v/>
      </c>
      <c r="AX258" t="s">
        <v>1</v>
      </c>
      <c r="AY258" s="106" t="str">
        <f t="shared" si="318"/>
        <v/>
      </c>
      <c r="AZ258" s="138" t="str">
        <f t="shared" si="310"/>
        <v/>
      </c>
      <c r="BA258" s="74" t="str">
        <f t="shared" si="319"/>
        <v/>
      </c>
      <c r="BB258" s="74" t="str">
        <f t="shared" si="320"/>
        <v/>
      </c>
      <c r="BC258" s="138" t="str">
        <f t="shared" si="321"/>
        <v/>
      </c>
      <c r="BD258" s="138" t="str">
        <f t="shared" si="322"/>
        <v/>
      </c>
      <c r="BE258" s="138" t="str">
        <f t="shared" si="323"/>
        <v/>
      </c>
      <c r="BF258" s="138" t="str">
        <f t="shared" si="344"/>
        <v/>
      </c>
      <c r="BG258" s="138" t="str">
        <f>IF(CD258="","",IF(N(BD258)&gt;max_minuta*60,2,INDEX(statusRezultat_id,MATCH(VALUE(BE258),statusRezultat_oevent,0))))</f>
        <v/>
      </c>
      <c r="BH258" s="74" t="str">
        <f>IF(B258="","",SUBSTITUTE(MID($B258,R258+1,S258-R258-1),"""",""))</f>
        <v/>
      </c>
      <c r="BI258" s="74" t="str">
        <f>IF(B258="","",SUBSTITUTE(MID($B258,S258+1,T258-S258-1),"""",""))</f>
        <v/>
      </c>
      <c r="BJ258" s="138" t="str">
        <f t="shared" si="324"/>
        <v/>
      </c>
      <c r="BK258" s="74" t="str" cm="1">
        <f t="array" ref="BK258">IF(BJ258="",""&amp;BI258,IF(BJ258="NEMA",BI258,INDEX(klubAlias_klub,BJ258)))</f>
        <v/>
      </c>
      <c r="BL258" s="74" t="str" cm="1">
        <f t="array" ref="BL258">IFERROR(INDEX(registarNatjecatelji,CE258,4),"")</f>
        <v/>
      </c>
      <c r="BM258" s="183" t="str">
        <f t="shared" si="368"/>
        <v/>
      </c>
      <c r="BN258" s="74" t="str">
        <f t="shared" si="325"/>
        <v/>
      </c>
      <c r="BO258" s="74" t="str">
        <f>IF(B258="","",SUBSTITUTE(MID($B258,T258+1,U258-T258-1),"""",""))</f>
        <v/>
      </c>
      <c r="BP258" s="138" t="str">
        <f>IF(BO258="","",IFERROR(INDEX(drzava_id,MATCH(BO258,drzava_oznaka,0)),"NEMA"))</f>
        <v/>
      </c>
      <c r="BQ258" s="74" t="str">
        <f>IF(B258="","",SUBSTITUTE(MID($B258,AQ258+1,AR258-AQ258-1),"""",""))</f>
        <v/>
      </c>
      <c r="BR258" s="74" t="str">
        <f t="shared" si="311"/>
        <v/>
      </c>
      <c r="BS258" s="138" t="str">
        <f t="shared" si="312"/>
        <v/>
      </c>
      <c r="BT258" s="75" t="str">
        <f>IF(B258="","",SUBSTITUTE(MID($B258,AR258+1,AS258-AR258-1),"""",""))</f>
        <v/>
      </c>
      <c r="BU258" s="75" t="str">
        <f>IF(B258="","",SUBSTITUTE(MID($B258,AS258+1,AT258-AS258-1),"""",""))</f>
        <v/>
      </c>
      <c r="BV258" s="76" t="str">
        <f>IF(B258="","",SUBSTITUTE(MID($B258,AT258+1,AU258-AT258-1),"""",""))</f>
        <v/>
      </c>
      <c r="BW258" t="s">
        <v>1</v>
      </c>
      <c r="BX258" s="106" t="str">
        <f>IF(BA258="Vacant","",IF(BA258="","",BA258) &amp; IF(BB258="",""," – " &amp; BB258) &amp; IF(BN258="",""," – " &amp; BN258) &amp; IF(AY258="",""," – " &amp; AY258))</f>
        <v/>
      </c>
      <c r="BY258" s="107" t="str">
        <f t="shared" si="313"/>
        <v/>
      </c>
      <c r="BZ258" t="s">
        <v>1</v>
      </c>
      <c r="CA258" s="106" t="str">
        <f>IF(BA258="Vacant","",IF(BA258="","",BA258) &amp; IF(BB258="",""," – " &amp; BB258) &amp; IF(BN258="",""," – " &amp; BN258))</f>
        <v/>
      </c>
      <c r="CB258" s="107" t="str">
        <f t="shared" si="314"/>
        <v/>
      </c>
      <c r="CC258" t="s">
        <v>1</v>
      </c>
      <c r="CD258" s="106" t="str">
        <f>IF(BA258="Vacant","",IF(BA258="","",BA258)&amp;IF(BB258="",""," – "&amp;BB258))</f>
        <v/>
      </c>
      <c r="CE258" s="107" t="str">
        <f t="shared" si="326"/>
        <v/>
      </c>
      <c r="CF258" t="s">
        <v>1</v>
      </c>
      <c r="CG258" s="112" t="str">
        <f t="shared" si="327"/>
        <v/>
      </c>
      <c r="CH258" s="107" t="str" cm="1">
        <f t="array" ref="CH258">IF(CG258="","",INDEX(imePrezime_id,CG258,0))</f>
        <v/>
      </c>
      <c r="CI258" t="s">
        <v>1</v>
      </c>
      <c r="CJ258" s="30" t="str">
        <f>IF(CE258&lt;&gt;"NEMA","","SELECT '"&amp;CD258&amp;"', ime, prezime FROM imeprezime WHERE ime LIKE '%"&amp;MID(BA258,2,LEN(BA258)-2)&amp;"%' Or prezime LIKE '%"&amp;MID(BB258,2,LEN(BB258)-2)&amp;"%' Or ime LIKE '%"&amp;MID(BB258,2,LEN(BB258)-2)&amp;"%' Or prezime LIKE '%"&amp;MID(BA258,2,LEN(BA258)-2)&amp;"%' ORDER BY ime, prezime;")</f>
        <v/>
      </c>
      <c r="CK258" t="s">
        <v>1</v>
      </c>
      <c r="CL258" s="91"/>
      <c r="CM258" t="s">
        <v>1</v>
      </c>
      <c r="CO258" t="s">
        <v>1</v>
      </c>
      <c r="CW258" s="116" t="str">
        <f>IF(CE258="NEMA",MAX(CW$10:CW257)+1,"")</f>
        <v/>
      </c>
      <c r="CX258" t="s">
        <v>1</v>
      </c>
      <c r="CY258" s="124" t="str">
        <f>LEFT(BQ258,1)</f>
        <v/>
      </c>
      <c r="CZ258" t="s">
        <v>1</v>
      </c>
      <c r="DA258" s="106" t="str">
        <f>IF(CW258="","",IF(BO258&lt;&gt;"CRO","","INSERT INTO osoba (id,reg_broj,oib,spol_id,dat_rodjenja) VALUES ("&amp;CW258&amp;",(SELECT max(reg_broj)+1 FROM osoba),Null,'"&amp;CY258&amp;"',Null); INSERT INTO osoba_log (id,reg_broj,oib,spol_id,dat_rodjenja,dnevnik_id) SELECT id,reg_broj,oib,spol_id,dat_rodjenja,"&amp;CW$2&amp;" FROM osoba WHERE id = "&amp;CW258&amp;";"))</f>
        <v/>
      </c>
      <c r="DB258" s="129" t="str">
        <f>IF(CW258="","","INSERT INTO imeprezime (id,osoba_id,rbr,ime,prezime,klub_id,identitet_id,sintaksa_id,info,aktivno,dnevnik_id) VALUES ("&amp;CW258&amp;","&amp;IF(DA258="","Null",CW258)&amp;",1,'"&amp;BA258&amp;"','"&amp;BB258&amp;"',(SELECT id FROM klub WHERE naziv = '"&amp;BI258&amp;"'),Null,1,'',1,"&amp;CW$2&amp;");")</f>
        <v/>
      </c>
      <c r="DC258" t="s">
        <v>1</v>
      </c>
      <c r="DD258" s="30" t="str">
        <f t="shared" si="328"/>
        <v/>
      </c>
      <c r="DE258" t="s">
        <v>1</v>
      </c>
      <c r="DF258" s="106" t="str">
        <f>IF(OR(BP258="",BP258&lt;&gt;"NEMA"),"",BO258)</f>
        <v/>
      </c>
      <c r="DG258" s="129" t="str">
        <f>IF(DF258="","",MAX(DG$10:DG257)+1)</f>
        <v/>
      </c>
      <c r="DH258" t="s">
        <v>1</v>
      </c>
      <c r="DI258" s="91"/>
      <c r="DJ258" t="s">
        <v>1</v>
      </c>
      <c r="DK258" s="30" t="str">
        <f>IF(DF258="","","INSERT INTO drzava(id,naziv,oznaka) VALUES ("&amp;DG258&amp;",'"&amp;DI258&amp;"','"&amp;UPPER(LEFT(DF258,1))&amp;LOWER(RIGHT(DF258,2))&amp;"');")</f>
        <v/>
      </c>
      <c r="DL258" t="s">
        <v>1</v>
      </c>
      <c r="DM258" s="170" t="str">
        <f>IF(BJ258&lt;&gt;"NEMA","",IF(IFERROR(MATCH(BI258,BI$10:BI257,0),0)&lt;&gt;0,"",BI258))</f>
        <v/>
      </c>
      <c r="DN258" t="s">
        <v>1</v>
      </c>
      <c r="DO258" s="91"/>
      <c r="DP258" t="s">
        <v>1</v>
      </c>
      <c r="DQ258" s="106" t="str">
        <f t="shared" si="329"/>
        <v/>
      </c>
      <c r="DR258" s="74" t="str">
        <f>IF(DQ258="","",MAX(DR$10:DR257)+1)</f>
        <v/>
      </c>
      <c r="DS258" s="74" t="str">
        <f>IF(DQ258="","",IF(BP258="","",IF(BP258="NEMA",DG258,BP258)))</f>
        <v/>
      </c>
      <c r="DT258" s="74" t="str">
        <f t="shared" si="330"/>
        <v/>
      </c>
      <c r="DU258" s="74" t="str">
        <f>IF(DO258="","",MAX(DU$10:DU257)+1)</f>
        <v/>
      </c>
      <c r="DV258" s="181" t="str">
        <f>IF(DO258="","",INDEX(klub_id,MATCH(DO258,klub_naziv,0)))</f>
        <v/>
      </c>
      <c r="DW258" s="129" t="str">
        <f t="shared" si="331"/>
        <v/>
      </c>
      <c r="DX258" t="s">
        <v>1</v>
      </c>
      <c r="DY258" s="30" t="str">
        <f t="shared" si="332"/>
        <v/>
      </c>
      <c r="DZ258" t="s">
        <v>1</v>
      </c>
      <c r="EA258" s="170" t="str">
        <f>IF(BX258="","",IF(BY258&lt;&gt;"NEMA","ime-pre-klu"&amp;IF(BJ258="","","(ali)")&amp;"-kat",IF(CB258&lt;&gt;"NEMA","ime-pre-klu"&amp;IF(BJ258="","","(ali)"),IF(CE258&lt;&gt;"NEMA","ime-pre",IF(CW258&lt;&gt;"","novo",""))))&amp;IF(AND(BE258="0",BD258&gt;max_minuta*60),"-ot",""))</f>
        <v/>
      </c>
      <c r="EB258" t="s">
        <v>1</v>
      </c>
      <c r="EC258" s="112"/>
      <c r="ED258" s="138"/>
      <c r="EE258" s="138"/>
      <c r="EF258" s="138"/>
      <c r="EG258" s="138"/>
      <c r="EH258" s="138"/>
      <c r="EI258" s="138"/>
      <c r="EJ258" s="138"/>
      <c r="EK258" s="138"/>
      <c r="EL258" s="138"/>
      <c r="EM258" s="107" t="str">
        <f t="shared" si="315"/>
        <v/>
      </c>
      <c r="EN258" t="s">
        <v>1</v>
      </c>
    </row>
    <row r="259" spans="2:144" x14ac:dyDescent="0.25">
      <c r="B259" s="152"/>
      <c r="C259" t="s">
        <v>1</v>
      </c>
      <c r="D259" s="163" t="str">
        <f t="shared" si="316"/>
        <v/>
      </c>
      <c r="E259" s="164" t="str">
        <f t="shared" ref="E259:AW259" si="389">IF($B259="","",FIND(";",$B259,D259+1))</f>
        <v/>
      </c>
      <c r="F259" s="164" t="str">
        <f t="shared" si="389"/>
        <v/>
      </c>
      <c r="G259" s="164" t="str">
        <f t="shared" si="389"/>
        <v/>
      </c>
      <c r="H259" s="164" t="str">
        <f t="shared" si="389"/>
        <v/>
      </c>
      <c r="I259" s="164" t="str">
        <f t="shared" si="389"/>
        <v/>
      </c>
      <c r="J259" s="164" t="str">
        <f t="shared" si="389"/>
        <v/>
      </c>
      <c r="K259" s="164" t="str">
        <f t="shared" si="389"/>
        <v/>
      </c>
      <c r="L259" s="164" t="str">
        <f t="shared" si="389"/>
        <v/>
      </c>
      <c r="M259" s="164" t="str">
        <f t="shared" si="389"/>
        <v/>
      </c>
      <c r="N259" s="164" t="str">
        <f t="shared" si="389"/>
        <v/>
      </c>
      <c r="O259" s="164" t="str">
        <f t="shared" si="389"/>
        <v/>
      </c>
      <c r="P259" s="164" t="str">
        <f t="shared" si="389"/>
        <v/>
      </c>
      <c r="Q259" s="164" t="str">
        <f t="shared" si="389"/>
        <v/>
      </c>
      <c r="R259" s="164" t="str">
        <f t="shared" si="389"/>
        <v/>
      </c>
      <c r="S259" s="164" t="str">
        <f t="shared" si="389"/>
        <v/>
      </c>
      <c r="T259" s="164" t="str">
        <f t="shared" si="389"/>
        <v/>
      </c>
      <c r="U259" s="164" t="str">
        <f t="shared" si="389"/>
        <v/>
      </c>
      <c r="V259" s="164" t="str">
        <f t="shared" si="389"/>
        <v/>
      </c>
      <c r="W259" s="164" t="str">
        <f t="shared" si="389"/>
        <v/>
      </c>
      <c r="X259" s="164" t="str">
        <f t="shared" si="389"/>
        <v/>
      </c>
      <c r="Y259" s="164" t="str">
        <f t="shared" si="389"/>
        <v/>
      </c>
      <c r="Z259" s="164" t="str">
        <f t="shared" si="389"/>
        <v/>
      </c>
      <c r="AA259" s="164" t="str">
        <f t="shared" si="389"/>
        <v/>
      </c>
      <c r="AB259" s="164" t="str">
        <f t="shared" si="389"/>
        <v/>
      </c>
      <c r="AC259" s="164" t="str">
        <f t="shared" si="389"/>
        <v/>
      </c>
      <c r="AD259" s="164" t="str">
        <f t="shared" si="389"/>
        <v/>
      </c>
      <c r="AE259" s="164" t="str">
        <f t="shared" si="389"/>
        <v/>
      </c>
      <c r="AF259" s="164" t="str">
        <f t="shared" si="389"/>
        <v/>
      </c>
      <c r="AG259" s="164" t="str">
        <f t="shared" si="389"/>
        <v/>
      </c>
      <c r="AH259" s="164" t="str">
        <f t="shared" si="389"/>
        <v/>
      </c>
      <c r="AI259" s="164" t="str">
        <f t="shared" si="389"/>
        <v/>
      </c>
      <c r="AJ259" s="164" t="str">
        <f t="shared" si="389"/>
        <v/>
      </c>
      <c r="AK259" s="164" t="str">
        <f t="shared" si="389"/>
        <v/>
      </c>
      <c r="AL259" s="164" t="str">
        <f t="shared" si="389"/>
        <v/>
      </c>
      <c r="AM259" s="164" t="str">
        <f t="shared" si="389"/>
        <v/>
      </c>
      <c r="AN259" s="164" t="str">
        <f t="shared" si="389"/>
        <v/>
      </c>
      <c r="AO259" s="164" t="str">
        <f t="shared" si="389"/>
        <v/>
      </c>
      <c r="AP259" s="164" t="str">
        <f t="shared" si="389"/>
        <v/>
      </c>
      <c r="AQ259" s="164" t="str">
        <f t="shared" si="389"/>
        <v/>
      </c>
      <c r="AR259" s="164" t="str">
        <f t="shared" si="389"/>
        <v/>
      </c>
      <c r="AS259" s="164" t="str">
        <f t="shared" si="389"/>
        <v/>
      </c>
      <c r="AT259" s="164" t="str">
        <f t="shared" si="389"/>
        <v/>
      </c>
      <c r="AU259" s="164" t="str">
        <f t="shared" si="389"/>
        <v/>
      </c>
      <c r="AV259" s="164" t="str">
        <f t="shared" si="389"/>
        <v/>
      </c>
      <c r="AW259" s="165" t="str">
        <f t="shared" si="389"/>
        <v/>
      </c>
      <c r="AX259" t="s">
        <v>1</v>
      </c>
      <c r="AY259" s="106" t="str">
        <f t="shared" si="318"/>
        <v/>
      </c>
      <c r="AZ259" s="138" t="str">
        <f t="shared" si="310"/>
        <v/>
      </c>
      <c r="BA259" s="74" t="str">
        <f t="shared" si="319"/>
        <v/>
      </c>
      <c r="BB259" s="74" t="str">
        <f t="shared" si="320"/>
        <v/>
      </c>
      <c r="BC259" s="138" t="str">
        <f t="shared" si="321"/>
        <v/>
      </c>
      <c r="BD259" s="138" t="str">
        <f t="shared" si="322"/>
        <v/>
      </c>
      <c r="BE259" s="138" t="str">
        <f t="shared" si="323"/>
        <v/>
      </c>
      <c r="BF259" s="138" t="str">
        <f t="shared" si="344"/>
        <v/>
      </c>
      <c r="BG259" s="138" t="str">
        <f>IF(CD259="","",IF(N(BD259)&gt;max_minuta*60,2,INDEX(statusRezultat_id,MATCH(VALUE(BE259),statusRezultat_oevent,0))))</f>
        <v/>
      </c>
      <c r="BH259" s="74" t="str">
        <f>IF(B259="","",SUBSTITUTE(MID($B259,R259+1,S259-R259-1),"""",""))</f>
        <v/>
      </c>
      <c r="BI259" s="74" t="str">
        <f>IF(B259="","",SUBSTITUTE(MID($B259,S259+1,T259-S259-1),"""",""))</f>
        <v/>
      </c>
      <c r="BJ259" s="138" t="str">
        <f t="shared" si="324"/>
        <v/>
      </c>
      <c r="BK259" s="74" t="str" cm="1">
        <f t="array" ref="BK259">IF(BJ259="",""&amp;BI259,IF(BJ259="NEMA",BI259,INDEX(klubAlias_klub,BJ259)))</f>
        <v/>
      </c>
      <c r="BL259" s="74" t="str" cm="1">
        <f t="array" ref="BL259">IFERROR(INDEX(registarNatjecatelji,CE259,4),"")</f>
        <v/>
      </c>
      <c r="BM259" s="183" t="str">
        <f t="shared" si="368"/>
        <v/>
      </c>
      <c r="BN259" s="74" t="str">
        <f t="shared" si="325"/>
        <v/>
      </c>
      <c r="BO259" s="74" t="str">
        <f>IF(B259="","",SUBSTITUTE(MID($B259,T259+1,U259-T259-1),"""",""))</f>
        <v/>
      </c>
      <c r="BP259" s="138" t="str">
        <f>IF(BO259="","",IFERROR(INDEX(drzava_id,MATCH(BO259,drzava_oznaka,0)),"NEMA"))</f>
        <v/>
      </c>
      <c r="BQ259" s="74" t="str">
        <f>IF(B259="","",SUBSTITUTE(MID($B259,AQ259+1,AR259-AQ259-1),"""",""))</f>
        <v/>
      </c>
      <c r="BR259" s="74" t="str">
        <f t="shared" si="311"/>
        <v/>
      </c>
      <c r="BS259" s="138" t="str">
        <f t="shared" si="312"/>
        <v/>
      </c>
      <c r="BT259" s="75" t="str">
        <f>IF(B259="","",SUBSTITUTE(MID($B259,AR259+1,AS259-AR259-1),"""",""))</f>
        <v/>
      </c>
      <c r="BU259" s="75" t="str">
        <f>IF(B259="","",SUBSTITUTE(MID($B259,AS259+1,AT259-AS259-1),"""",""))</f>
        <v/>
      </c>
      <c r="BV259" s="76" t="str">
        <f>IF(B259="","",SUBSTITUTE(MID($B259,AT259+1,AU259-AT259-1),"""",""))</f>
        <v/>
      </c>
      <c r="BW259" t="s">
        <v>1</v>
      </c>
      <c r="BX259" s="106" t="str">
        <f>IF(BA259="Vacant","",IF(BA259="","",BA259) &amp; IF(BB259="",""," – " &amp; BB259) &amp; IF(BN259="",""," – " &amp; BN259) &amp; IF(AY259="",""," – " &amp; AY259))</f>
        <v/>
      </c>
      <c r="BY259" s="107" t="str">
        <f t="shared" si="313"/>
        <v/>
      </c>
      <c r="BZ259" t="s">
        <v>1</v>
      </c>
      <c r="CA259" s="106" t="str">
        <f>IF(BA259="Vacant","",IF(BA259="","",BA259) &amp; IF(BB259="",""," – " &amp; BB259) &amp; IF(BN259="",""," – " &amp; BN259))</f>
        <v/>
      </c>
      <c r="CB259" s="107" t="str">
        <f t="shared" si="314"/>
        <v/>
      </c>
      <c r="CC259" t="s">
        <v>1</v>
      </c>
      <c r="CD259" s="106" t="str">
        <f>IF(BA259="Vacant","",IF(BA259="","",BA259)&amp;IF(BB259="",""," – "&amp;BB259))</f>
        <v/>
      </c>
      <c r="CE259" s="107" t="str">
        <f t="shared" si="326"/>
        <v/>
      </c>
      <c r="CF259" t="s">
        <v>1</v>
      </c>
      <c r="CG259" s="112" t="str">
        <f t="shared" si="327"/>
        <v/>
      </c>
      <c r="CH259" s="107" t="str" cm="1">
        <f t="array" ref="CH259">IF(CG259="","",INDEX(imePrezime_id,CG259,0))</f>
        <v/>
      </c>
      <c r="CI259" t="s">
        <v>1</v>
      </c>
      <c r="CJ259" s="30" t="str">
        <f>IF(CE259&lt;&gt;"NEMA","","SELECT '"&amp;CD259&amp;"', ime, prezime FROM imeprezime WHERE ime LIKE '%"&amp;MID(BA259,2,LEN(BA259)-2)&amp;"%' Or prezime LIKE '%"&amp;MID(BB259,2,LEN(BB259)-2)&amp;"%' Or ime LIKE '%"&amp;MID(BB259,2,LEN(BB259)-2)&amp;"%' Or prezime LIKE '%"&amp;MID(BA259,2,LEN(BA259)-2)&amp;"%' ORDER BY ime, prezime;")</f>
        <v/>
      </c>
      <c r="CK259" t="s">
        <v>1</v>
      </c>
      <c r="CL259" s="91"/>
      <c r="CM259" t="s">
        <v>1</v>
      </c>
      <c r="CO259" t="s">
        <v>1</v>
      </c>
      <c r="CW259" s="116" t="str">
        <f>IF(CE259="NEMA",MAX(CW$10:CW258)+1,"")</f>
        <v/>
      </c>
      <c r="CX259" t="s">
        <v>1</v>
      </c>
      <c r="CY259" s="124" t="str">
        <f>LEFT(BQ259,1)</f>
        <v/>
      </c>
      <c r="CZ259" t="s">
        <v>1</v>
      </c>
      <c r="DA259" s="106" t="str">
        <f>IF(CW259="","",IF(BO259&lt;&gt;"CRO","","INSERT INTO osoba (id,reg_broj,oib,spol_id,dat_rodjenja) VALUES ("&amp;CW259&amp;",(SELECT max(reg_broj)+1 FROM osoba),Null,'"&amp;CY259&amp;"',Null); INSERT INTO osoba_log (id,reg_broj,oib,spol_id,dat_rodjenja,dnevnik_id) SELECT id,reg_broj,oib,spol_id,dat_rodjenja,"&amp;CW$2&amp;" FROM osoba WHERE id = "&amp;CW259&amp;";"))</f>
        <v/>
      </c>
      <c r="DB259" s="129" t="str">
        <f>IF(CW259="","","INSERT INTO imeprezime (id,osoba_id,rbr,ime,prezime,klub_id,identitet_id,sintaksa_id,info,aktivno,dnevnik_id) VALUES ("&amp;CW259&amp;","&amp;IF(DA259="","Null",CW259)&amp;",1,'"&amp;BA259&amp;"','"&amp;BB259&amp;"',(SELECT id FROM klub WHERE naziv = '"&amp;BI259&amp;"'),Null,1,'',1,"&amp;CW$2&amp;");")</f>
        <v/>
      </c>
      <c r="DC259" t="s">
        <v>1</v>
      </c>
      <c r="DD259" s="30" t="str">
        <f t="shared" si="328"/>
        <v/>
      </c>
      <c r="DE259" t="s">
        <v>1</v>
      </c>
      <c r="DF259" s="106" t="str">
        <f>IF(OR(BP259="",BP259&lt;&gt;"NEMA"),"",BO259)</f>
        <v/>
      </c>
      <c r="DG259" s="129" t="str">
        <f>IF(DF259="","",MAX(DG$10:DG258)+1)</f>
        <v/>
      </c>
      <c r="DH259" t="s">
        <v>1</v>
      </c>
      <c r="DI259" s="91"/>
      <c r="DJ259" t="s">
        <v>1</v>
      </c>
      <c r="DK259" s="30" t="str">
        <f>IF(DF259="","","INSERT INTO drzava(id,naziv,oznaka) VALUES ("&amp;DG259&amp;",'"&amp;DI259&amp;"','"&amp;UPPER(LEFT(DF259,1))&amp;LOWER(RIGHT(DF259,2))&amp;"');")</f>
        <v/>
      </c>
      <c r="DL259" t="s">
        <v>1</v>
      </c>
      <c r="DM259" s="170" t="str">
        <f>IF(BJ259&lt;&gt;"NEMA","",IF(IFERROR(MATCH(BI259,BI$10:BI258,0),0)&lt;&gt;0,"",BI259))</f>
        <v/>
      </c>
      <c r="DN259" t="s">
        <v>1</v>
      </c>
      <c r="DO259" s="91"/>
      <c r="DP259" t="s">
        <v>1</v>
      </c>
      <c r="DQ259" s="106" t="str">
        <f t="shared" si="329"/>
        <v/>
      </c>
      <c r="DR259" s="74" t="str">
        <f>IF(DQ259="","",MAX(DR$10:DR258)+1)</f>
        <v/>
      </c>
      <c r="DS259" s="74" t="str">
        <f>IF(DQ259="","",IF(BP259="","",IF(BP259="NEMA",DG259,BP259)))</f>
        <v/>
      </c>
      <c r="DT259" s="74" t="str">
        <f t="shared" si="330"/>
        <v/>
      </c>
      <c r="DU259" s="74" t="str">
        <f>IF(DO259="","",MAX(DU$10:DU258)+1)</f>
        <v/>
      </c>
      <c r="DV259" s="181" t="str">
        <f>IF(DO259="","",INDEX(klub_id,MATCH(DO259,klub_naziv,0)))</f>
        <v/>
      </c>
      <c r="DW259" s="129" t="str">
        <f t="shared" si="331"/>
        <v/>
      </c>
      <c r="DX259" t="s">
        <v>1</v>
      </c>
      <c r="DY259" s="30" t="str">
        <f t="shared" si="332"/>
        <v/>
      </c>
      <c r="DZ259" t="s">
        <v>1</v>
      </c>
      <c r="EA259" s="170" t="str">
        <f>IF(BX259="","",IF(BY259&lt;&gt;"NEMA","ime-pre-klu"&amp;IF(BJ259="","","(ali)")&amp;"-kat",IF(CB259&lt;&gt;"NEMA","ime-pre-klu"&amp;IF(BJ259="","","(ali)"),IF(CE259&lt;&gt;"NEMA","ime-pre",IF(CW259&lt;&gt;"","novo",""))))&amp;IF(AND(BE259="0",BD259&gt;max_minuta*60),"-ot",""))</f>
        <v/>
      </c>
      <c r="EB259" t="s">
        <v>1</v>
      </c>
      <c r="EC259" s="112"/>
      <c r="ED259" s="138"/>
      <c r="EE259" s="138"/>
      <c r="EF259" s="138"/>
      <c r="EG259" s="138"/>
      <c r="EH259" s="138"/>
      <c r="EI259" s="138"/>
      <c r="EJ259" s="138"/>
      <c r="EK259" s="138"/>
      <c r="EL259" s="138"/>
      <c r="EM259" s="107" t="str">
        <f t="shared" si="315"/>
        <v/>
      </c>
      <c r="EN259" t="s">
        <v>1</v>
      </c>
    </row>
    <row r="260" spans="2:144" x14ac:dyDescent="0.25">
      <c r="B260" s="152"/>
      <c r="C260" t="s">
        <v>1</v>
      </c>
      <c r="D260" s="163" t="str">
        <f t="shared" si="316"/>
        <v/>
      </c>
      <c r="E260" s="164" t="str">
        <f t="shared" ref="E260:AW260" si="390">IF($B260="","",FIND(";",$B260,D260+1))</f>
        <v/>
      </c>
      <c r="F260" s="164" t="str">
        <f t="shared" si="390"/>
        <v/>
      </c>
      <c r="G260" s="164" t="str">
        <f t="shared" si="390"/>
        <v/>
      </c>
      <c r="H260" s="164" t="str">
        <f t="shared" si="390"/>
        <v/>
      </c>
      <c r="I260" s="164" t="str">
        <f t="shared" si="390"/>
        <v/>
      </c>
      <c r="J260" s="164" t="str">
        <f t="shared" si="390"/>
        <v/>
      </c>
      <c r="K260" s="164" t="str">
        <f t="shared" si="390"/>
        <v/>
      </c>
      <c r="L260" s="164" t="str">
        <f t="shared" si="390"/>
        <v/>
      </c>
      <c r="M260" s="164" t="str">
        <f t="shared" si="390"/>
        <v/>
      </c>
      <c r="N260" s="164" t="str">
        <f t="shared" si="390"/>
        <v/>
      </c>
      <c r="O260" s="164" t="str">
        <f t="shared" si="390"/>
        <v/>
      </c>
      <c r="P260" s="164" t="str">
        <f t="shared" si="390"/>
        <v/>
      </c>
      <c r="Q260" s="164" t="str">
        <f t="shared" si="390"/>
        <v/>
      </c>
      <c r="R260" s="164" t="str">
        <f t="shared" si="390"/>
        <v/>
      </c>
      <c r="S260" s="164" t="str">
        <f t="shared" si="390"/>
        <v/>
      </c>
      <c r="T260" s="164" t="str">
        <f t="shared" si="390"/>
        <v/>
      </c>
      <c r="U260" s="164" t="str">
        <f t="shared" si="390"/>
        <v/>
      </c>
      <c r="V260" s="164" t="str">
        <f t="shared" si="390"/>
        <v/>
      </c>
      <c r="W260" s="164" t="str">
        <f t="shared" si="390"/>
        <v/>
      </c>
      <c r="X260" s="164" t="str">
        <f t="shared" si="390"/>
        <v/>
      </c>
      <c r="Y260" s="164" t="str">
        <f t="shared" si="390"/>
        <v/>
      </c>
      <c r="Z260" s="164" t="str">
        <f t="shared" si="390"/>
        <v/>
      </c>
      <c r="AA260" s="164" t="str">
        <f t="shared" si="390"/>
        <v/>
      </c>
      <c r="AB260" s="164" t="str">
        <f t="shared" si="390"/>
        <v/>
      </c>
      <c r="AC260" s="164" t="str">
        <f t="shared" si="390"/>
        <v/>
      </c>
      <c r="AD260" s="164" t="str">
        <f t="shared" si="390"/>
        <v/>
      </c>
      <c r="AE260" s="164" t="str">
        <f t="shared" si="390"/>
        <v/>
      </c>
      <c r="AF260" s="164" t="str">
        <f t="shared" si="390"/>
        <v/>
      </c>
      <c r="AG260" s="164" t="str">
        <f t="shared" si="390"/>
        <v/>
      </c>
      <c r="AH260" s="164" t="str">
        <f t="shared" si="390"/>
        <v/>
      </c>
      <c r="AI260" s="164" t="str">
        <f t="shared" si="390"/>
        <v/>
      </c>
      <c r="AJ260" s="164" t="str">
        <f t="shared" si="390"/>
        <v/>
      </c>
      <c r="AK260" s="164" t="str">
        <f t="shared" si="390"/>
        <v/>
      </c>
      <c r="AL260" s="164" t="str">
        <f t="shared" si="390"/>
        <v/>
      </c>
      <c r="AM260" s="164" t="str">
        <f t="shared" si="390"/>
        <v/>
      </c>
      <c r="AN260" s="164" t="str">
        <f t="shared" si="390"/>
        <v/>
      </c>
      <c r="AO260" s="164" t="str">
        <f t="shared" si="390"/>
        <v/>
      </c>
      <c r="AP260" s="164" t="str">
        <f t="shared" si="390"/>
        <v/>
      </c>
      <c r="AQ260" s="164" t="str">
        <f t="shared" si="390"/>
        <v/>
      </c>
      <c r="AR260" s="164" t="str">
        <f t="shared" si="390"/>
        <v/>
      </c>
      <c r="AS260" s="164" t="str">
        <f t="shared" si="390"/>
        <v/>
      </c>
      <c r="AT260" s="164" t="str">
        <f t="shared" si="390"/>
        <v/>
      </c>
      <c r="AU260" s="164" t="str">
        <f t="shared" si="390"/>
        <v/>
      </c>
      <c r="AV260" s="164" t="str">
        <f t="shared" si="390"/>
        <v/>
      </c>
      <c r="AW260" s="165" t="str">
        <f t="shared" si="390"/>
        <v/>
      </c>
      <c r="AX260" t="s">
        <v>1</v>
      </c>
      <c r="AY260" s="106" t="str">
        <f t="shared" si="318"/>
        <v/>
      </c>
      <c r="AZ260" s="138" t="str">
        <f t="shared" si="310"/>
        <v/>
      </c>
      <c r="BA260" s="74" t="str">
        <f t="shared" si="319"/>
        <v/>
      </c>
      <c r="BB260" s="74" t="str">
        <f t="shared" si="320"/>
        <v/>
      </c>
      <c r="BC260" s="138" t="str">
        <f t="shared" si="321"/>
        <v/>
      </c>
      <c r="BD260" s="138" t="str">
        <f t="shared" si="322"/>
        <v/>
      </c>
      <c r="BE260" s="138" t="str">
        <f t="shared" si="323"/>
        <v/>
      </c>
      <c r="BF260" s="138" t="str">
        <f t="shared" si="344"/>
        <v/>
      </c>
      <c r="BG260" s="138" t="str">
        <f>IF(CD260="","",IF(N(BD260)&gt;max_minuta*60,2,INDEX(statusRezultat_id,MATCH(VALUE(BE260),statusRezultat_oevent,0))))</f>
        <v/>
      </c>
      <c r="BH260" s="74" t="str">
        <f>IF(B260="","",SUBSTITUTE(MID($B260,R260+1,S260-R260-1),"""",""))</f>
        <v/>
      </c>
      <c r="BI260" s="74" t="str">
        <f>IF(B260="","",SUBSTITUTE(MID($B260,S260+1,T260-S260-1),"""",""))</f>
        <v/>
      </c>
      <c r="BJ260" s="138" t="str">
        <f t="shared" si="324"/>
        <v/>
      </c>
      <c r="BK260" s="74" t="str" cm="1">
        <f t="array" ref="BK260">IF(BJ260="",""&amp;BI260,IF(BJ260="NEMA",BI260,INDEX(klubAlias_klub,BJ260)))</f>
        <v/>
      </c>
      <c r="BL260" s="74" t="str" cm="1">
        <f t="array" ref="BL260">IFERROR(INDEX(registarNatjecatelji,CE260,4),"")</f>
        <v/>
      </c>
      <c r="BM260" s="183" t="str">
        <f t="shared" si="368"/>
        <v/>
      </c>
      <c r="BN260" s="74" t="str">
        <f t="shared" si="325"/>
        <v/>
      </c>
      <c r="BO260" s="74" t="str">
        <f>IF(B260="","",SUBSTITUTE(MID($B260,T260+1,U260-T260-1),"""",""))</f>
        <v/>
      </c>
      <c r="BP260" s="138" t="str">
        <f>IF(BO260="","",IFERROR(INDEX(drzava_id,MATCH(BO260,drzava_oznaka,0)),"NEMA"))</f>
        <v/>
      </c>
      <c r="BQ260" s="74" t="str">
        <f>IF(B260="","",SUBSTITUTE(MID($B260,AQ260+1,AR260-AQ260-1),"""",""))</f>
        <v/>
      </c>
      <c r="BR260" s="74" t="str">
        <f t="shared" si="311"/>
        <v/>
      </c>
      <c r="BS260" s="138" t="str">
        <f t="shared" si="312"/>
        <v/>
      </c>
      <c r="BT260" s="75" t="str">
        <f>IF(B260="","",SUBSTITUTE(MID($B260,AR260+1,AS260-AR260-1),"""",""))</f>
        <v/>
      </c>
      <c r="BU260" s="75" t="str">
        <f>IF(B260="","",SUBSTITUTE(MID($B260,AS260+1,AT260-AS260-1),"""",""))</f>
        <v/>
      </c>
      <c r="BV260" s="76" t="str">
        <f>IF(B260="","",SUBSTITUTE(MID($B260,AT260+1,AU260-AT260-1),"""",""))</f>
        <v/>
      </c>
      <c r="BW260" t="s">
        <v>1</v>
      </c>
      <c r="BX260" s="106" t="str">
        <f>IF(BA260="Vacant","",IF(BA260="","",BA260) &amp; IF(BB260="",""," – " &amp; BB260) &amp; IF(BN260="",""," – " &amp; BN260) &amp; IF(AY260="",""," – " &amp; AY260))</f>
        <v/>
      </c>
      <c r="BY260" s="107" t="str">
        <f t="shared" si="313"/>
        <v/>
      </c>
      <c r="BZ260" t="s">
        <v>1</v>
      </c>
      <c r="CA260" s="106" t="str">
        <f>IF(BA260="Vacant","",IF(BA260="","",BA260) &amp; IF(BB260="",""," – " &amp; BB260) &amp; IF(BN260="",""," – " &amp; BN260))</f>
        <v/>
      </c>
      <c r="CB260" s="107" t="str">
        <f t="shared" si="314"/>
        <v/>
      </c>
      <c r="CC260" t="s">
        <v>1</v>
      </c>
      <c r="CD260" s="106" t="str">
        <f>IF(BA260="Vacant","",IF(BA260="","",BA260)&amp;IF(BB260="",""," – "&amp;BB260))</f>
        <v/>
      </c>
      <c r="CE260" s="107" t="str">
        <f t="shared" si="326"/>
        <v/>
      </c>
      <c r="CF260" t="s">
        <v>1</v>
      </c>
      <c r="CG260" s="112" t="str">
        <f t="shared" si="327"/>
        <v/>
      </c>
      <c r="CH260" s="107" t="str" cm="1">
        <f t="array" ref="CH260">IF(CG260="","",INDEX(imePrezime_id,CG260,0))</f>
        <v/>
      </c>
      <c r="CI260" t="s">
        <v>1</v>
      </c>
      <c r="CJ260" s="30" t="str">
        <f>IF(CE260&lt;&gt;"NEMA","","SELECT '"&amp;CD260&amp;"', ime, prezime FROM imeprezime WHERE ime LIKE '%"&amp;MID(BA260,2,LEN(BA260)-2)&amp;"%' Or prezime LIKE '%"&amp;MID(BB260,2,LEN(BB260)-2)&amp;"%' Or ime LIKE '%"&amp;MID(BB260,2,LEN(BB260)-2)&amp;"%' Or prezime LIKE '%"&amp;MID(BA260,2,LEN(BA260)-2)&amp;"%' ORDER BY ime, prezime;")</f>
        <v/>
      </c>
      <c r="CK260" t="s">
        <v>1</v>
      </c>
      <c r="CL260" s="91"/>
      <c r="CM260" t="s">
        <v>1</v>
      </c>
      <c r="CO260" t="s">
        <v>1</v>
      </c>
      <c r="CW260" s="116" t="str">
        <f>IF(CE260="NEMA",MAX(CW$10:CW259)+1,"")</f>
        <v/>
      </c>
      <c r="CX260" t="s">
        <v>1</v>
      </c>
      <c r="CY260" s="124" t="str">
        <f>LEFT(BQ260,1)</f>
        <v/>
      </c>
      <c r="CZ260" t="s">
        <v>1</v>
      </c>
      <c r="DA260" s="106" t="str">
        <f>IF(CW260="","",IF(BO260&lt;&gt;"CRO","","INSERT INTO osoba (id,reg_broj,oib,spol_id,dat_rodjenja) VALUES ("&amp;CW260&amp;",(SELECT max(reg_broj)+1 FROM osoba),Null,'"&amp;CY260&amp;"',Null); INSERT INTO osoba_log (id,reg_broj,oib,spol_id,dat_rodjenja,dnevnik_id) SELECT id,reg_broj,oib,spol_id,dat_rodjenja,"&amp;CW$2&amp;" FROM osoba WHERE id = "&amp;CW260&amp;";"))</f>
        <v/>
      </c>
      <c r="DB260" s="129" t="str">
        <f>IF(CW260="","","INSERT INTO imeprezime (id,osoba_id,rbr,ime,prezime,klub_id,identitet_id,sintaksa_id,info,aktivno,dnevnik_id) VALUES ("&amp;CW260&amp;","&amp;IF(DA260="","Null",CW260)&amp;",1,'"&amp;BA260&amp;"','"&amp;BB260&amp;"',(SELECT id FROM klub WHERE naziv = '"&amp;BI260&amp;"'),Null,1,'',1,"&amp;CW$2&amp;");")</f>
        <v/>
      </c>
      <c r="DC260" t="s">
        <v>1</v>
      </c>
      <c r="DD260" s="30" t="str">
        <f t="shared" si="328"/>
        <v/>
      </c>
      <c r="DE260" t="s">
        <v>1</v>
      </c>
      <c r="DF260" s="106" t="str">
        <f>IF(OR(BP260="",BP260&lt;&gt;"NEMA"),"",BO260)</f>
        <v/>
      </c>
      <c r="DG260" s="129" t="str">
        <f>IF(DF260="","",MAX(DG$10:DG259)+1)</f>
        <v/>
      </c>
      <c r="DH260" t="s">
        <v>1</v>
      </c>
      <c r="DI260" s="91"/>
      <c r="DJ260" t="s">
        <v>1</v>
      </c>
      <c r="DK260" s="30" t="str">
        <f>IF(DF260="","","INSERT INTO drzava(id,naziv,oznaka) VALUES ("&amp;DG260&amp;",'"&amp;DI260&amp;"','"&amp;UPPER(LEFT(DF260,1))&amp;LOWER(RIGHT(DF260,2))&amp;"');")</f>
        <v/>
      </c>
      <c r="DL260" t="s">
        <v>1</v>
      </c>
      <c r="DM260" s="170" t="str">
        <f>IF(BJ260&lt;&gt;"NEMA","",IF(IFERROR(MATCH(BI260,BI$10:BI259,0),0)&lt;&gt;0,"",BI260))</f>
        <v/>
      </c>
      <c r="DN260" t="s">
        <v>1</v>
      </c>
      <c r="DO260" s="91"/>
      <c r="DP260" t="s">
        <v>1</v>
      </c>
      <c r="DQ260" s="106" t="str">
        <f t="shared" si="329"/>
        <v/>
      </c>
      <c r="DR260" s="74" t="str">
        <f>IF(DQ260="","",MAX(DR$10:DR259)+1)</f>
        <v/>
      </c>
      <c r="DS260" s="74" t="str">
        <f>IF(DQ260="","",IF(BP260="","",IF(BP260="NEMA",DG260,BP260)))</f>
        <v/>
      </c>
      <c r="DT260" s="74" t="str">
        <f t="shared" si="330"/>
        <v/>
      </c>
      <c r="DU260" s="74" t="str">
        <f>IF(DO260="","",MAX(DU$10:DU259)+1)</f>
        <v/>
      </c>
      <c r="DV260" s="181" t="str">
        <f>IF(DO260="","",INDEX(klub_id,MATCH(DO260,klub_naziv,0)))</f>
        <v/>
      </c>
      <c r="DW260" s="129" t="str">
        <f t="shared" si="331"/>
        <v/>
      </c>
      <c r="DX260" t="s">
        <v>1</v>
      </c>
      <c r="DY260" s="30" t="str">
        <f t="shared" si="332"/>
        <v/>
      </c>
      <c r="DZ260" t="s">
        <v>1</v>
      </c>
      <c r="EA260" s="170" t="str">
        <f>IF(BX260="","",IF(BY260&lt;&gt;"NEMA","ime-pre-klu"&amp;IF(BJ260="","","(ali)")&amp;"-kat",IF(CB260&lt;&gt;"NEMA","ime-pre-klu"&amp;IF(BJ260="","","(ali)"),IF(CE260&lt;&gt;"NEMA","ime-pre",IF(CW260&lt;&gt;"","novo",""))))&amp;IF(AND(BE260="0",BD260&gt;max_minuta*60),"-ot",""))</f>
        <v/>
      </c>
      <c r="EB260" t="s">
        <v>1</v>
      </c>
      <c r="EC260" s="112"/>
      <c r="ED260" s="138"/>
      <c r="EE260" s="138"/>
      <c r="EF260" s="138"/>
      <c r="EG260" s="138"/>
      <c r="EH260" s="138"/>
      <c r="EI260" s="138"/>
      <c r="EJ260" s="138"/>
      <c r="EK260" s="138"/>
      <c r="EL260" s="138"/>
      <c r="EM260" s="107" t="str">
        <f t="shared" si="315"/>
        <v/>
      </c>
      <c r="EN260" t="s">
        <v>1</v>
      </c>
    </row>
    <row r="261" spans="2:144" x14ac:dyDescent="0.25">
      <c r="B261" s="152"/>
      <c r="C261" t="s">
        <v>1</v>
      </c>
      <c r="D261" s="163" t="str">
        <f t="shared" si="316"/>
        <v/>
      </c>
      <c r="E261" s="164" t="str">
        <f t="shared" ref="E261:AW261" si="391">IF($B261="","",FIND(";",$B261,D261+1))</f>
        <v/>
      </c>
      <c r="F261" s="164" t="str">
        <f t="shared" si="391"/>
        <v/>
      </c>
      <c r="G261" s="164" t="str">
        <f t="shared" si="391"/>
        <v/>
      </c>
      <c r="H261" s="164" t="str">
        <f t="shared" si="391"/>
        <v/>
      </c>
      <c r="I261" s="164" t="str">
        <f t="shared" si="391"/>
        <v/>
      </c>
      <c r="J261" s="164" t="str">
        <f t="shared" si="391"/>
        <v/>
      </c>
      <c r="K261" s="164" t="str">
        <f t="shared" si="391"/>
        <v/>
      </c>
      <c r="L261" s="164" t="str">
        <f t="shared" si="391"/>
        <v/>
      </c>
      <c r="M261" s="164" t="str">
        <f t="shared" si="391"/>
        <v/>
      </c>
      <c r="N261" s="164" t="str">
        <f t="shared" si="391"/>
        <v/>
      </c>
      <c r="O261" s="164" t="str">
        <f t="shared" si="391"/>
        <v/>
      </c>
      <c r="P261" s="164" t="str">
        <f t="shared" si="391"/>
        <v/>
      </c>
      <c r="Q261" s="164" t="str">
        <f t="shared" si="391"/>
        <v/>
      </c>
      <c r="R261" s="164" t="str">
        <f t="shared" si="391"/>
        <v/>
      </c>
      <c r="S261" s="164" t="str">
        <f t="shared" si="391"/>
        <v/>
      </c>
      <c r="T261" s="164" t="str">
        <f t="shared" si="391"/>
        <v/>
      </c>
      <c r="U261" s="164" t="str">
        <f t="shared" si="391"/>
        <v/>
      </c>
      <c r="V261" s="164" t="str">
        <f t="shared" si="391"/>
        <v/>
      </c>
      <c r="W261" s="164" t="str">
        <f t="shared" si="391"/>
        <v/>
      </c>
      <c r="X261" s="164" t="str">
        <f t="shared" si="391"/>
        <v/>
      </c>
      <c r="Y261" s="164" t="str">
        <f t="shared" si="391"/>
        <v/>
      </c>
      <c r="Z261" s="164" t="str">
        <f t="shared" si="391"/>
        <v/>
      </c>
      <c r="AA261" s="164" t="str">
        <f t="shared" si="391"/>
        <v/>
      </c>
      <c r="AB261" s="164" t="str">
        <f t="shared" si="391"/>
        <v/>
      </c>
      <c r="AC261" s="164" t="str">
        <f t="shared" si="391"/>
        <v/>
      </c>
      <c r="AD261" s="164" t="str">
        <f t="shared" si="391"/>
        <v/>
      </c>
      <c r="AE261" s="164" t="str">
        <f t="shared" si="391"/>
        <v/>
      </c>
      <c r="AF261" s="164" t="str">
        <f t="shared" si="391"/>
        <v/>
      </c>
      <c r="AG261" s="164" t="str">
        <f t="shared" si="391"/>
        <v/>
      </c>
      <c r="AH261" s="164" t="str">
        <f t="shared" si="391"/>
        <v/>
      </c>
      <c r="AI261" s="164" t="str">
        <f t="shared" si="391"/>
        <v/>
      </c>
      <c r="AJ261" s="164" t="str">
        <f t="shared" si="391"/>
        <v/>
      </c>
      <c r="AK261" s="164" t="str">
        <f t="shared" si="391"/>
        <v/>
      </c>
      <c r="AL261" s="164" t="str">
        <f t="shared" si="391"/>
        <v/>
      </c>
      <c r="AM261" s="164" t="str">
        <f t="shared" si="391"/>
        <v/>
      </c>
      <c r="AN261" s="164" t="str">
        <f t="shared" si="391"/>
        <v/>
      </c>
      <c r="AO261" s="164" t="str">
        <f t="shared" si="391"/>
        <v/>
      </c>
      <c r="AP261" s="164" t="str">
        <f t="shared" si="391"/>
        <v/>
      </c>
      <c r="AQ261" s="164" t="str">
        <f t="shared" si="391"/>
        <v/>
      </c>
      <c r="AR261" s="164" t="str">
        <f t="shared" si="391"/>
        <v/>
      </c>
      <c r="AS261" s="164" t="str">
        <f t="shared" si="391"/>
        <v/>
      </c>
      <c r="AT261" s="164" t="str">
        <f t="shared" si="391"/>
        <v/>
      </c>
      <c r="AU261" s="164" t="str">
        <f t="shared" si="391"/>
        <v/>
      </c>
      <c r="AV261" s="164" t="str">
        <f t="shared" si="391"/>
        <v/>
      </c>
      <c r="AW261" s="165" t="str">
        <f t="shared" si="391"/>
        <v/>
      </c>
      <c r="AX261" t="s">
        <v>1</v>
      </c>
      <c r="AY261" s="106" t="str">
        <f t="shared" si="318"/>
        <v/>
      </c>
      <c r="AZ261" s="138" t="str">
        <f t="shared" si="310"/>
        <v/>
      </c>
      <c r="BA261" s="74" t="str">
        <f t="shared" si="319"/>
        <v/>
      </c>
      <c r="BB261" s="74" t="str">
        <f t="shared" si="320"/>
        <v/>
      </c>
      <c r="BC261" s="138" t="str">
        <f t="shared" si="321"/>
        <v/>
      </c>
      <c r="BD261" s="138" t="str">
        <f t="shared" si="322"/>
        <v/>
      </c>
      <c r="BE261" s="138" t="str">
        <f t="shared" si="323"/>
        <v/>
      </c>
      <c r="BF261" s="138" t="str">
        <f t="shared" si="344"/>
        <v/>
      </c>
      <c r="BG261" s="138" t="str">
        <f>IF(CD261="","",IF(N(BD261)&gt;max_minuta*60,2,INDEX(statusRezultat_id,MATCH(VALUE(BE261),statusRezultat_oevent,0))))</f>
        <v/>
      </c>
      <c r="BH261" s="74" t="str">
        <f>IF(B261="","",SUBSTITUTE(MID($B261,R261+1,S261-R261-1),"""",""))</f>
        <v/>
      </c>
      <c r="BI261" s="74" t="str">
        <f>IF(B261="","",SUBSTITUTE(MID($B261,S261+1,T261-S261-1),"""",""))</f>
        <v/>
      </c>
      <c r="BJ261" s="138" t="str">
        <f t="shared" si="324"/>
        <v/>
      </c>
      <c r="BK261" s="74" t="str" cm="1">
        <f t="array" ref="BK261">IF(BJ261="",""&amp;BI261,IF(BJ261="NEMA",BI261,INDEX(klubAlias_klub,BJ261)))</f>
        <v/>
      </c>
      <c r="BL261" s="74" t="str" cm="1">
        <f t="array" ref="BL261">IFERROR(INDEX(registarNatjecatelji,CE261,4),"")</f>
        <v/>
      </c>
      <c r="BM261" s="183" t="str">
        <f t="shared" si="368"/>
        <v/>
      </c>
      <c r="BN261" s="74" t="str">
        <f t="shared" si="325"/>
        <v/>
      </c>
      <c r="BO261" s="74" t="str">
        <f>IF(B261="","",SUBSTITUTE(MID($B261,T261+1,U261-T261-1),"""",""))</f>
        <v/>
      </c>
      <c r="BP261" s="138" t="str">
        <f>IF(BO261="","",IFERROR(INDEX(drzava_id,MATCH(BO261,drzava_oznaka,0)),"NEMA"))</f>
        <v/>
      </c>
      <c r="BQ261" s="74" t="str">
        <f>IF(B261="","",SUBSTITUTE(MID($B261,AQ261+1,AR261-AQ261-1),"""",""))</f>
        <v/>
      </c>
      <c r="BR261" s="74" t="str">
        <f t="shared" si="311"/>
        <v/>
      </c>
      <c r="BS261" s="138" t="str">
        <f t="shared" si="312"/>
        <v/>
      </c>
      <c r="BT261" s="75" t="str">
        <f>IF(B261="","",SUBSTITUTE(MID($B261,AR261+1,AS261-AR261-1),"""",""))</f>
        <v/>
      </c>
      <c r="BU261" s="75" t="str">
        <f>IF(B261="","",SUBSTITUTE(MID($B261,AS261+1,AT261-AS261-1),"""",""))</f>
        <v/>
      </c>
      <c r="BV261" s="76" t="str">
        <f>IF(B261="","",SUBSTITUTE(MID($B261,AT261+1,AU261-AT261-1),"""",""))</f>
        <v/>
      </c>
      <c r="BW261" t="s">
        <v>1</v>
      </c>
      <c r="BX261" s="106" t="str">
        <f>IF(BA261="Vacant","",IF(BA261="","",BA261) &amp; IF(BB261="",""," – " &amp; BB261) &amp; IF(BN261="",""," – " &amp; BN261) &amp; IF(AY261="",""," – " &amp; AY261))</f>
        <v/>
      </c>
      <c r="BY261" s="107" t="str">
        <f t="shared" si="313"/>
        <v/>
      </c>
      <c r="BZ261" t="s">
        <v>1</v>
      </c>
      <c r="CA261" s="106" t="str">
        <f>IF(BA261="Vacant","",IF(BA261="","",BA261) &amp; IF(BB261="",""," – " &amp; BB261) &amp; IF(BN261="",""," – " &amp; BN261))</f>
        <v/>
      </c>
      <c r="CB261" s="107" t="str">
        <f t="shared" si="314"/>
        <v/>
      </c>
      <c r="CC261" t="s">
        <v>1</v>
      </c>
      <c r="CD261" s="106" t="str">
        <f>IF(BA261="Vacant","",IF(BA261="","",BA261)&amp;IF(BB261="",""," – "&amp;BB261))</f>
        <v/>
      </c>
      <c r="CE261" s="107" t="str">
        <f t="shared" si="326"/>
        <v/>
      </c>
      <c r="CF261" t="s">
        <v>1</v>
      </c>
      <c r="CG261" s="112" t="str">
        <f t="shared" si="327"/>
        <v/>
      </c>
      <c r="CH261" s="107" t="str" cm="1">
        <f t="array" ref="CH261">IF(CG261="","",INDEX(imePrezime_id,CG261,0))</f>
        <v/>
      </c>
      <c r="CI261" t="s">
        <v>1</v>
      </c>
      <c r="CJ261" s="30" t="str">
        <f>IF(CE261&lt;&gt;"NEMA","","SELECT '"&amp;CD261&amp;"', ime, prezime FROM imeprezime WHERE ime LIKE '%"&amp;MID(BA261,2,LEN(BA261)-2)&amp;"%' Or prezime LIKE '%"&amp;MID(BB261,2,LEN(BB261)-2)&amp;"%' Or ime LIKE '%"&amp;MID(BB261,2,LEN(BB261)-2)&amp;"%' Or prezime LIKE '%"&amp;MID(BA261,2,LEN(BA261)-2)&amp;"%' ORDER BY ime, prezime;")</f>
        <v/>
      </c>
      <c r="CK261" t="s">
        <v>1</v>
      </c>
      <c r="CL261" s="91"/>
      <c r="CM261" t="s">
        <v>1</v>
      </c>
      <c r="CO261" t="s">
        <v>1</v>
      </c>
      <c r="CW261" s="116" t="str">
        <f>IF(CE261="NEMA",MAX(CW$10:CW260)+1,"")</f>
        <v/>
      </c>
      <c r="CX261" t="s">
        <v>1</v>
      </c>
      <c r="CY261" s="124" t="str">
        <f>LEFT(BQ261,1)</f>
        <v/>
      </c>
      <c r="CZ261" t="s">
        <v>1</v>
      </c>
      <c r="DA261" s="106" t="str">
        <f>IF(CW261="","",IF(BO261&lt;&gt;"CRO","","INSERT INTO osoba (id,reg_broj,oib,spol_id,dat_rodjenja) VALUES ("&amp;CW261&amp;",(SELECT max(reg_broj)+1 FROM osoba),Null,'"&amp;CY261&amp;"',Null); INSERT INTO osoba_log (id,reg_broj,oib,spol_id,dat_rodjenja,dnevnik_id) SELECT id,reg_broj,oib,spol_id,dat_rodjenja,"&amp;CW$2&amp;" FROM osoba WHERE id = "&amp;CW261&amp;";"))</f>
        <v/>
      </c>
      <c r="DB261" s="129" t="str">
        <f>IF(CW261="","","INSERT INTO imeprezime (id,osoba_id,rbr,ime,prezime,klub_id,identitet_id,sintaksa_id,info,aktivno,dnevnik_id) VALUES ("&amp;CW261&amp;","&amp;IF(DA261="","Null",CW261)&amp;",1,'"&amp;BA261&amp;"','"&amp;BB261&amp;"',(SELECT id FROM klub WHERE naziv = '"&amp;BI261&amp;"'),Null,1,'',1,"&amp;CW$2&amp;");")</f>
        <v/>
      </c>
      <c r="DC261" t="s">
        <v>1</v>
      </c>
      <c r="DD261" s="30" t="str">
        <f t="shared" si="328"/>
        <v/>
      </c>
      <c r="DE261" t="s">
        <v>1</v>
      </c>
      <c r="DF261" s="106" t="str">
        <f>IF(OR(BP261="",BP261&lt;&gt;"NEMA"),"",BO261)</f>
        <v/>
      </c>
      <c r="DG261" s="129" t="str">
        <f>IF(DF261="","",MAX(DG$10:DG260)+1)</f>
        <v/>
      </c>
      <c r="DH261" t="s">
        <v>1</v>
      </c>
      <c r="DI261" s="91"/>
      <c r="DJ261" t="s">
        <v>1</v>
      </c>
      <c r="DK261" s="30" t="str">
        <f>IF(DF261="","","INSERT INTO drzava(id,naziv,oznaka) VALUES ("&amp;DG261&amp;",'"&amp;DI261&amp;"','"&amp;UPPER(LEFT(DF261,1))&amp;LOWER(RIGHT(DF261,2))&amp;"');")</f>
        <v/>
      </c>
      <c r="DL261" t="s">
        <v>1</v>
      </c>
      <c r="DM261" s="170" t="str">
        <f>IF(BJ261&lt;&gt;"NEMA","",IF(IFERROR(MATCH(BI261,BI$10:BI260,0),0)&lt;&gt;0,"",BI261))</f>
        <v/>
      </c>
      <c r="DN261" t="s">
        <v>1</v>
      </c>
      <c r="DO261" s="91"/>
      <c r="DP261" t="s">
        <v>1</v>
      </c>
      <c r="DQ261" s="106" t="str">
        <f t="shared" si="329"/>
        <v/>
      </c>
      <c r="DR261" s="74" t="str">
        <f>IF(DQ261="","",MAX(DR$10:DR260)+1)</f>
        <v/>
      </c>
      <c r="DS261" s="74" t="str">
        <f>IF(DQ261="","",IF(BP261="","",IF(BP261="NEMA",DG261,BP261)))</f>
        <v/>
      </c>
      <c r="DT261" s="74" t="str">
        <f t="shared" si="330"/>
        <v/>
      </c>
      <c r="DU261" s="74" t="str">
        <f>IF(DO261="","",MAX(DU$10:DU260)+1)</f>
        <v/>
      </c>
      <c r="DV261" s="181" t="str">
        <f>IF(DO261="","",INDEX(klub_id,MATCH(DO261,klub_naziv,0)))</f>
        <v/>
      </c>
      <c r="DW261" s="129" t="str">
        <f t="shared" si="331"/>
        <v/>
      </c>
      <c r="DX261" t="s">
        <v>1</v>
      </c>
      <c r="DY261" s="30" t="str">
        <f t="shared" si="332"/>
        <v/>
      </c>
      <c r="DZ261" t="s">
        <v>1</v>
      </c>
      <c r="EA261" s="170" t="str">
        <f>IF(BX261="","",IF(BY261&lt;&gt;"NEMA","ime-pre-klu"&amp;IF(BJ261="","","(ali)")&amp;"-kat",IF(CB261&lt;&gt;"NEMA","ime-pre-klu"&amp;IF(BJ261="","","(ali)"),IF(CE261&lt;&gt;"NEMA","ime-pre",IF(CW261&lt;&gt;"","novo",""))))&amp;IF(AND(BE261="0",BD261&gt;max_minuta*60),"-ot",""))</f>
        <v/>
      </c>
      <c r="EB261" t="s">
        <v>1</v>
      </c>
      <c r="EC261" s="112"/>
      <c r="ED261" s="138"/>
      <c r="EE261" s="138"/>
      <c r="EF261" s="138"/>
      <c r="EG261" s="138"/>
      <c r="EH261" s="138"/>
      <c r="EI261" s="138"/>
      <c r="EJ261" s="138"/>
      <c r="EK261" s="138"/>
      <c r="EL261" s="138"/>
      <c r="EM261" s="107" t="str">
        <f t="shared" si="315"/>
        <v/>
      </c>
      <c r="EN261" t="s">
        <v>1</v>
      </c>
    </row>
    <row r="262" spans="2:144" x14ac:dyDescent="0.25">
      <c r="B262" s="152"/>
      <c r="C262" t="s">
        <v>1</v>
      </c>
      <c r="D262" s="163" t="str">
        <f t="shared" si="316"/>
        <v/>
      </c>
      <c r="E262" s="164" t="str">
        <f t="shared" ref="E262:AW262" si="392">IF($B262="","",FIND(";",$B262,D262+1))</f>
        <v/>
      </c>
      <c r="F262" s="164" t="str">
        <f t="shared" si="392"/>
        <v/>
      </c>
      <c r="G262" s="164" t="str">
        <f t="shared" si="392"/>
        <v/>
      </c>
      <c r="H262" s="164" t="str">
        <f t="shared" si="392"/>
        <v/>
      </c>
      <c r="I262" s="164" t="str">
        <f t="shared" si="392"/>
        <v/>
      </c>
      <c r="J262" s="164" t="str">
        <f t="shared" si="392"/>
        <v/>
      </c>
      <c r="K262" s="164" t="str">
        <f t="shared" si="392"/>
        <v/>
      </c>
      <c r="L262" s="164" t="str">
        <f t="shared" si="392"/>
        <v/>
      </c>
      <c r="M262" s="164" t="str">
        <f t="shared" si="392"/>
        <v/>
      </c>
      <c r="N262" s="164" t="str">
        <f t="shared" si="392"/>
        <v/>
      </c>
      <c r="O262" s="164" t="str">
        <f t="shared" si="392"/>
        <v/>
      </c>
      <c r="P262" s="164" t="str">
        <f t="shared" si="392"/>
        <v/>
      </c>
      <c r="Q262" s="164" t="str">
        <f t="shared" si="392"/>
        <v/>
      </c>
      <c r="R262" s="164" t="str">
        <f t="shared" si="392"/>
        <v/>
      </c>
      <c r="S262" s="164" t="str">
        <f t="shared" si="392"/>
        <v/>
      </c>
      <c r="T262" s="164" t="str">
        <f t="shared" si="392"/>
        <v/>
      </c>
      <c r="U262" s="164" t="str">
        <f t="shared" si="392"/>
        <v/>
      </c>
      <c r="V262" s="164" t="str">
        <f t="shared" si="392"/>
        <v/>
      </c>
      <c r="W262" s="164" t="str">
        <f t="shared" si="392"/>
        <v/>
      </c>
      <c r="X262" s="164" t="str">
        <f t="shared" si="392"/>
        <v/>
      </c>
      <c r="Y262" s="164" t="str">
        <f t="shared" si="392"/>
        <v/>
      </c>
      <c r="Z262" s="164" t="str">
        <f t="shared" si="392"/>
        <v/>
      </c>
      <c r="AA262" s="164" t="str">
        <f t="shared" si="392"/>
        <v/>
      </c>
      <c r="AB262" s="164" t="str">
        <f t="shared" si="392"/>
        <v/>
      </c>
      <c r="AC262" s="164" t="str">
        <f t="shared" si="392"/>
        <v/>
      </c>
      <c r="AD262" s="164" t="str">
        <f t="shared" si="392"/>
        <v/>
      </c>
      <c r="AE262" s="164" t="str">
        <f t="shared" si="392"/>
        <v/>
      </c>
      <c r="AF262" s="164" t="str">
        <f t="shared" si="392"/>
        <v/>
      </c>
      <c r="AG262" s="164" t="str">
        <f t="shared" si="392"/>
        <v/>
      </c>
      <c r="AH262" s="164" t="str">
        <f t="shared" si="392"/>
        <v/>
      </c>
      <c r="AI262" s="164" t="str">
        <f t="shared" si="392"/>
        <v/>
      </c>
      <c r="AJ262" s="164" t="str">
        <f t="shared" si="392"/>
        <v/>
      </c>
      <c r="AK262" s="164" t="str">
        <f t="shared" si="392"/>
        <v/>
      </c>
      <c r="AL262" s="164" t="str">
        <f t="shared" si="392"/>
        <v/>
      </c>
      <c r="AM262" s="164" t="str">
        <f t="shared" si="392"/>
        <v/>
      </c>
      <c r="AN262" s="164" t="str">
        <f t="shared" si="392"/>
        <v/>
      </c>
      <c r="AO262" s="164" t="str">
        <f t="shared" si="392"/>
        <v/>
      </c>
      <c r="AP262" s="164" t="str">
        <f t="shared" si="392"/>
        <v/>
      </c>
      <c r="AQ262" s="164" t="str">
        <f t="shared" si="392"/>
        <v/>
      </c>
      <c r="AR262" s="164" t="str">
        <f t="shared" si="392"/>
        <v/>
      </c>
      <c r="AS262" s="164" t="str">
        <f t="shared" si="392"/>
        <v/>
      </c>
      <c r="AT262" s="164" t="str">
        <f t="shared" si="392"/>
        <v/>
      </c>
      <c r="AU262" s="164" t="str">
        <f t="shared" si="392"/>
        <v/>
      </c>
      <c r="AV262" s="164" t="str">
        <f t="shared" si="392"/>
        <v/>
      </c>
      <c r="AW262" s="165" t="str">
        <f t="shared" si="392"/>
        <v/>
      </c>
      <c r="AX262" t="s">
        <v>1</v>
      </c>
      <c r="AY262" s="106" t="str">
        <f t="shared" si="318"/>
        <v/>
      </c>
      <c r="AZ262" s="138" t="str">
        <f t="shared" si="310"/>
        <v/>
      </c>
      <c r="BA262" s="74" t="str">
        <f t="shared" si="319"/>
        <v/>
      </c>
      <c r="BB262" s="74" t="str">
        <f t="shared" si="320"/>
        <v/>
      </c>
      <c r="BC262" s="138" t="str">
        <f t="shared" si="321"/>
        <v/>
      </c>
      <c r="BD262" s="138" t="str">
        <f t="shared" si="322"/>
        <v/>
      </c>
      <c r="BE262" s="138" t="str">
        <f t="shared" si="323"/>
        <v/>
      </c>
      <c r="BF262" s="138" t="str">
        <f t="shared" si="344"/>
        <v/>
      </c>
      <c r="BG262" s="138" t="str">
        <f>IF(CD262="","",IF(N(BD262)&gt;max_minuta*60,2,INDEX(statusRezultat_id,MATCH(VALUE(BE262),statusRezultat_oevent,0))))</f>
        <v/>
      </c>
      <c r="BH262" s="74" t="str">
        <f>IF(B262="","",SUBSTITUTE(MID($B262,R262+1,S262-R262-1),"""",""))</f>
        <v/>
      </c>
      <c r="BI262" s="74" t="str">
        <f>IF(B262="","",SUBSTITUTE(MID($B262,S262+1,T262-S262-1),"""",""))</f>
        <v/>
      </c>
      <c r="BJ262" s="138" t="str">
        <f t="shared" si="324"/>
        <v/>
      </c>
      <c r="BK262" s="74" t="str" cm="1">
        <f t="array" ref="BK262">IF(BJ262="",""&amp;BI262,IF(BJ262="NEMA",BI262,INDEX(klubAlias_klub,BJ262)))</f>
        <v/>
      </c>
      <c r="BL262" s="74" t="str" cm="1">
        <f t="array" ref="BL262">IFERROR(INDEX(registarNatjecatelji,CE262,4),"")</f>
        <v/>
      </c>
      <c r="BM262" s="183" t="str">
        <f t="shared" si="368"/>
        <v/>
      </c>
      <c r="BN262" s="74" t="str">
        <f t="shared" si="325"/>
        <v/>
      </c>
      <c r="BO262" s="74" t="str">
        <f>IF(B262="","",SUBSTITUTE(MID($B262,T262+1,U262-T262-1),"""",""))</f>
        <v/>
      </c>
      <c r="BP262" s="138" t="str">
        <f>IF(BO262="","",IFERROR(INDEX(drzava_id,MATCH(BO262,drzava_oznaka,0)),"NEMA"))</f>
        <v/>
      </c>
      <c r="BQ262" s="74" t="str">
        <f>IF(B262="","",SUBSTITUTE(MID($B262,AQ262+1,AR262-AQ262-1),"""",""))</f>
        <v/>
      </c>
      <c r="BR262" s="74" t="str">
        <f t="shared" si="311"/>
        <v/>
      </c>
      <c r="BS262" s="138" t="str">
        <f t="shared" si="312"/>
        <v/>
      </c>
      <c r="BT262" s="75" t="str">
        <f>IF(B262="","",SUBSTITUTE(MID($B262,AR262+1,AS262-AR262-1),"""",""))</f>
        <v/>
      </c>
      <c r="BU262" s="75" t="str">
        <f>IF(B262="","",SUBSTITUTE(MID($B262,AS262+1,AT262-AS262-1),"""",""))</f>
        <v/>
      </c>
      <c r="BV262" s="76" t="str">
        <f>IF(B262="","",SUBSTITUTE(MID($B262,AT262+1,AU262-AT262-1),"""",""))</f>
        <v/>
      </c>
      <c r="BW262" t="s">
        <v>1</v>
      </c>
      <c r="BX262" s="106" t="str">
        <f>IF(BA262="Vacant","",IF(BA262="","",BA262) &amp; IF(BB262="",""," – " &amp; BB262) &amp; IF(BN262="",""," – " &amp; BN262) &amp; IF(AY262="",""," – " &amp; AY262))</f>
        <v/>
      </c>
      <c r="BY262" s="107" t="str">
        <f t="shared" si="313"/>
        <v/>
      </c>
      <c r="BZ262" t="s">
        <v>1</v>
      </c>
      <c r="CA262" s="106" t="str">
        <f>IF(BA262="Vacant","",IF(BA262="","",BA262) &amp; IF(BB262="",""," – " &amp; BB262) &amp; IF(BN262="",""," – " &amp; BN262))</f>
        <v/>
      </c>
      <c r="CB262" s="107" t="str">
        <f t="shared" si="314"/>
        <v/>
      </c>
      <c r="CC262" t="s">
        <v>1</v>
      </c>
      <c r="CD262" s="106" t="str">
        <f>IF(BA262="Vacant","",IF(BA262="","",BA262)&amp;IF(BB262="",""," – "&amp;BB262))</f>
        <v/>
      </c>
      <c r="CE262" s="107" t="str">
        <f t="shared" si="326"/>
        <v/>
      </c>
      <c r="CF262" t="s">
        <v>1</v>
      </c>
      <c r="CG262" s="112" t="str">
        <f t="shared" si="327"/>
        <v/>
      </c>
      <c r="CH262" s="107" t="str" cm="1">
        <f t="array" ref="CH262">IF(CG262="","",INDEX(imePrezime_id,CG262,0))</f>
        <v/>
      </c>
      <c r="CI262" t="s">
        <v>1</v>
      </c>
      <c r="CJ262" s="30" t="str">
        <f>IF(CE262&lt;&gt;"NEMA","","SELECT '"&amp;CD262&amp;"', ime, prezime FROM imeprezime WHERE ime LIKE '%"&amp;MID(BA262,2,LEN(BA262)-2)&amp;"%' Or prezime LIKE '%"&amp;MID(BB262,2,LEN(BB262)-2)&amp;"%' Or ime LIKE '%"&amp;MID(BB262,2,LEN(BB262)-2)&amp;"%' Or prezime LIKE '%"&amp;MID(BA262,2,LEN(BA262)-2)&amp;"%' ORDER BY ime, prezime;")</f>
        <v/>
      </c>
      <c r="CK262" t="s">
        <v>1</v>
      </c>
      <c r="CL262" s="91"/>
      <c r="CM262" t="s">
        <v>1</v>
      </c>
      <c r="CO262" t="s">
        <v>1</v>
      </c>
      <c r="CW262" s="116" t="str">
        <f>IF(CE262="NEMA",MAX(CW$10:CW261)+1,"")</f>
        <v/>
      </c>
      <c r="CX262" t="s">
        <v>1</v>
      </c>
      <c r="CY262" s="124" t="str">
        <f>LEFT(BQ262,1)</f>
        <v/>
      </c>
      <c r="CZ262" t="s">
        <v>1</v>
      </c>
      <c r="DA262" s="106" t="str">
        <f>IF(CW262="","",IF(BO262&lt;&gt;"CRO","","INSERT INTO osoba (id,reg_broj,oib,spol_id,dat_rodjenja) VALUES ("&amp;CW262&amp;",(SELECT max(reg_broj)+1 FROM osoba),Null,'"&amp;CY262&amp;"',Null); INSERT INTO osoba_log (id,reg_broj,oib,spol_id,dat_rodjenja,dnevnik_id) SELECT id,reg_broj,oib,spol_id,dat_rodjenja,"&amp;CW$2&amp;" FROM osoba WHERE id = "&amp;CW262&amp;";"))</f>
        <v/>
      </c>
      <c r="DB262" s="129" t="str">
        <f>IF(CW262="","","INSERT INTO imeprezime (id,osoba_id,rbr,ime,prezime,klub_id,identitet_id,sintaksa_id,info,aktivno,dnevnik_id) VALUES ("&amp;CW262&amp;","&amp;IF(DA262="","Null",CW262)&amp;",1,'"&amp;BA262&amp;"','"&amp;BB262&amp;"',(SELECT id FROM klub WHERE naziv = '"&amp;BI262&amp;"'),Null,1,'',1,"&amp;CW$2&amp;");")</f>
        <v/>
      </c>
      <c r="DC262" t="s">
        <v>1</v>
      </c>
      <c r="DD262" s="30" t="str">
        <f t="shared" si="328"/>
        <v/>
      </c>
      <c r="DE262" t="s">
        <v>1</v>
      </c>
      <c r="DF262" s="106" t="str">
        <f>IF(OR(BP262="",BP262&lt;&gt;"NEMA"),"",BO262)</f>
        <v/>
      </c>
      <c r="DG262" s="129" t="str">
        <f>IF(DF262="","",MAX(DG$10:DG261)+1)</f>
        <v/>
      </c>
      <c r="DH262" t="s">
        <v>1</v>
      </c>
      <c r="DI262" s="91"/>
      <c r="DJ262" t="s">
        <v>1</v>
      </c>
      <c r="DK262" s="30" t="str">
        <f>IF(DF262="","","INSERT INTO drzava(id,naziv,oznaka) VALUES ("&amp;DG262&amp;",'"&amp;DI262&amp;"','"&amp;UPPER(LEFT(DF262,1))&amp;LOWER(RIGHT(DF262,2))&amp;"');")</f>
        <v/>
      </c>
      <c r="DL262" t="s">
        <v>1</v>
      </c>
      <c r="DM262" s="170" t="str">
        <f>IF(BJ262&lt;&gt;"NEMA","",IF(IFERROR(MATCH(BI262,BI$10:BI261,0),0)&lt;&gt;0,"",BI262))</f>
        <v/>
      </c>
      <c r="DN262" t="s">
        <v>1</v>
      </c>
      <c r="DO262" s="91"/>
      <c r="DP262" t="s">
        <v>1</v>
      </c>
      <c r="DQ262" s="106" t="str">
        <f t="shared" si="329"/>
        <v/>
      </c>
      <c r="DR262" s="74" t="str">
        <f>IF(DQ262="","",MAX(DR$10:DR261)+1)</f>
        <v/>
      </c>
      <c r="DS262" s="74" t="str">
        <f>IF(DQ262="","",IF(BP262="","",IF(BP262="NEMA",DG262,BP262)))</f>
        <v/>
      </c>
      <c r="DT262" s="74" t="str">
        <f t="shared" si="330"/>
        <v/>
      </c>
      <c r="DU262" s="74" t="str">
        <f>IF(DO262="","",MAX(DU$10:DU261)+1)</f>
        <v/>
      </c>
      <c r="DV262" s="181" t="str">
        <f>IF(DO262="","",INDEX(klub_id,MATCH(DO262,klub_naziv,0)))</f>
        <v/>
      </c>
      <c r="DW262" s="129" t="str">
        <f t="shared" si="331"/>
        <v/>
      </c>
      <c r="DX262" t="s">
        <v>1</v>
      </c>
      <c r="DY262" s="30" t="str">
        <f t="shared" si="332"/>
        <v/>
      </c>
      <c r="DZ262" t="s">
        <v>1</v>
      </c>
      <c r="EA262" s="170" t="str">
        <f>IF(BX262="","",IF(BY262&lt;&gt;"NEMA","ime-pre-klu"&amp;IF(BJ262="","","(ali)")&amp;"-kat",IF(CB262&lt;&gt;"NEMA","ime-pre-klu"&amp;IF(BJ262="","","(ali)"),IF(CE262&lt;&gt;"NEMA","ime-pre",IF(CW262&lt;&gt;"","novo",""))))&amp;IF(AND(BE262="0",BD262&gt;max_minuta*60),"-ot",""))</f>
        <v/>
      </c>
      <c r="EB262" t="s">
        <v>1</v>
      </c>
      <c r="EC262" s="112"/>
      <c r="ED262" s="138"/>
      <c r="EE262" s="138"/>
      <c r="EF262" s="138"/>
      <c r="EG262" s="138"/>
      <c r="EH262" s="138"/>
      <c r="EI262" s="138"/>
      <c r="EJ262" s="138"/>
      <c r="EK262" s="138"/>
      <c r="EL262" s="138"/>
      <c r="EM262" s="107" t="str">
        <f t="shared" si="315"/>
        <v/>
      </c>
      <c r="EN262" t="s">
        <v>1</v>
      </c>
    </row>
    <row r="263" spans="2:144" x14ac:dyDescent="0.25">
      <c r="B263" s="152"/>
      <c r="C263" t="s">
        <v>1</v>
      </c>
      <c r="D263" s="163" t="str">
        <f t="shared" si="316"/>
        <v/>
      </c>
      <c r="E263" s="164" t="str">
        <f t="shared" ref="E263:AW263" si="393">IF($B263="","",FIND(";",$B263,D263+1))</f>
        <v/>
      </c>
      <c r="F263" s="164" t="str">
        <f t="shared" si="393"/>
        <v/>
      </c>
      <c r="G263" s="164" t="str">
        <f t="shared" si="393"/>
        <v/>
      </c>
      <c r="H263" s="164" t="str">
        <f t="shared" si="393"/>
        <v/>
      </c>
      <c r="I263" s="164" t="str">
        <f t="shared" si="393"/>
        <v/>
      </c>
      <c r="J263" s="164" t="str">
        <f t="shared" si="393"/>
        <v/>
      </c>
      <c r="K263" s="164" t="str">
        <f t="shared" si="393"/>
        <v/>
      </c>
      <c r="L263" s="164" t="str">
        <f t="shared" si="393"/>
        <v/>
      </c>
      <c r="M263" s="164" t="str">
        <f t="shared" si="393"/>
        <v/>
      </c>
      <c r="N263" s="164" t="str">
        <f t="shared" si="393"/>
        <v/>
      </c>
      <c r="O263" s="164" t="str">
        <f t="shared" si="393"/>
        <v/>
      </c>
      <c r="P263" s="164" t="str">
        <f t="shared" si="393"/>
        <v/>
      </c>
      <c r="Q263" s="164" t="str">
        <f t="shared" si="393"/>
        <v/>
      </c>
      <c r="R263" s="164" t="str">
        <f t="shared" si="393"/>
        <v/>
      </c>
      <c r="S263" s="164" t="str">
        <f t="shared" si="393"/>
        <v/>
      </c>
      <c r="T263" s="164" t="str">
        <f t="shared" si="393"/>
        <v/>
      </c>
      <c r="U263" s="164" t="str">
        <f t="shared" si="393"/>
        <v/>
      </c>
      <c r="V263" s="164" t="str">
        <f t="shared" si="393"/>
        <v/>
      </c>
      <c r="W263" s="164" t="str">
        <f t="shared" si="393"/>
        <v/>
      </c>
      <c r="X263" s="164" t="str">
        <f t="shared" si="393"/>
        <v/>
      </c>
      <c r="Y263" s="164" t="str">
        <f t="shared" si="393"/>
        <v/>
      </c>
      <c r="Z263" s="164" t="str">
        <f t="shared" si="393"/>
        <v/>
      </c>
      <c r="AA263" s="164" t="str">
        <f t="shared" si="393"/>
        <v/>
      </c>
      <c r="AB263" s="164" t="str">
        <f t="shared" si="393"/>
        <v/>
      </c>
      <c r="AC263" s="164" t="str">
        <f t="shared" si="393"/>
        <v/>
      </c>
      <c r="AD263" s="164" t="str">
        <f t="shared" si="393"/>
        <v/>
      </c>
      <c r="AE263" s="164" t="str">
        <f t="shared" si="393"/>
        <v/>
      </c>
      <c r="AF263" s="164" t="str">
        <f t="shared" si="393"/>
        <v/>
      </c>
      <c r="AG263" s="164" t="str">
        <f t="shared" si="393"/>
        <v/>
      </c>
      <c r="AH263" s="164" t="str">
        <f t="shared" si="393"/>
        <v/>
      </c>
      <c r="AI263" s="164" t="str">
        <f t="shared" si="393"/>
        <v/>
      </c>
      <c r="AJ263" s="164" t="str">
        <f t="shared" si="393"/>
        <v/>
      </c>
      <c r="AK263" s="164" t="str">
        <f t="shared" si="393"/>
        <v/>
      </c>
      <c r="AL263" s="164" t="str">
        <f t="shared" si="393"/>
        <v/>
      </c>
      <c r="AM263" s="164" t="str">
        <f t="shared" si="393"/>
        <v/>
      </c>
      <c r="AN263" s="164" t="str">
        <f t="shared" si="393"/>
        <v/>
      </c>
      <c r="AO263" s="164" t="str">
        <f t="shared" si="393"/>
        <v/>
      </c>
      <c r="AP263" s="164" t="str">
        <f t="shared" si="393"/>
        <v/>
      </c>
      <c r="AQ263" s="164" t="str">
        <f t="shared" si="393"/>
        <v/>
      </c>
      <c r="AR263" s="164" t="str">
        <f t="shared" si="393"/>
        <v/>
      </c>
      <c r="AS263" s="164" t="str">
        <f t="shared" si="393"/>
        <v/>
      </c>
      <c r="AT263" s="164" t="str">
        <f t="shared" si="393"/>
        <v/>
      </c>
      <c r="AU263" s="164" t="str">
        <f t="shared" si="393"/>
        <v/>
      </c>
      <c r="AV263" s="164" t="str">
        <f t="shared" si="393"/>
        <v/>
      </c>
      <c r="AW263" s="165" t="str">
        <f t="shared" si="393"/>
        <v/>
      </c>
      <c r="AX263" t="s">
        <v>1</v>
      </c>
      <c r="AY263" s="106" t="str">
        <f t="shared" si="318"/>
        <v/>
      </c>
      <c r="AZ263" s="138" t="str">
        <f t="shared" si="310"/>
        <v/>
      </c>
      <c r="BA263" s="74" t="str">
        <f t="shared" si="319"/>
        <v/>
      </c>
      <c r="BB263" s="74" t="str">
        <f t="shared" si="320"/>
        <v/>
      </c>
      <c r="BC263" s="138" t="str">
        <f t="shared" si="321"/>
        <v/>
      </c>
      <c r="BD263" s="138" t="str">
        <f t="shared" si="322"/>
        <v/>
      </c>
      <c r="BE263" s="138" t="str">
        <f t="shared" si="323"/>
        <v/>
      </c>
      <c r="BF263" s="138" t="str">
        <f t="shared" si="344"/>
        <v/>
      </c>
      <c r="BG263" s="138" t="str">
        <f>IF(CD263="","",IF(N(BD263)&gt;max_minuta*60,2,INDEX(statusRezultat_id,MATCH(VALUE(BE263),statusRezultat_oevent,0))))</f>
        <v/>
      </c>
      <c r="BH263" s="74" t="str">
        <f>IF(B263="","",SUBSTITUTE(MID($B263,R263+1,S263-R263-1),"""",""))</f>
        <v/>
      </c>
      <c r="BI263" s="74" t="str">
        <f>IF(B263="","",SUBSTITUTE(MID($B263,S263+1,T263-S263-1),"""",""))</f>
        <v/>
      </c>
      <c r="BJ263" s="138" t="str">
        <f t="shared" si="324"/>
        <v/>
      </c>
      <c r="BK263" s="74" t="str" cm="1">
        <f t="array" ref="BK263">IF(BJ263="",""&amp;BI263,IF(BJ263="NEMA",BI263,INDEX(klubAlias_klub,BJ263)))</f>
        <v/>
      </c>
      <c r="BL263" s="74" t="str" cm="1">
        <f t="array" ref="BL263">IFERROR(INDEX(registarNatjecatelji,CE263,4),"")</f>
        <v/>
      </c>
      <c r="BM263" s="183" t="str">
        <f t="shared" si="368"/>
        <v/>
      </c>
      <c r="BN263" s="74" t="str">
        <f t="shared" si="325"/>
        <v/>
      </c>
      <c r="BO263" s="74" t="str">
        <f>IF(B263="","",SUBSTITUTE(MID($B263,T263+1,U263-T263-1),"""",""))</f>
        <v/>
      </c>
      <c r="BP263" s="138" t="str">
        <f>IF(BO263="","",IFERROR(INDEX(drzava_id,MATCH(BO263,drzava_oznaka,0)),"NEMA"))</f>
        <v/>
      </c>
      <c r="BQ263" s="74" t="str">
        <f>IF(B263="","",SUBSTITUTE(MID($B263,AQ263+1,AR263-AQ263-1),"""",""))</f>
        <v/>
      </c>
      <c r="BR263" s="74" t="str">
        <f t="shared" si="311"/>
        <v/>
      </c>
      <c r="BS263" s="138" t="str">
        <f t="shared" si="312"/>
        <v/>
      </c>
      <c r="BT263" s="75" t="str">
        <f>IF(B263="","",SUBSTITUTE(MID($B263,AR263+1,AS263-AR263-1),"""",""))</f>
        <v/>
      </c>
      <c r="BU263" s="75" t="str">
        <f>IF(B263="","",SUBSTITUTE(MID($B263,AS263+1,AT263-AS263-1),"""",""))</f>
        <v/>
      </c>
      <c r="BV263" s="76" t="str">
        <f>IF(B263="","",SUBSTITUTE(MID($B263,AT263+1,AU263-AT263-1),"""",""))</f>
        <v/>
      </c>
      <c r="BW263" t="s">
        <v>1</v>
      </c>
      <c r="BX263" s="106" t="str">
        <f>IF(BA263="Vacant","",IF(BA263="","",BA263) &amp; IF(BB263="",""," – " &amp; BB263) &amp; IF(BN263="",""," – " &amp; BN263) &amp; IF(AY263="",""," – " &amp; AY263))</f>
        <v/>
      </c>
      <c r="BY263" s="107" t="str">
        <f t="shared" si="313"/>
        <v/>
      </c>
      <c r="BZ263" t="s">
        <v>1</v>
      </c>
      <c r="CA263" s="106" t="str">
        <f>IF(BA263="Vacant","",IF(BA263="","",BA263) &amp; IF(BB263="",""," – " &amp; BB263) &amp; IF(BN263="",""," – " &amp; BN263))</f>
        <v/>
      </c>
      <c r="CB263" s="107" t="str">
        <f t="shared" si="314"/>
        <v/>
      </c>
      <c r="CC263" t="s">
        <v>1</v>
      </c>
      <c r="CD263" s="106" t="str">
        <f>IF(BA263="Vacant","",IF(BA263="","",BA263)&amp;IF(BB263="",""," – "&amp;BB263))</f>
        <v/>
      </c>
      <c r="CE263" s="107" t="str">
        <f t="shared" si="326"/>
        <v/>
      </c>
      <c r="CF263" t="s">
        <v>1</v>
      </c>
      <c r="CG263" s="112" t="str">
        <f t="shared" si="327"/>
        <v/>
      </c>
      <c r="CH263" s="107" t="str" cm="1">
        <f t="array" ref="CH263">IF(CG263="","",INDEX(imePrezime_id,CG263,0))</f>
        <v/>
      </c>
      <c r="CI263" t="s">
        <v>1</v>
      </c>
      <c r="CJ263" s="30" t="str">
        <f>IF(CE263&lt;&gt;"NEMA","","SELECT '"&amp;CD263&amp;"', ime, prezime FROM imeprezime WHERE ime LIKE '%"&amp;MID(BA263,2,LEN(BA263)-2)&amp;"%' Or prezime LIKE '%"&amp;MID(BB263,2,LEN(BB263)-2)&amp;"%' Or ime LIKE '%"&amp;MID(BB263,2,LEN(BB263)-2)&amp;"%' Or prezime LIKE '%"&amp;MID(BA263,2,LEN(BA263)-2)&amp;"%' ORDER BY ime, prezime;")</f>
        <v/>
      </c>
      <c r="CK263" t="s">
        <v>1</v>
      </c>
      <c r="CL263" s="91"/>
      <c r="CM263" t="s">
        <v>1</v>
      </c>
      <c r="CO263" t="s">
        <v>1</v>
      </c>
      <c r="CW263" s="116" t="str">
        <f>IF(CE263="NEMA",MAX(CW$10:CW262)+1,"")</f>
        <v/>
      </c>
      <c r="CX263" t="s">
        <v>1</v>
      </c>
      <c r="CY263" s="124" t="str">
        <f>LEFT(BQ263,1)</f>
        <v/>
      </c>
      <c r="CZ263" t="s">
        <v>1</v>
      </c>
      <c r="DA263" s="106" t="str">
        <f>IF(CW263="","",IF(BO263&lt;&gt;"CRO","","INSERT INTO osoba (id,reg_broj,oib,spol_id,dat_rodjenja) VALUES ("&amp;CW263&amp;",(SELECT max(reg_broj)+1 FROM osoba),Null,'"&amp;CY263&amp;"',Null); INSERT INTO osoba_log (id,reg_broj,oib,spol_id,dat_rodjenja,dnevnik_id) SELECT id,reg_broj,oib,spol_id,dat_rodjenja,"&amp;CW$2&amp;" FROM osoba WHERE id = "&amp;CW263&amp;";"))</f>
        <v/>
      </c>
      <c r="DB263" s="129" t="str">
        <f>IF(CW263="","","INSERT INTO imeprezime (id,osoba_id,rbr,ime,prezime,klub_id,identitet_id,sintaksa_id,info,aktivno,dnevnik_id) VALUES ("&amp;CW263&amp;","&amp;IF(DA263="","Null",CW263)&amp;",1,'"&amp;BA263&amp;"','"&amp;BB263&amp;"',(SELECT id FROM klub WHERE naziv = '"&amp;BI263&amp;"'),Null,1,'',1,"&amp;CW$2&amp;");")</f>
        <v/>
      </c>
      <c r="DC263" t="s">
        <v>1</v>
      </c>
      <c r="DD263" s="30" t="str">
        <f t="shared" si="328"/>
        <v/>
      </c>
      <c r="DE263" t="s">
        <v>1</v>
      </c>
      <c r="DF263" s="106" t="str">
        <f>IF(OR(BP263="",BP263&lt;&gt;"NEMA"),"",BO263)</f>
        <v/>
      </c>
      <c r="DG263" s="129" t="str">
        <f>IF(DF263="","",MAX(DG$10:DG262)+1)</f>
        <v/>
      </c>
      <c r="DH263" t="s">
        <v>1</v>
      </c>
      <c r="DI263" s="91"/>
      <c r="DJ263" t="s">
        <v>1</v>
      </c>
      <c r="DK263" s="30" t="str">
        <f>IF(DF263="","","INSERT INTO drzava(id,naziv,oznaka) VALUES ("&amp;DG263&amp;",'"&amp;DI263&amp;"','"&amp;UPPER(LEFT(DF263,1))&amp;LOWER(RIGHT(DF263,2))&amp;"');")</f>
        <v/>
      </c>
      <c r="DL263" t="s">
        <v>1</v>
      </c>
      <c r="DM263" s="170" t="str">
        <f>IF(BJ263&lt;&gt;"NEMA","",IF(IFERROR(MATCH(BI263,BI$10:BI262,0),0)&lt;&gt;0,"",BI263))</f>
        <v/>
      </c>
      <c r="DN263" t="s">
        <v>1</v>
      </c>
      <c r="DO263" s="91"/>
      <c r="DP263" t="s">
        <v>1</v>
      </c>
      <c r="DQ263" s="106" t="str">
        <f t="shared" si="329"/>
        <v/>
      </c>
      <c r="DR263" s="74" t="str">
        <f>IF(DQ263="","",MAX(DR$10:DR262)+1)</f>
        <v/>
      </c>
      <c r="DS263" s="74" t="str">
        <f>IF(DQ263="","",IF(BP263="","",IF(BP263="NEMA",DG263,BP263)))</f>
        <v/>
      </c>
      <c r="DT263" s="74" t="str">
        <f t="shared" si="330"/>
        <v/>
      </c>
      <c r="DU263" s="74" t="str">
        <f>IF(DO263="","",MAX(DU$10:DU262)+1)</f>
        <v/>
      </c>
      <c r="DV263" s="181" t="str">
        <f>IF(DO263="","",INDEX(klub_id,MATCH(DO263,klub_naziv,0)))</f>
        <v/>
      </c>
      <c r="DW263" s="129" t="str">
        <f t="shared" si="331"/>
        <v/>
      </c>
      <c r="DX263" t="s">
        <v>1</v>
      </c>
      <c r="DY263" s="30" t="str">
        <f t="shared" si="332"/>
        <v/>
      </c>
      <c r="DZ263" t="s">
        <v>1</v>
      </c>
      <c r="EA263" s="170" t="str">
        <f>IF(BX263="","",IF(BY263&lt;&gt;"NEMA","ime-pre-klu"&amp;IF(BJ263="","","(ali)")&amp;"-kat",IF(CB263&lt;&gt;"NEMA","ime-pre-klu"&amp;IF(BJ263="","","(ali)"),IF(CE263&lt;&gt;"NEMA","ime-pre",IF(CW263&lt;&gt;"","novo",""))))&amp;IF(AND(BE263="0",BD263&gt;max_minuta*60),"-ot",""))</f>
        <v/>
      </c>
      <c r="EB263" t="s">
        <v>1</v>
      </c>
      <c r="EC263" s="112"/>
      <c r="ED263" s="138"/>
      <c r="EE263" s="138"/>
      <c r="EF263" s="138"/>
      <c r="EG263" s="138"/>
      <c r="EH263" s="138"/>
      <c r="EI263" s="138"/>
      <c r="EJ263" s="138"/>
      <c r="EK263" s="138"/>
      <c r="EL263" s="138"/>
      <c r="EM263" s="107" t="str">
        <f t="shared" si="315"/>
        <v/>
      </c>
      <c r="EN263" t="s">
        <v>1</v>
      </c>
    </row>
    <row r="264" spans="2:144" x14ac:dyDescent="0.25">
      <c r="B264" s="152"/>
      <c r="C264" t="s">
        <v>1</v>
      </c>
      <c r="D264" s="163" t="str">
        <f t="shared" si="316"/>
        <v/>
      </c>
      <c r="E264" s="164" t="str">
        <f t="shared" ref="E264:AW264" si="394">IF($B264="","",FIND(";",$B264,D264+1))</f>
        <v/>
      </c>
      <c r="F264" s="164" t="str">
        <f t="shared" si="394"/>
        <v/>
      </c>
      <c r="G264" s="164" t="str">
        <f t="shared" si="394"/>
        <v/>
      </c>
      <c r="H264" s="164" t="str">
        <f t="shared" si="394"/>
        <v/>
      </c>
      <c r="I264" s="164" t="str">
        <f t="shared" si="394"/>
        <v/>
      </c>
      <c r="J264" s="164" t="str">
        <f t="shared" si="394"/>
        <v/>
      </c>
      <c r="K264" s="164" t="str">
        <f t="shared" si="394"/>
        <v/>
      </c>
      <c r="L264" s="164" t="str">
        <f t="shared" si="394"/>
        <v/>
      </c>
      <c r="M264" s="164" t="str">
        <f t="shared" si="394"/>
        <v/>
      </c>
      <c r="N264" s="164" t="str">
        <f t="shared" si="394"/>
        <v/>
      </c>
      <c r="O264" s="164" t="str">
        <f t="shared" si="394"/>
        <v/>
      </c>
      <c r="P264" s="164" t="str">
        <f t="shared" si="394"/>
        <v/>
      </c>
      <c r="Q264" s="164" t="str">
        <f t="shared" si="394"/>
        <v/>
      </c>
      <c r="R264" s="164" t="str">
        <f t="shared" si="394"/>
        <v/>
      </c>
      <c r="S264" s="164" t="str">
        <f t="shared" si="394"/>
        <v/>
      </c>
      <c r="T264" s="164" t="str">
        <f t="shared" si="394"/>
        <v/>
      </c>
      <c r="U264" s="164" t="str">
        <f t="shared" si="394"/>
        <v/>
      </c>
      <c r="V264" s="164" t="str">
        <f t="shared" si="394"/>
        <v/>
      </c>
      <c r="W264" s="164" t="str">
        <f t="shared" si="394"/>
        <v/>
      </c>
      <c r="X264" s="164" t="str">
        <f t="shared" si="394"/>
        <v/>
      </c>
      <c r="Y264" s="164" t="str">
        <f t="shared" si="394"/>
        <v/>
      </c>
      <c r="Z264" s="164" t="str">
        <f t="shared" si="394"/>
        <v/>
      </c>
      <c r="AA264" s="164" t="str">
        <f t="shared" si="394"/>
        <v/>
      </c>
      <c r="AB264" s="164" t="str">
        <f t="shared" si="394"/>
        <v/>
      </c>
      <c r="AC264" s="164" t="str">
        <f t="shared" si="394"/>
        <v/>
      </c>
      <c r="AD264" s="164" t="str">
        <f t="shared" si="394"/>
        <v/>
      </c>
      <c r="AE264" s="164" t="str">
        <f t="shared" si="394"/>
        <v/>
      </c>
      <c r="AF264" s="164" t="str">
        <f t="shared" si="394"/>
        <v/>
      </c>
      <c r="AG264" s="164" t="str">
        <f t="shared" si="394"/>
        <v/>
      </c>
      <c r="AH264" s="164" t="str">
        <f t="shared" si="394"/>
        <v/>
      </c>
      <c r="AI264" s="164" t="str">
        <f t="shared" si="394"/>
        <v/>
      </c>
      <c r="AJ264" s="164" t="str">
        <f t="shared" si="394"/>
        <v/>
      </c>
      <c r="AK264" s="164" t="str">
        <f t="shared" si="394"/>
        <v/>
      </c>
      <c r="AL264" s="164" t="str">
        <f t="shared" si="394"/>
        <v/>
      </c>
      <c r="AM264" s="164" t="str">
        <f t="shared" si="394"/>
        <v/>
      </c>
      <c r="AN264" s="164" t="str">
        <f t="shared" si="394"/>
        <v/>
      </c>
      <c r="AO264" s="164" t="str">
        <f t="shared" si="394"/>
        <v/>
      </c>
      <c r="AP264" s="164" t="str">
        <f t="shared" si="394"/>
        <v/>
      </c>
      <c r="AQ264" s="164" t="str">
        <f t="shared" si="394"/>
        <v/>
      </c>
      <c r="AR264" s="164" t="str">
        <f t="shared" si="394"/>
        <v/>
      </c>
      <c r="AS264" s="164" t="str">
        <f t="shared" si="394"/>
        <v/>
      </c>
      <c r="AT264" s="164" t="str">
        <f t="shared" si="394"/>
        <v/>
      </c>
      <c r="AU264" s="164" t="str">
        <f t="shared" si="394"/>
        <v/>
      </c>
      <c r="AV264" s="164" t="str">
        <f t="shared" si="394"/>
        <v/>
      </c>
      <c r="AW264" s="165" t="str">
        <f t="shared" si="394"/>
        <v/>
      </c>
      <c r="AX264" t="s">
        <v>1</v>
      </c>
      <c r="AY264" s="106" t="str">
        <f t="shared" si="318"/>
        <v/>
      </c>
      <c r="AZ264" s="138" t="str">
        <f t="shared" si="310"/>
        <v/>
      </c>
      <c r="BA264" s="74" t="str">
        <f t="shared" si="319"/>
        <v/>
      </c>
      <c r="BB264" s="74" t="str">
        <f t="shared" si="320"/>
        <v/>
      </c>
      <c r="BC264" s="138" t="str">
        <f t="shared" si="321"/>
        <v/>
      </c>
      <c r="BD264" s="138" t="str">
        <f t="shared" si="322"/>
        <v/>
      </c>
      <c r="BE264" s="138" t="str">
        <f t="shared" si="323"/>
        <v/>
      </c>
      <c r="BF264" s="138" t="str">
        <f t="shared" si="344"/>
        <v/>
      </c>
      <c r="BG264" s="138" t="str">
        <f>IF(CD264="","",IF(N(BD264)&gt;max_minuta*60,2,INDEX(statusRezultat_id,MATCH(VALUE(BE264),statusRezultat_oevent,0))))</f>
        <v/>
      </c>
      <c r="BH264" s="74" t="str">
        <f>IF(B264="","",SUBSTITUTE(MID($B264,R264+1,S264-R264-1),"""",""))</f>
        <v/>
      </c>
      <c r="BI264" s="74" t="str">
        <f>IF(B264="","",SUBSTITUTE(MID($B264,S264+1,T264-S264-1),"""",""))</f>
        <v/>
      </c>
      <c r="BJ264" s="138" t="str">
        <f t="shared" si="324"/>
        <v/>
      </c>
      <c r="BK264" s="74" t="str" cm="1">
        <f t="array" ref="BK264">IF(BJ264="",""&amp;BI264,IF(BJ264="NEMA",BI264,INDEX(klubAlias_klub,BJ264)))</f>
        <v/>
      </c>
      <c r="BL264" s="74" t="str" cm="1">
        <f t="array" ref="BL264">IFERROR(INDEX(registarNatjecatelji,CE264,4),"")</f>
        <v/>
      </c>
      <c r="BM264" s="183" t="str">
        <f t="shared" si="368"/>
        <v/>
      </c>
      <c r="BN264" s="74" t="str">
        <f t="shared" si="325"/>
        <v/>
      </c>
      <c r="BO264" s="74" t="str">
        <f>IF(B264="","",SUBSTITUTE(MID($B264,T264+1,U264-T264-1),"""",""))</f>
        <v/>
      </c>
      <c r="BP264" s="138" t="str">
        <f>IF(BO264="","",IFERROR(INDEX(drzava_id,MATCH(BO264,drzava_oznaka,0)),"NEMA"))</f>
        <v/>
      </c>
      <c r="BQ264" s="74" t="str">
        <f>IF(B264="","",SUBSTITUTE(MID($B264,AQ264+1,AR264-AQ264-1),"""",""))</f>
        <v/>
      </c>
      <c r="BR264" s="74" t="str">
        <f t="shared" si="311"/>
        <v/>
      </c>
      <c r="BS264" s="138" t="str">
        <f t="shared" si="312"/>
        <v/>
      </c>
      <c r="BT264" s="75" t="str">
        <f>IF(B264="","",SUBSTITUTE(MID($B264,AR264+1,AS264-AR264-1),"""",""))</f>
        <v/>
      </c>
      <c r="BU264" s="75" t="str">
        <f>IF(B264="","",SUBSTITUTE(MID($B264,AS264+1,AT264-AS264-1),"""",""))</f>
        <v/>
      </c>
      <c r="BV264" s="76" t="str">
        <f>IF(B264="","",SUBSTITUTE(MID($B264,AT264+1,AU264-AT264-1),"""",""))</f>
        <v/>
      </c>
      <c r="BW264" t="s">
        <v>1</v>
      </c>
      <c r="BX264" s="106" t="str">
        <f>IF(BA264="Vacant","",IF(BA264="","",BA264) &amp; IF(BB264="",""," – " &amp; BB264) &amp; IF(BN264="",""," – " &amp; BN264) &amp; IF(AY264="",""," – " &amp; AY264))</f>
        <v/>
      </c>
      <c r="BY264" s="107" t="str">
        <f t="shared" si="313"/>
        <v/>
      </c>
      <c r="BZ264" t="s">
        <v>1</v>
      </c>
      <c r="CA264" s="106" t="str">
        <f>IF(BA264="Vacant","",IF(BA264="","",BA264) &amp; IF(BB264="",""," – " &amp; BB264) &amp; IF(BN264="",""," – " &amp; BN264))</f>
        <v/>
      </c>
      <c r="CB264" s="107" t="str">
        <f t="shared" si="314"/>
        <v/>
      </c>
      <c r="CC264" t="s">
        <v>1</v>
      </c>
      <c r="CD264" s="106" t="str">
        <f>IF(BA264="Vacant","",IF(BA264="","",BA264)&amp;IF(BB264="",""," – "&amp;BB264))</f>
        <v/>
      </c>
      <c r="CE264" s="107" t="str">
        <f t="shared" si="326"/>
        <v/>
      </c>
      <c r="CF264" t="s">
        <v>1</v>
      </c>
      <c r="CG264" s="112" t="str">
        <f t="shared" si="327"/>
        <v/>
      </c>
      <c r="CH264" s="107" t="str" cm="1">
        <f t="array" ref="CH264">IF(CG264="","",INDEX(imePrezime_id,CG264,0))</f>
        <v/>
      </c>
      <c r="CI264" t="s">
        <v>1</v>
      </c>
      <c r="CJ264" s="30" t="str">
        <f>IF(CE264&lt;&gt;"NEMA","","SELECT '"&amp;CD264&amp;"', ime, prezime FROM imeprezime WHERE ime LIKE '%"&amp;MID(BA264,2,LEN(BA264)-2)&amp;"%' Or prezime LIKE '%"&amp;MID(BB264,2,LEN(BB264)-2)&amp;"%' Or ime LIKE '%"&amp;MID(BB264,2,LEN(BB264)-2)&amp;"%' Or prezime LIKE '%"&amp;MID(BA264,2,LEN(BA264)-2)&amp;"%' ORDER BY ime, prezime;")</f>
        <v/>
      </c>
      <c r="CK264" t="s">
        <v>1</v>
      </c>
      <c r="CL264" s="91"/>
      <c r="CM264" t="s">
        <v>1</v>
      </c>
      <c r="CO264" t="s">
        <v>1</v>
      </c>
      <c r="CW264" s="116" t="str">
        <f>IF(CE264="NEMA",MAX(CW$10:CW263)+1,"")</f>
        <v/>
      </c>
      <c r="CX264" t="s">
        <v>1</v>
      </c>
      <c r="CY264" s="124" t="str">
        <f>LEFT(BQ264,1)</f>
        <v/>
      </c>
      <c r="CZ264" t="s">
        <v>1</v>
      </c>
      <c r="DA264" s="106" t="str">
        <f>IF(CW264="","",IF(BO264&lt;&gt;"CRO","","INSERT INTO osoba (id,reg_broj,oib,spol_id,dat_rodjenja) VALUES ("&amp;CW264&amp;",(SELECT max(reg_broj)+1 FROM osoba),Null,'"&amp;CY264&amp;"',Null); INSERT INTO osoba_log (id,reg_broj,oib,spol_id,dat_rodjenja,dnevnik_id) SELECT id,reg_broj,oib,spol_id,dat_rodjenja,"&amp;CW$2&amp;" FROM osoba WHERE id = "&amp;CW264&amp;";"))</f>
        <v/>
      </c>
      <c r="DB264" s="129" t="str">
        <f>IF(CW264="","","INSERT INTO imeprezime (id,osoba_id,rbr,ime,prezime,klub_id,identitet_id,sintaksa_id,info,aktivno,dnevnik_id) VALUES ("&amp;CW264&amp;","&amp;IF(DA264="","Null",CW264)&amp;",1,'"&amp;BA264&amp;"','"&amp;BB264&amp;"',(SELECT id FROM klub WHERE naziv = '"&amp;BI264&amp;"'),Null,1,'',1,"&amp;CW$2&amp;");")</f>
        <v/>
      </c>
      <c r="DC264" t="s">
        <v>1</v>
      </c>
      <c r="DD264" s="30" t="str">
        <f t="shared" si="328"/>
        <v/>
      </c>
      <c r="DE264" t="s">
        <v>1</v>
      </c>
      <c r="DF264" s="106" t="str">
        <f>IF(OR(BP264="",BP264&lt;&gt;"NEMA"),"",BO264)</f>
        <v/>
      </c>
      <c r="DG264" s="129" t="str">
        <f>IF(DF264="","",MAX(DG$10:DG263)+1)</f>
        <v/>
      </c>
      <c r="DH264" t="s">
        <v>1</v>
      </c>
      <c r="DI264" s="91"/>
      <c r="DJ264" t="s">
        <v>1</v>
      </c>
      <c r="DK264" s="30" t="str">
        <f>IF(DF264="","","INSERT INTO drzava(id,naziv,oznaka) VALUES ("&amp;DG264&amp;",'"&amp;DI264&amp;"','"&amp;UPPER(LEFT(DF264,1))&amp;LOWER(RIGHT(DF264,2))&amp;"');")</f>
        <v/>
      </c>
      <c r="DL264" t="s">
        <v>1</v>
      </c>
      <c r="DM264" s="170" t="str">
        <f>IF(BJ264&lt;&gt;"NEMA","",IF(IFERROR(MATCH(BI264,BI$10:BI263,0),0)&lt;&gt;0,"",BI264))</f>
        <v/>
      </c>
      <c r="DN264" t="s">
        <v>1</v>
      </c>
      <c r="DO264" s="91"/>
      <c r="DP264" t="s">
        <v>1</v>
      </c>
      <c r="DQ264" s="106" t="str">
        <f t="shared" si="329"/>
        <v/>
      </c>
      <c r="DR264" s="74" t="str">
        <f>IF(DQ264="","",MAX(DR$10:DR263)+1)</f>
        <v/>
      </c>
      <c r="DS264" s="74" t="str">
        <f>IF(DQ264="","",IF(BP264="","",IF(BP264="NEMA",DG264,BP264)))</f>
        <v/>
      </c>
      <c r="DT264" s="74" t="str">
        <f t="shared" si="330"/>
        <v/>
      </c>
      <c r="DU264" s="74" t="str">
        <f>IF(DO264="","",MAX(DU$10:DU263)+1)</f>
        <v/>
      </c>
      <c r="DV264" s="181" t="str">
        <f>IF(DO264="","",INDEX(klub_id,MATCH(DO264,klub_naziv,0)))</f>
        <v/>
      </c>
      <c r="DW264" s="129" t="str">
        <f t="shared" si="331"/>
        <v/>
      </c>
      <c r="DX264" t="s">
        <v>1</v>
      </c>
      <c r="DY264" s="30" t="str">
        <f t="shared" si="332"/>
        <v/>
      </c>
      <c r="DZ264" t="s">
        <v>1</v>
      </c>
      <c r="EA264" s="170" t="str">
        <f>IF(BX264="","",IF(BY264&lt;&gt;"NEMA","ime-pre-klu"&amp;IF(BJ264="","","(ali)")&amp;"-kat",IF(CB264&lt;&gt;"NEMA","ime-pre-klu"&amp;IF(BJ264="","","(ali)"),IF(CE264&lt;&gt;"NEMA","ime-pre",IF(CW264&lt;&gt;"","novo",""))))&amp;IF(AND(BE264="0",BD264&gt;max_minuta*60),"-ot",""))</f>
        <v/>
      </c>
      <c r="EB264" t="s">
        <v>1</v>
      </c>
      <c r="EC264" s="112"/>
      <c r="ED264" s="138"/>
      <c r="EE264" s="138"/>
      <c r="EF264" s="138"/>
      <c r="EG264" s="138"/>
      <c r="EH264" s="138"/>
      <c r="EI264" s="138"/>
      <c r="EJ264" s="138"/>
      <c r="EK264" s="138"/>
      <c r="EL264" s="138"/>
      <c r="EM264" s="107" t="str">
        <f t="shared" si="315"/>
        <v/>
      </c>
      <c r="EN264" t="s">
        <v>1</v>
      </c>
    </row>
    <row r="265" spans="2:144" x14ac:dyDescent="0.25">
      <c r="B265" s="152"/>
      <c r="C265" t="s">
        <v>1</v>
      </c>
      <c r="D265" s="163" t="str">
        <f t="shared" si="316"/>
        <v/>
      </c>
      <c r="E265" s="164" t="str">
        <f t="shared" ref="E265:AW265" si="395">IF($B265="","",FIND(";",$B265,D265+1))</f>
        <v/>
      </c>
      <c r="F265" s="164" t="str">
        <f t="shared" si="395"/>
        <v/>
      </c>
      <c r="G265" s="164" t="str">
        <f t="shared" si="395"/>
        <v/>
      </c>
      <c r="H265" s="164" t="str">
        <f t="shared" si="395"/>
        <v/>
      </c>
      <c r="I265" s="164" t="str">
        <f t="shared" si="395"/>
        <v/>
      </c>
      <c r="J265" s="164" t="str">
        <f t="shared" si="395"/>
        <v/>
      </c>
      <c r="K265" s="164" t="str">
        <f t="shared" si="395"/>
        <v/>
      </c>
      <c r="L265" s="164" t="str">
        <f t="shared" si="395"/>
        <v/>
      </c>
      <c r="M265" s="164" t="str">
        <f t="shared" si="395"/>
        <v/>
      </c>
      <c r="N265" s="164" t="str">
        <f t="shared" si="395"/>
        <v/>
      </c>
      <c r="O265" s="164" t="str">
        <f t="shared" si="395"/>
        <v/>
      </c>
      <c r="P265" s="164" t="str">
        <f t="shared" si="395"/>
        <v/>
      </c>
      <c r="Q265" s="164" t="str">
        <f t="shared" si="395"/>
        <v/>
      </c>
      <c r="R265" s="164" t="str">
        <f t="shared" si="395"/>
        <v/>
      </c>
      <c r="S265" s="164" t="str">
        <f t="shared" si="395"/>
        <v/>
      </c>
      <c r="T265" s="164" t="str">
        <f t="shared" si="395"/>
        <v/>
      </c>
      <c r="U265" s="164" t="str">
        <f t="shared" si="395"/>
        <v/>
      </c>
      <c r="V265" s="164" t="str">
        <f t="shared" si="395"/>
        <v/>
      </c>
      <c r="W265" s="164" t="str">
        <f t="shared" si="395"/>
        <v/>
      </c>
      <c r="X265" s="164" t="str">
        <f t="shared" si="395"/>
        <v/>
      </c>
      <c r="Y265" s="164" t="str">
        <f t="shared" si="395"/>
        <v/>
      </c>
      <c r="Z265" s="164" t="str">
        <f t="shared" si="395"/>
        <v/>
      </c>
      <c r="AA265" s="164" t="str">
        <f t="shared" si="395"/>
        <v/>
      </c>
      <c r="AB265" s="164" t="str">
        <f t="shared" si="395"/>
        <v/>
      </c>
      <c r="AC265" s="164" t="str">
        <f t="shared" si="395"/>
        <v/>
      </c>
      <c r="AD265" s="164" t="str">
        <f t="shared" si="395"/>
        <v/>
      </c>
      <c r="AE265" s="164" t="str">
        <f t="shared" si="395"/>
        <v/>
      </c>
      <c r="AF265" s="164" t="str">
        <f t="shared" si="395"/>
        <v/>
      </c>
      <c r="AG265" s="164" t="str">
        <f t="shared" si="395"/>
        <v/>
      </c>
      <c r="AH265" s="164" t="str">
        <f t="shared" si="395"/>
        <v/>
      </c>
      <c r="AI265" s="164" t="str">
        <f t="shared" si="395"/>
        <v/>
      </c>
      <c r="AJ265" s="164" t="str">
        <f t="shared" si="395"/>
        <v/>
      </c>
      <c r="AK265" s="164" t="str">
        <f t="shared" si="395"/>
        <v/>
      </c>
      <c r="AL265" s="164" t="str">
        <f t="shared" si="395"/>
        <v/>
      </c>
      <c r="AM265" s="164" t="str">
        <f t="shared" si="395"/>
        <v/>
      </c>
      <c r="AN265" s="164" t="str">
        <f t="shared" si="395"/>
        <v/>
      </c>
      <c r="AO265" s="164" t="str">
        <f t="shared" si="395"/>
        <v/>
      </c>
      <c r="AP265" s="164" t="str">
        <f t="shared" si="395"/>
        <v/>
      </c>
      <c r="AQ265" s="164" t="str">
        <f t="shared" si="395"/>
        <v/>
      </c>
      <c r="AR265" s="164" t="str">
        <f t="shared" si="395"/>
        <v/>
      </c>
      <c r="AS265" s="164" t="str">
        <f t="shared" si="395"/>
        <v/>
      </c>
      <c r="AT265" s="164" t="str">
        <f t="shared" si="395"/>
        <v/>
      </c>
      <c r="AU265" s="164" t="str">
        <f t="shared" si="395"/>
        <v/>
      </c>
      <c r="AV265" s="164" t="str">
        <f t="shared" si="395"/>
        <v/>
      </c>
      <c r="AW265" s="165" t="str">
        <f t="shared" si="395"/>
        <v/>
      </c>
      <c r="AX265" t="s">
        <v>1</v>
      </c>
      <c r="AY265" s="106" t="str">
        <f t="shared" si="318"/>
        <v/>
      </c>
      <c r="AZ265" s="138" t="str">
        <f t="shared" si="310"/>
        <v/>
      </c>
      <c r="BA265" s="74" t="str">
        <f t="shared" si="319"/>
        <v/>
      </c>
      <c r="BB265" s="74" t="str">
        <f t="shared" si="320"/>
        <v/>
      </c>
      <c r="BC265" s="138" t="str">
        <f t="shared" si="321"/>
        <v/>
      </c>
      <c r="BD265" s="138" t="str">
        <f t="shared" si="322"/>
        <v/>
      </c>
      <c r="BE265" s="138" t="str">
        <f t="shared" si="323"/>
        <v/>
      </c>
      <c r="BF265" s="138" t="str">
        <f t="shared" si="344"/>
        <v/>
      </c>
      <c r="BG265" s="138" t="str">
        <f>IF(CD265="","",IF(N(BD265)&gt;max_minuta*60,2,INDEX(statusRezultat_id,MATCH(VALUE(BE265),statusRezultat_oevent,0))))</f>
        <v/>
      </c>
      <c r="BH265" s="74" t="str">
        <f>IF(B265="","",SUBSTITUTE(MID($B265,R265+1,S265-R265-1),"""",""))</f>
        <v/>
      </c>
      <c r="BI265" s="74" t="str">
        <f>IF(B265="","",SUBSTITUTE(MID($B265,S265+1,T265-S265-1),"""",""))</f>
        <v/>
      </c>
      <c r="BJ265" s="138" t="str">
        <f t="shared" si="324"/>
        <v/>
      </c>
      <c r="BK265" s="74" t="str" cm="1">
        <f t="array" ref="BK265">IF(BJ265="",""&amp;BI265,IF(BJ265="NEMA",BI265,INDEX(klubAlias_klub,BJ265)))</f>
        <v/>
      </c>
      <c r="BL265" s="74" t="str" cm="1">
        <f t="array" ref="BL265">IFERROR(INDEX(registarNatjecatelji,CE265,4),"")</f>
        <v/>
      </c>
      <c r="BM265" s="183" t="str">
        <f t="shared" si="368"/>
        <v/>
      </c>
      <c r="BN265" s="74" t="str">
        <f t="shared" si="325"/>
        <v/>
      </c>
      <c r="BO265" s="74" t="str">
        <f>IF(B265="","",SUBSTITUTE(MID($B265,T265+1,U265-T265-1),"""",""))</f>
        <v/>
      </c>
      <c r="BP265" s="138" t="str">
        <f>IF(BO265="","",IFERROR(INDEX(drzava_id,MATCH(BO265,drzava_oznaka,0)),"NEMA"))</f>
        <v/>
      </c>
      <c r="BQ265" s="74" t="str">
        <f>IF(B265="","",SUBSTITUTE(MID($B265,AQ265+1,AR265-AQ265-1),"""",""))</f>
        <v/>
      </c>
      <c r="BR265" s="74" t="str">
        <f t="shared" si="311"/>
        <v/>
      </c>
      <c r="BS265" s="138" t="str">
        <f t="shared" si="312"/>
        <v/>
      </c>
      <c r="BT265" s="75" t="str">
        <f>IF(B265="","",SUBSTITUTE(MID($B265,AR265+1,AS265-AR265-1),"""",""))</f>
        <v/>
      </c>
      <c r="BU265" s="75" t="str">
        <f>IF(B265="","",SUBSTITUTE(MID($B265,AS265+1,AT265-AS265-1),"""",""))</f>
        <v/>
      </c>
      <c r="BV265" s="76" t="str">
        <f>IF(B265="","",SUBSTITUTE(MID($B265,AT265+1,AU265-AT265-1),"""",""))</f>
        <v/>
      </c>
      <c r="BW265" t="s">
        <v>1</v>
      </c>
      <c r="BX265" s="106" t="str">
        <f>IF(BA265="Vacant","",IF(BA265="","",BA265) &amp; IF(BB265="",""," – " &amp; BB265) &amp; IF(BN265="",""," – " &amp; BN265) &amp; IF(AY265="",""," – " &amp; AY265))</f>
        <v/>
      </c>
      <c r="BY265" s="107" t="str">
        <f t="shared" si="313"/>
        <v/>
      </c>
      <c r="BZ265" t="s">
        <v>1</v>
      </c>
      <c r="CA265" s="106" t="str">
        <f>IF(BA265="Vacant","",IF(BA265="","",BA265) &amp; IF(BB265="",""," – " &amp; BB265) &amp; IF(BN265="",""," – " &amp; BN265))</f>
        <v/>
      </c>
      <c r="CB265" s="107" t="str">
        <f t="shared" si="314"/>
        <v/>
      </c>
      <c r="CC265" t="s">
        <v>1</v>
      </c>
      <c r="CD265" s="106" t="str">
        <f>IF(BA265="Vacant","",IF(BA265="","",BA265)&amp;IF(BB265="",""," – "&amp;BB265))</f>
        <v/>
      </c>
      <c r="CE265" s="107" t="str">
        <f t="shared" si="326"/>
        <v/>
      </c>
      <c r="CF265" t="s">
        <v>1</v>
      </c>
      <c r="CG265" s="112" t="str">
        <f t="shared" si="327"/>
        <v/>
      </c>
      <c r="CH265" s="107" t="str" cm="1">
        <f t="array" ref="CH265">IF(CG265="","",INDEX(imePrezime_id,CG265,0))</f>
        <v/>
      </c>
      <c r="CI265" t="s">
        <v>1</v>
      </c>
      <c r="CJ265" s="30" t="str">
        <f>IF(CE265&lt;&gt;"NEMA","","SELECT '"&amp;CD265&amp;"', ime, prezime FROM imeprezime WHERE ime LIKE '%"&amp;MID(BA265,2,LEN(BA265)-2)&amp;"%' Or prezime LIKE '%"&amp;MID(BB265,2,LEN(BB265)-2)&amp;"%' Or ime LIKE '%"&amp;MID(BB265,2,LEN(BB265)-2)&amp;"%' Or prezime LIKE '%"&amp;MID(BA265,2,LEN(BA265)-2)&amp;"%' ORDER BY ime, prezime;")</f>
        <v/>
      </c>
      <c r="CK265" t="s">
        <v>1</v>
      </c>
      <c r="CL265" s="91"/>
      <c r="CM265" t="s">
        <v>1</v>
      </c>
      <c r="CO265" t="s">
        <v>1</v>
      </c>
      <c r="CW265" s="116" t="str">
        <f>IF(CE265="NEMA",MAX(CW$10:CW264)+1,"")</f>
        <v/>
      </c>
      <c r="CX265" t="s">
        <v>1</v>
      </c>
      <c r="CY265" s="124" t="str">
        <f>LEFT(BQ265,1)</f>
        <v/>
      </c>
      <c r="CZ265" t="s">
        <v>1</v>
      </c>
      <c r="DA265" s="106" t="str">
        <f>IF(CW265="","",IF(BO265&lt;&gt;"CRO","","INSERT INTO osoba (id,reg_broj,oib,spol_id,dat_rodjenja) VALUES ("&amp;CW265&amp;",(SELECT max(reg_broj)+1 FROM osoba),Null,'"&amp;CY265&amp;"',Null); INSERT INTO osoba_log (id,reg_broj,oib,spol_id,dat_rodjenja,dnevnik_id) SELECT id,reg_broj,oib,spol_id,dat_rodjenja,"&amp;CW$2&amp;" FROM osoba WHERE id = "&amp;CW265&amp;";"))</f>
        <v/>
      </c>
      <c r="DB265" s="129" t="str">
        <f>IF(CW265="","","INSERT INTO imeprezime (id,osoba_id,rbr,ime,prezime,klub_id,identitet_id,sintaksa_id,info,aktivno,dnevnik_id) VALUES ("&amp;CW265&amp;","&amp;IF(DA265="","Null",CW265)&amp;",1,'"&amp;BA265&amp;"','"&amp;BB265&amp;"',(SELECT id FROM klub WHERE naziv = '"&amp;BI265&amp;"'),Null,1,'',1,"&amp;CW$2&amp;");")</f>
        <v/>
      </c>
      <c r="DC265" t="s">
        <v>1</v>
      </c>
      <c r="DD265" s="30" t="str">
        <f t="shared" si="328"/>
        <v/>
      </c>
      <c r="DE265" t="s">
        <v>1</v>
      </c>
      <c r="DF265" s="106" t="str">
        <f>IF(OR(BP265="",BP265&lt;&gt;"NEMA"),"",BO265)</f>
        <v/>
      </c>
      <c r="DG265" s="129" t="str">
        <f>IF(DF265="","",MAX(DG$10:DG264)+1)</f>
        <v/>
      </c>
      <c r="DH265" t="s">
        <v>1</v>
      </c>
      <c r="DI265" s="91"/>
      <c r="DJ265" t="s">
        <v>1</v>
      </c>
      <c r="DK265" s="30" t="str">
        <f>IF(DF265="","","INSERT INTO drzava(id,naziv,oznaka) VALUES ("&amp;DG265&amp;",'"&amp;DI265&amp;"','"&amp;UPPER(LEFT(DF265,1))&amp;LOWER(RIGHT(DF265,2))&amp;"');")</f>
        <v/>
      </c>
      <c r="DL265" t="s">
        <v>1</v>
      </c>
      <c r="DM265" s="170" t="str">
        <f>IF(BJ265&lt;&gt;"NEMA","",IF(IFERROR(MATCH(BI265,BI$10:BI264,0),0)&lt;&gt;0,"",BI265))</f>
        <v/>
      </c>
      <c r="DN265" t="s">
        <v>1</v>
      </c>
      <c r="DO265" s="91"/>
      <c r="DP265" t="s">
        <v>1</v>
      </c>
      <c r="DQ265" s="106" t="str">
        <f t="shared" si="329"/>
        <v/>
      </c>
      <c r="DR265" s="74" t="str">
        <f>IF(DQ265="","",MAX(DR$10:DR264)+1)</f>
        <v/>
      </c>
      <c r="DS265" s="74" t="str">
        <f>IF(DQ265="","",IF(BP265="","",IF(BP265="NEMA",DG265,BP265)))</f>
        <v/>
      </c>
      <c r="DT265" s="74" t="str">
        <f t="shared" si="330"/>
        <v/>
      </c>
      <c r="DU265" s="74" t="str">
        <f>IF(DO265="","",MAX(DU$10:DU264)+1)</f>
        <v/>
      </c>
      <c r="DV265" s="181" t="str">
        <f>IF(DO265="","",INDEX(klub_id,MATCH(DO265,klub_naziv,0)))</f>
        <v/>
      </c>
      <c r="DW265" s="129" t="str">
        <f t="shared" si="331"/>
        <v/>
      </c>
      <c r="DX265" t="s">
        <v>1</v>
      </c>
      <c r="DY265" s="30" t="str">
        <f t="shared" si="332"/>
        <v/>
      </c>
      <c r="DZ265" t="s">
        <v>1</v>
      </c>
      <c r="EA265" s="170" t="str">
        <f>IF(BX265="","",IF(BY265&lt;&gt;"NEMA","ime-pre-klu"&amp;IF(BJ265="","","(ali)")&amp;"-kat",IF(CB265&lt;&gt;"NEMA","ime-pre-klu"&amp;IF(BJ265="","","(ali)"),IF(CE265&lt;&gt;"NEMA","ime-pre",IF(CW265&lt;&gt;"","novo",""))))&amp;IF(AND(BE265="0",BD265&gt;max_minuta*60),"-ot",""))</f>
        <v/>
      </c>
      <c r="EB265" t="s">
        <v>1</v>
      </c>
      <c r="EC265" s="112"/>
      <c r="ED265" s="138"/>
      <c r="EE265" s="138"/>
      <c r="EF265" s="138"/>
      <c r="EG265" s="138"/>
      <c r="EH265" s="138"/>
      <c r="EI265" s="138"/>
      <c r="EJ265" s="138"/>
      <c r="EK265" s="138"/>
      <c r="EL265" s="138"/>
      <c r="EM265" s="107" t="str">
        <f t="shared" si="315"/>
        <v/>
      </c>
      <c r="EN265" t="s">
        <v>1</v>
      </c>
    </row>
    <row r="266" spans="2:144" x14ac:dyDescent="0.25">
      <c r="B266" s="152"/>
      <c r="C266" t="s">
        <v>1</v>
      </c>
      <c r="D266" s="163" t="str">
        <f t="shared" si="316"/>
        <v/>
      </c>
      <c r="E266" s="164" t="str">
        <f t="shared" ref="E266:AW266" si="396">IF($B266="","",FIND(";",$B266,D266+1))</f>
        <v/>
      </c>
      <c r="F266" s="164" t="str">
        <f t="shared" si="396"/>
        <v/>
      </c>
      <c r="G266" s="164" t="str">
        <f t="shared" si="396"/>
        <v/>
      </c>
      <c r="H266" s="164" t="str">
        <f t="shared" si="396"/>
        <v/>
      </c>
      <c r="I266" s="164" t="str">
        <f t="shared" si="396"/>
        <v/>
      </c>
      <c r="J266" s="164" t="str">
        <f t="shared" si="396"/>
        <v/>
      </c>
      <c r="K266" s="164" t="str">
        <f t="shared" si="396"/>
        <v/>
      </c>
      <c r="L266" s="164" t="str">
        <f t="shared" si="396"/>
        <v/>
      </c>
      <c r="M266" s="164" t="str">
        <f t="shared" si="396"/>
        <v/>
      </c>
      <c r="N266" s="164" t="str">
        <f t="shared" si="396"/>
        <v/>
      </c>
      <c r="O266" s="164" t="str">
        <f t="shared" si="396"/>
        <v/>
      </c>
      <c r="P266" s="164" t="str">
        <f t="shared" si="396"/>
        <v/>
      </c>
      <c r="Q266" s="164" t="str">
        <f t="shared" si="396"/>
        <v/>
      </c>
      <c r="R266" s="164" t="str">
        <f t="shared" si="396"/>
        <v/>
      </c>
      <c r="S266" s="164" t="str">
        <f t="shared" si="396"/>
        <v/>
      </c>
      <c r="T266" s="164" t="str">
        <f t="shared" si="396"/>
        <v/>
      </c>
      <c r="U266" s="164" t="str">
        <f t="shared" si="396"/>
        <v/>
      </c>
      <c r="V266" s="164" t="str">
        <f t="shared" si="396"/>
        <v/>
      </c>
      <c r="W266" s="164" t="str">
        <f t="shared" si="396"/>
        <v/>
      </c>
      <c r="X266" s="164" t="str">
        <f t="shared" si="396"/>
        <v/>
      </c>
      <c r="Y266" s="164" t="str">
        <f t="shared" si="396"/>
        <v/>
      </c>
      <c r="Z266" s="164" t="str">
        <f t="shared" si="396"/>
        <v/>
      </c>
      <c r="AA266" s="164" t="str">
        <f t="shared" si="396"/>
        <v/>
      </c>
      <c r="AB266" s="164" t="str">
        <f t="shared" si="396"/>
        <v/>
      </c>
      <c r="AC266" s="164" t="str">
        <f t="shared" si="396"/>
        <v/>
      </c>
      <c r="AD266" s="164" t="str">
        <f t="shared" si="396"/>
        <v/>
      </c>
      <c r="AE266" s="164" t="str">
        <f t="shared" si="396"/>
        <v/>
      </c>
      <c r="AF266" s="164" t="str">
        <f t="shared" si="396"/>
        <v/>
      </c>
      <c r="AG266" s="164" t="str">
        <f t="shared" si="396"/>
        <v/>
      </c>
      <c r="AH266" s="164" t="str">
        <f t="shared" si="396"/>
        <v/>
      </c>
      <c r="AI266" s="164" t="str">
        <f t="shared" si="396"/>
        <v/>
      </c>
      <c r="AJ266" s="164" t="str">
        <f t="shared" si="396"/>
        <v/>
      </c>
      <c r="AK266" s="164" t="str">
        <f t="shared" si="396"/>
        <v/>
      </c>
      <c r="AL266" s="164" t="str">
        <f t="shared" si="396"/>
        <v/>
      </c>
      <c r="AM266" s="164" t="str">
        <f t="shared" si="396"/>
        <v/>
      </c>
      <c r="AN266" s="164" t="str">
        <f t="shared" si="396"/>
        <v/>
      </c>
      <c r="AO266" s="164" t="str">
        <f t="shared" si="396"/>
        <v/>
      </c>
      <c r="AP266" s="164" t="str">
        <f t="shared" si="396"/>
        <v/>
      </c>
      <c r="AQ266" s="164" t="str">
        <f t="shared" si="396"/>
        <v/>
      </c>
      <c r="AR266" s="164" t="str">
        <f t="shared" si="396"/>
        <v/>
      </c>
      <c r="AS266" s="164" t="str">
        <f t="shared" si="396"/>
        <v/>
      </c>
      <c r="AT266" s="164" t="str">
        <f t="shared" si="396"/>
        <v/>
      </c>
      <c r="AU266" s="164" t="str">
        <f t="shared" si="396"/>
        <v/>
      </c>
      <c r="AV266" s="164" t="str">
        <f t="shared" si="396"/>
        <v/>
      </c>
      <c r="AW266" s="165" t="str">
        <f t="shared" si="396"/>
        <v/>
      </c>
      <c r="AX266" t="s">
        <v>1</v>
      </c>
      <c r="AY266" s="106" t="str">
        <f t="shared" si="318"/>
        <v/>
      </c>
      <c r="AZ266" s="138" t="str">
        <f t="shared" si="310"/>
        <v/>
      </c>
      <c r="BA266" s="74" t="str">
        <f t="shared" si="319"/>
        <v/>
      </c>
      <c r="BB266" s="74" t="str">
        <f t="shared" si="320"/>
        <v/>
      </c>
      <c r="BC266" s="138" t="str">
        <f t="shared" si="321"/>
        <v/>
      </c>
      <c r="BD266" s="138" t="str">
        <f t="shared" si="322"/>
        <v/>
      </c>
      <c r="BE266" s="138" t="str">
        <f t="shared" si="323"/>
        <v/>
      </c>
      <c r="BF266" s="138" t="str">
        <f t="shared" si="344"/>
        <v/>
      </c>
      <c r="BG266" s="138" t="str">
        <f>IF(CD266="","",IF(N(BD266)&gt;max_minuta*60,2,INDEX(statusRezultat_id,MATCH(VALUE(BE266),statusRezultat_oevent,0))))</f>
        <v/>
      </c>
      <c r="BH266" s="74" t="str">
        <f>IF(B266="","",SUBSTITUTE(MID($B266,R266+1,S266-R266-1),"""",""))</f>
        <v/>
      </c>
      <c r="BI266" s="74" t="str">
        <f>IF(B266="","",SUBSTITUTE(MID($B266,S266+1,T266-S266-1),"""",""))</f>
        <v/>
      </c>
      <c r="BJ266" s="138" t="str">
        <f t="shared" si="324"/>
        <v/>
      </c>
      <c r="BK266" s="74" t="str" cm="1">
        <f t="array" ref="BK266">IF(BJ266="",""&amp;BI266,IF(BJ266="NEMA",BI266,INDEX(klubAlias_klub,BJ266)))</f>
        <v/>
      </c>
      <c r="BL266" s="74" t="str" cm="1">
        <f t="array" ref="BL266">IFERROR(INDEX(registarNatjecatelji,CE266,4),"")</f>
        <v/>
      </c>
      <c r="BM266" s="183" t="str">
        <f t="shared" si="368"/>
        <v/>
      </c>
      <c r="BN266" s="74" t="str">
        <f t="shared" si="325"/>
        <v/>
      </c>
      <c r="BO266" s="74" t="str">
        <f>IF(B266="","",SUBSTITUTE(MID($B266,T266+1,U266-T266-1),"""",""))</f>
        <v/>
      </c>
      <c r="BP266" s="138" t="str">
        <f>IF(BO266="","",IFERROR(INDEX(drzava_id,MATCH(BO266,drzava_oznaka,0)),"NEMA"))</f>
        <v/>
      </c>
      <c r="BQ266" s="74" t="str">
        <f>IF(B266="","",SUBSTITUTE(MID($B266,AQ266+1,AR266-AQ266-1),"""",""))</f>
        <v/>
      </c>
      <c r="BR266" s="74" t="str">
        <f t="shared" si="311"/>
        <v/>
      </c>
      <c r="BS266" s="138" t="str">
        <f t="shared" si="312"/>
        <v/>
      </c>
      <c r="BT266" s="75" t="str">
        <f>IF(B266="","",SUBSTITUTE(MID($B266,AR266+1,AS266-AR266-1),"""",""))</f>
        <v/>
      </c>
      <c r="BU266" s="75" t="str">
        <f>IF(B266="","",SUBSTITUTE(MID($B266,AS266+1,AT266-AS266-1),"""",""))</f>
        <v/>
      </c>
      <c r="BV266" s="76" t="str">
        <f>IF(B266="","",SUBSTITUTE(MID($B266,AT266+1,AU266-AT266-1),"""",""))</f>
        <v/>
      </c>
      <c r="BW266" t="s">
        <v>1</v>
      </c>
      <c r="BX266" s="106" t="str">
        <f>IF(BA266="Vacant","",IF(BA266="","",BA266) &amp; IF(BB266="",""," – " &amp; BB266) &amp; IF(BN266="",""," – " &amp; BN266) &amp; IF(AY266="",""," – " &amp; AY266))</f>
        <v/>
      </c>
      <c r="BY266" s="107" t="str">
        <f t="shared" si="313"/>
        <v/>
      </c>
      <c r="BZ266" t="s">
        <v>1</v>
      </c>
      <c r="CA266" s="106" t="str">
        <f>IF(BA266="Vacant","",IF(BA266="","",BA266) &amp; IF(BB266="",""," – " &amp; BB266) &amp; IF(BN266="",""," – " &amp; BN266))</f>
        <v/>
      </c>
      <c r="CB266" s="107" t="str">
        <f t="shared" si="314"/>
        <v/>
      </c>
      <c r="CC266" t="s">
        <v>1</v>
      </c>
      <c r="CD266" s="106" t="str">
        <f>IF(BA266="Vacant","",IF(BA266="","",BA266)&amp;IF(BB266="",""," – "&amp;BB266))</f>
        <v/>
      </c>
      <c r="CE266" s="107" t="str">
        <f t="shared" si="326"/>
        <v/>
      </c>
      <c r="CF266" t="s">
        <v>1</v>
      </c>
      <c r="CG266" s="112" t="str">
        <f t="shared" si="327"/>
        <v/>
      </c>
      <c r="CH266" s="107" t="str" cm="1">
        <f t="array" ref="CH266">IF(CG266="","",INDEX(imePrezime_id,CG266,0))</f>
        <v/>
      </c>
      <c r="CI266" t="s">
        <v>1</v>
      </c>
      <c r="CJ266" s="30" t="str">
        <f>IF(CE266&lt;&gt;"NEMA","","SELECT '"&amp;CD266&amp;"', ime, prezime FROM imeprezime WHERE ime LIKE '%"&amp;MID(BA266,2,LEN(BA266)-2)&amp;"%' Or prezime LIKE '%"&amp;MID(BB266,2,LEN(BB266)-2)&amp;"%' Or ime LIKE '%"&amp;MID(BB266,2,LEN(BB266)-2)&amp;"%' Or prezime LIKE '%"&amp;MID(BA266,2,LEN(BA266)-2)&amp;"%' ORDER BY ime, prezime;")</f>
        <v/>
      </c>
      <c r="CK266" t="s">
        <v>1</v>
      </c>
      <c r="CL266" s="91"/>
      <c r="CM266" t="s">
        <v>1</v>
      </c>
      <c r="CO266" t="s">
        <v>1</v>
      </c>
      <c r="CW266" s="116" t="str">
        <f>IF(CE266="NEMA",MAX(CW$10:CW265)+1,"")</f>
        <v/>
      </c>
      <c r="CX266" t="s">
        <v>1</v>
      </c>
      <c r="CY266" s="124" t="str">
        <f>LEFT(BQ266,1)</f>
        <v/>
      </c>
      <c r="CZ266" t="s">
        <v>1</v>
      </c>
      <c r="DA266" s="106" t="str">
        <f>IF(CW266="","",IF(BO266&lt;&gt;"CRO","","INSERT INTO osoba (id,reg_broj,oib,spol_id,dat_rodjenja) VALUES ("&amp;CW266&amp;",(SELECT max(reg_broj)+1 FROM osoba),Null,'"&amp;CY266&amp;"',Null); INSERT INTO osoba_log (id,reg_broj,oib,spol_id,dat_rodjenja,dnevnik_id) SELECT id,reg_broj,oib,spol_id,dat_rodjenja,"&amp;CW$2&amp;" FROM osoba WHERE id = "&amp;CW266&amp;";"))</f>
        <v/>
      </c>
      <c r="DB266" s="129" t="str">
        <f>IF(CW266="","","INSERT INTO imeprezime (id,osoba_id,rbr,ime,prezime,klub_id,identitet_id,sintaksa_id,info,aktivno,dnevnik_id) VALUES ("&amp;CW266&amp;","&amp;IF(DA266="","Null",CW266)&amp;",1,'"&amp;BA266&amp;"','"&amp;BB266&amp;"',(SELECT id FROM klub WHERE naziv = '"&amp;BI266&amp;"'),Null,1,'',1,"&amp;CW$2&amp;");")</f>
        <v/>
      </c>
      <c r="DC266" t="s">
        <v>1</v>
      </c>
      <c r="DD266" s="30" t="str">
        <f t="shared" si="328"/>
        <v/>
      </c>
      <c r="DE266" t="s">
        <v>1</v>
      </c>
      <c r="DF266" s="106" t="str">
        <f>IF(OR(BP266="",BP266&lt;&gt;"NEMA"),"",BO266)</f>
        <v/>
      </c>
      <c r="DG266" s="129" t="str">
        <f>IF(DF266="","",MAX(DG$10:DG265)+1)</f>
        <v/>
      </c>
      <c r="DH266" t="s">
        <v>1</v>
      </c>
      <c r="DI266" s="91"/>
      <c r="DJ266" t="s">
        <v>1</v>
      </c>
      <c r="DK266" s="30" t="str">
        <f>IF(DF266="","","INSERT INTO drzava(id,naziv,oznaka) VALUES ("&amp;DG266&amp;",'"&amp;DI266&amp;"','"&amp;UPPER(LEFT(DF266,1))&amp;LOWER(RIGHT(DF266,2))&amp;"');")</f>
        <v/>
      </c>
      <c r="DL266" t="s">
        <v>1</v>
      </c>
      <c r="DM266" s="170" t="str">
        <f>IF(BJ266&lt;&gt;"NEMA","",IF(IFERROR(MATCH(BI266,BI$10:BI265,0),0)&lt;&gt;0,"",BI266))</f>
        <v/>
      </c>
      <c r="DN266" t="s">
        <v>1</v>
      </c>
      <c r="DO266" s="91"/>
      <c r="DP266" t="s">
        <v>1</v>
      </c>
      <c r="DQ266" s="106" t="str">
        <f t="shared" si="329"/>
        <v/>
      </c>
      <c r="DR266" s="74" t="str">
        <f>IF(DQ266="","",MAX(DR$10:DR265)+1)</f>
        <v/>
      </c>
      <c r="DS266" s="74" t="str">
        <f>IF(DQ266="","",IF(BP266="","",IF(BP266="NEMA",DG266,BP266)))</f>
        <v/>
      </c>
      <c r="DT266" s="74" t="str">
        <f t="shared" si="330"/>
        <v/>
      </c>
      <c r="DU266" s="74" t="str">
        <f>IF(DO266="","",MAX(DU$10:DU265)+1)</f>
        <v/>
      </c>
      <c r="DV266" s="181" t="str">
        <f>IF(DO266="","",INDEX(klub_id,MATCH(DO266,klub_naziv,0)))</f>
        <v/>
      </c>
      <c r="DW266" s="129" t="str">
        <f t="shared" si="331"/>
        <v/>
      </c>
      <c r="DX266" t="s">
        <v>1</v>
      </c>
      <c r="DY266" s="30" t="str">
        <f t="shared" si="332"/>
        <v/>
      </c>
      <c r="DZ266" t="s">
        <v>1</v>
      </c>
      <c r="EA266" s="170" t="str">
        <f>IF(BX266="","",IF(BY266&lt;&gt;"NEMA","ime-pre-klu"&amp;IF(BJ266="","","(ali)")&amp;"-kat",IF(CB266&lt;&gt;"NEMA","ime-pre-klu"&amp;IF(BJ266="","","(ali)"),IF(CE266&lt;&gt;"NEMA","ime-pre",IF(CW266&lt;&gt;"","novo",""))))&amp;IF(AND(BE266="0",BD266&gt;max_minuta*60),"-ot",""))</f>
        <v/>
      </c>
      <c r="EB266" t="s">
        <v>1</v>
      </c>
      <c r="EC266" s="112"/>
      <c r="ED266" s="138"/>
      <c r="EE266" s="138"/>
      <c r="EF266" s="138"/>
      <c r="EG266" s="138"/>
      <c r="EH266" s="138"/>
      <c r="EI266" s="138"/>
      <c r="EJ266" s="138"/>
      <c r="EK266" s="138"/>
      <c r="EL266" s="138"/>
      <c r="EM266" s="107" t="str">
        <f t="shared" si="315"/>
        <v/>
      </c>
      <c r="EN266" t="s">
        <v>1</v>
      </c>
    </row>
    <row r="267" spans="2:144" x14ac:dyDescent="0.25">
      <c r="B267" s="152"/>
      <c r="C267" t="s">
        <v>1</v>
      </c>
      <c r="D267" s="163" t="str">
        <f t="shared" si="316"/>
        <v/>
      </c>
      <c r="E267" s="164" t="str">
        <f t="shared" ref="E267:AW267" si="397">IF($B267="","",FIND(";",$B267,D267+1))</f>
        <v/>
      </c>
      <c r="F267" s="164" t="str">
        <f t="shared" si="397"/>
        <v/>
      </c>
      <c r="G267" s="164" t="str">
        <f t="shared" si="397"/>
        <v/>
      </c>
      <c r="H267" s="164" t="str">
        <f t="shared" si="397"/>
        <v/>
      </c>
      <c r="I267" s="164" t="str">
        <f t="shared" si="397"/>
        <v/>
      </c>
      <c r="J267" s="164" t="str">
        <f t="shared" si="397"/>
        <v/>
      </c>
      <c r="K267" s="164" t="str">
        <f t="shared" si="397"/>
        <v/>
      </c>
      <c r="L267" s="164" t="str">
        <f t="shared" si="397"/>
        <v/>
      </c>
      <c r="M267" s="164" t="str">
        <f t="shared" si="397"/>
        <v/>
      </c>
      <c r="N267" s="164" t="str">
        <f t="shared" si="397"/>
        <v/>
      </c>
      <c r="O267" s="164" t="str">
        <f t="shared" si="397"/>
        <v/>
      </c>
      <c r="P267" s="164" t="str">
        <f t="shared" si="397"/>
        <v/>
      </c>
      <c r="Q267" s="164" t="str">
        <f t="shared" si="397"/>
        <v/>
      </c>
      <c r="R267" s="164" t="str">
        <f t="shared" si="397"/>
        <v/>
      </c>
      <c r="S267" s="164" t="str">
        <f t="shared" si="397"/>
        <v/>
      </c>
      <c r="T267" s="164" t="str">
        <f t="shared" si="397"/>
        <v/>
      </c>
      <c r="U267" s="164" t="str">
        <f t="shared" si="397"/>
        <v/>
      </c>
      <c r="V267" s="164" t="str">
        <f t="shared" si="397"/>
        <v/>
      </c>
      <c r="W267" s="164" t="str">
        <f t="shared" si="397"/>
        <v/>
      </c>
      <c r="X267" s="164" t="str">
        <f t="shared" si="397"/>
        <v/>
      </c>
      <c r="Y267" s="164" t="str">
        <f t="shared" si="397"/>
        <v/>
      </c>
      <c r="Z267" s="164" t="str">
        <f t="shared" si="397"/>
        <v/>
      </c>
      <c r="AA267" s="164" t="str">
        <f t="shared" si="397"/>
        <v/>
      </c>
      <c r="AB267" s="164" t="str">
        <f t="shared" si="397"/>
        <v/>
      </c>
      <c r="AC267" s="164" t="str">
        <f t="shared" si="397"/>
        <v/>
      </c>
      <c r="AD267" s="164" t="str">
        <f t="shared" si="397"/>
        <v/>
      </c>
      <c r="AE267" s="164" t="str">
        <f t="shared" si="397"/>
        <v/>
      </c>
      <c r="AF267" s="164" t="str">
        <f t="shared" si="397"/>
        <v/>
      </c>
      <c r="AG267" s="164" t="str">
        <f t="shared" si="397"/>
        <v/>
      </c>
      <c r="AH267" s="164" t="str">
        <f t="shared" si="397"/>
        <v/>
      </c>
      <c r="AI267" s="164" t="str">
        <f t="shared" si="397"/>
        <v/>
      </c>
      <c r="AJ267" s="164" t="str">
        <f t="shared" si="397"/>
        <v/>
      </c>
      <c r="AK267" s="164" t="str">
        <f t="shared" si="397"/>
        <v/>
      </c>
      <c r="AL267" s="164" t="str">
        <f t="shared" si="397"/>
        <v/>
      </c>
      <c r="AM267" s="164" t="str">
        <f t="shared" si="397"/>
        <v/>
      </c>
      <c r="AN267" s="164" t="str">
        <f t="shared" si="397"/>
        <v/>
      </c>
      <c r="AO267" s="164" t="str">
        <f t="shared" si="397"/>
        <v/>
      </c>
      <c r="AP267" s="164" t="str">
        <f t="shared" si="397"/>
        <v/>
      </c>
      <c r="AQ267" s="164" t="str">
        <f t="shared" si="397"/>
        <v/>
      </c>
      <c r="AR267" s="164" t="str">
        <f t="shared" si="397"/>
        <v/>
      </c>
      <c r="AS267" s="164" t="str">
        <f t="shared" si="397"/>
        <v/>
      </c>
      <c r="AT267" s="164" t="str">
        <f t="shared" si="397"/>
        <v/>
      </c>
      <c r="AU267" s="164" t="str">
        <f t="shared" si="397"/>
        <v/>
      </c>
      <c r="AV267" s="164" t="str">
        <f t="shared" si="397"/>
        <v/>
      </c>
      <c r="AW267" s="165" t="str">
        <f t="shared" si="397"/>
        <v/>
      </c>
      <c r="AX267" t="s">
        <v>1</v>
      </c>
      <c r="AY267" s="106" t="str">
        <f t="shared" si="318"/>
        <v/>
      </c>
      <c r="AZ267" s="138" t="str">
        <f t="shared" ref="AZ267:AZ330" si="398">IF(AY267="","",IFERROR(INDEX(kategorija_id,MATCH(AY267,kategorija_oznaka,0)),INDEX(kategorijaAlias_id,MATCH(AY267,kategorijaAlias_oznaka,0))))</f>
        <v/>
      </c>
      <c r="BA267" s="74" t="str">
        <f t="shared" si="319"/>
        <v/>
      </c>
      <c r="BB267" s="74" t="str">
        <f t="shared" si="320"/>
        <v/>
      </c>
      <c r="BC267" s="138" t="str">
        <f t="shared" si="321"/>
        <v/>
      </c>
      <c r="BD267" s="138" t="str">
        <f t="shared" si="322"/>
        <v/>
      </c>
      <c r="BE267" s="138" t="str">
        <f t="shared" si="323"/>
        <v/>
      </c>
      <c r="BF267" s="138" t="str">
        <f t="shared" si="344"/>
        <v/>
      </c>
      <c r="BG267" s="138" t="str">
        <f>IF(CD267="","",IF(N(BD267)&gt;max_minuta*60,2,INDEX(statusRezultat_id,MATCH(VALUE(BE267),statusRezultat_oevent,0))))</f>
        <v/>
      </c>
      <c r="BH267" s="74" t="str">
        <f>IF(B267="","",SUBSTITUTE(MID($B267,R267+1,S267-R267-1),"""",""))</f>
        <v/>
      </c>
      <c r="BI267" s="74" t="str">
        <f>IF(B267="","",SUBSTITUTE(MID($B267,S267+1,T267-S267-1),"""",""))</f>
        <v/>
      </c>
      <c r="BJ267" s="138" t="str">
        <f t="shared" si="324"/>
        <v/>
      </c>
      <c r="BK267" s="74" t="str" cm="1">
        <f t="array" ref="BK267">IF(BJ267="",""&amp;BI267,IF(BJ267="NEMA",BI267,INDEX(klubAlias_klub,BJ267)))</f>
        <v/>
      </c>
      <c r="BL267" s="74" t="str" cm="1">
        <f t="array" ref="BL267">IFERROR(INDEX(registarNatjecatelji,CE267,4),"")</f>
        <v/>
      </c>
      <c r="BM267" s="183" t="str">
        <f t="shared" si="368"/>
        <v/>
      </c>
      <c r="BN267" s="74" t="str">
        <f t="shared" si="325"/>
        <v/>
      </c>
      <c r="BO267" s="74" t="str">
        <f>IF(B267="","",SUBSTITUTE(MID($B267,T267+1,U267-T267-1),"""",""))</f>
        <v/>
      </c>
      <c r="BP267" s="138" t="str">
        <f>IF(BO267="","",IFERROR(INDEX(drzava_id,MATCH(BO267,drzava_oznaka,0)),"NEMA"))</f>
        <v/>
      </c>
      <c r="BQ267" s="74" t="str">
        <f>IF(B267="","",SUBSTITUTE(MID($B267,AQ267+1,AR267-AQ267-1),"""",""))</f>
        <v/>
      </c>
      <c r="BR267" s="74" t="str">
        <f t="shared" ref="BR267:BR330" si="399">IF(BQ267="","",INDEX(staza_alias,MATCH(BQ267,staza_trka,0)))</f>
        <v/>
      </c>
      <c r="BS267" s="138" t="str">
        <f t="shared" ref="BS267:BS330" si="400">IF(BR267="","",INDEX(staza_id,MATCH(BR267,staza_naziv,0)))</f>
        <v/>
      </c>
      <c r="BT267" s="75" t="str">
        <f>IF(B267="","",SUBSTITUTE(MID($B267,AR267+1,AS267-AR267-1),"""",""))</f>
        <v/>
      </c>
      <c r="BU267" s="75" t="str">
        <f>IF(B267="","",SUBSTITUTE(MID($B267,AS267+1,AT267-AS267-1),"""",""))</f>
        <v/>
      </c>
      <c r="BV267" s="76" t="str">
        <f>IF(B267="","",SUBSTITUTE(MID($B267,AT267+1,AU267-AT267-1),"""",""))</f>
        <v/>
      </c>
      <c r="BW267" t="s">
        <v>1</v>
      </c>
      <c r="BX267" s="106" t="str">
        <f>IF(BA267="Vacant","",IF(BA267="","",BA267) &amp; IF(BB267="",""," – " &amp; BB267) &amp; IF(BN267="",""," – " &amp; BN267) &amp; IF(AY267="",""," – " &amp; AY267))</f>
        <v/>
      </c>
      <c r="BY267" s="107" t="str">
        <f t="shared" ref="BY267:BY330" si="401">IF(BX267="","",IFERROR(MATCH(BX267,registar,0),"NEMA"))</f>
        <v/>
      </c>
      <c r="BZ267" t="s">
        <v>1</v>
      </c>
      <c r="CA267" s="106" t="str">
        <f>IF(BA267="Vacant","",IF(BA267="","",BA267) &amp; IF(BB267="",""," – " &amp; BB267) &amp; IF(BN267="",""," – " &amp; BN267))</f>
        <v/>
      </c>
      <c r="CB267" s="107" t="str">
        <f t="shared" ref="CB267:CB330" si="402">IF(CA267="","",IFERROR(MATCH(CA267,imePrezime_klub,0),"NEMA"))</f>
        <v/>
      </c>
      <c r="CC267" t="s">
        <v>1</v>
      </c>
      <c r="CD267" s="106" t="str">
        <f>IF(BA267="Vacant","",IF(BA267="","",BA267)&amp;IF(BB267="",""," – "&amp;BB267))</f>
        <v/>
      </c>
      <c r="CE267" s="107" t="str">
        <f t="shared" si="326"/>
        <v/>
      </c>
      <c r="CF267" t="s">
        <v>1</v>
      </c>
      <c r="CG267" s="112" t="str">
        <f t="shared" si="327"/>
        <v/>
      </c>
      <c r="CH267" s="107" t="str" cm="1">
        <f t="array" ref="CH267">IF(CG267="","",INDEX(imePrezime_id,CG267,0))</f>
        <v/>
      </c>
      <c r="CI267" t="s">
        <v>1</v>
      </c>
      <c r="CJ267" s="30" t="str">
        <f>IF(CE267&lt;&gt;"NEMA","","SELECT '"&amp;CD267&amp;"', ime, prezime FROM imeprezime WHERE ime LIKE '%"&amp;MID(BA267,2,LEN(BA267)-2)&amp;"%' Or prezime LIKE '%"&amp;MID(BB267,2,LEN(BB267)-2)&amp;"%' Or ime LIKE '%"&amp;MID(BB267,2,LEN(BB267)-2)&amp;"%' Or prezime LIKE '%"&amp;MID(BA267,2,LEN(BA267)-2)&amp;"%' ORDER BY ime, prezime;")</f>
        <v/>
      </c>
      <c r="CK267" t="s">
        <v>1</v>
      </c>
      <c r="CL267" s="91"/>
      <c r="CM267" t="s">
        <v>1</v>
      </c>
      <c r="CO267" t="s">
        <v>1</v>
      </c>
      <c r="CW267" s="116" t="str">
        <f>IF(CE267="NEMA",MAX(CW$10:CW266)+1,"")</f>
        <v/>
      </c>
      <c r="CX267" t="s">
        <v>1</v>
      </c>
      <c r="CY267" s="124" t="str">
        <f>LEFT(BQ267,1)</f>
        <v/>
      </c>
      <c r="CZ267" t="s">
        <v>1</v>
      </c>
      <c r="DA267" s="106" t="str">
        <f>IF(CW267="","",IF(BO267&lt;&gt;"CRO","","INSERT INTO osoba (id,reg_broj,oib,spol_id,dat_rodjenja) VALUES ("&amp;CW267&amp;",(SELECT max(reg_broj)+1 FROM osoba),Null,'"&amp;CY267&amp;"',Null); INSERT INTO osoba_log (id,reg_broj,oib,spol_id,dat_rodjenja,dnevnik_id) SELECT id,reg_broj,oib,spol_id,dat_rodjenja,"&amp;CW$2&amp;" FROM osoba WHERE id = "&amp;CW267&amp;";"))</f>
        <v/>
      </c>
      <c r="DB267" s="129" t="str">
        <f>IF(CW267="","","INSERT INTO imeprezime (id,osoba_id,rbr,ime,prezime,klub_id,identitet_id,sintaksa_id,info,aktivno,dnevnik_id) VALUES ("&amp;CW267&amp;","&amp;IF(DA267="","Null",CW267)&amp;",1,'"&amp;BA267&amp;"','"&amp;BB267&amp;"',(SELECT id FROM klub WHERE naziv = '"&amp;BI267&amp;"'),Null,1,'',1,"&amp;CW$2&amp;");")</f>
        <v/>
      </c>
      <c r="DC267" t="s">
        <v>1</v>
      </c>
      <c r="DD267" s="30" t="str">
        <f t="shared" si="328"/>
        <v/>
      </c>
      <c r="DE267" t="s">
        <v>1</v>
      </c>
      <c r="DF267" s="106" t="str">
        <f>IF(OR(BP267="",BP267&lt;&gt;"NEMA"),"",BO267)</f>
        <v/>
      </c>
      <c r="DG267" s="129" t="str">
        <f>IF(DF267="","",MAX(DG$10:DG266)+1)</f>
        <v/>
      </c>
      <c r="DH267" t="s">
        <v>1</v>
      </c>
      <c r="DI267" s="91"/>
      <c r="DJ267" t="s">
        <v>1</v>
      </c>
      <c r="DK267" s="30" t="str">
        <f>IF(DF267="","","INSERT INTO drzava(id,naziv,oznaka) VALUES ("&amp;DG267&amp;",'"&amp;DI267&amp;"','"&amp;UPPER(LEFT(DF267,1))&amp;LOWER(RIGHT(DF267,2))&amp;"');")</f>
        <v/>
      </c>
      <c r="DL267" t="s">
        <v>1</v>
      </c>
      <c r="DM267" s="170" t="str">
        <f>IF(BJ267&lt;&gt;"NEMA","",IF(IFERROR(MATCH(BI267,BI$10:BI266,0),0)&lt;&gt;0,"",BI267))</f>
        <v/>
      </c>
      <c r="DN267" t="s">
        <v>1</v>
      </c>
      <c r="DO267" s="91"/>
      <c r="DP267" t="s">
        <v>1</v>
      </c>
      <c r="DQ267" s="106" t="str">
        <f t="shared" si="329"/>
        <v/>
      </c>
      <c r="DR267" s="74" t="str">
        <f>IF(DQ267="","",MAX(DR$10:DR266)+1)</f>
        <v/>
      </c>
      <c r="DS267" s="74" t="str">
        <f>IF(DQ267="","",IF(BP267="","",IF(BP267="NEMA",DG267,BP267)))</f>
        <v/>
      </c>
      <c r="DT267" s="74" t="str">
        <f t="shared" si="330"/>
        <v/>
      </c>
      <c r="DU267" s="74" t="str">
        <f>IF(DO267="","",MAX(DU$10:DU266)+1)</f>
        <v/>
      </c>
      <c r="DV267" s="181" t="str">
        <f>IF(DO267="","",INDEX(klub_id,MATCH(DO267,klub_naziv,0)))</f>
        <v/>
      </c>
      <c r="DW267" s="129" t="str">
        <f t="shared" si="331"/>
        <v/>
      </c>
      <c r="DX267" t="s">
        <v>1</v>
      </c>
      <c r="DY267" s="30" t="str">
        <f t="shared" si="332"/>
        <v/>
      </c>
      <c r="DZ267" t="s">
        <v>1</v>
      </c>
      <c r="EA267" s="170" t="str">
        <f>IF(BX267="","",IF(BY267&lt;&gt;"NEMA","ime-pre-klu"&amp;IF(BJ267="","","(ali)")&amp;"-kat",IF(CB267&lt;&gt;"NEMA","ime-pre-klu"&amp;IF(BJ267="","","(ali)"),IF(CE267&lt;&gt;"NEMA","ime-pre",IF(CW267&lt;&gt;"","novo",""))))&amp;IF(AND(BE267="0",BD267&gt;max_minuta*60),"-ot",""))</f>
        <v/>
      </c>
      <c r="EB267" t="s">
        <v>1</v>
      </c>
      <c r="EC267" s="112"/>
      <c r="ED267" s="138"/>
      <c r="EE267" s="138"/>
      <c r="EF267" s="138"/>
      <c r="EG267" s="138"/>
      <c r="EH267" s="138"/>
      <c r="EI267" s="138"/>
      <c r="EJ267" s="138"/>
      <c r="EK267" s="138"/>
      <c r="EL267" s="138"/>
      <c r="EM267" s="107" t="str">
        <f t="shared" ref="EM267:EM330" si="403">IF(EA267="","",INDEX(uparivanje_id,MATCH(EA267,uparivanje_oznaka,0)))</f>
        <v/>
      </c>
      <c r="EN267" t="s">
        <v>1</v>
      </c>
    </row>
    <row r="268" spans="2:144" x14ac:dyDescent="0.25">
      <c r="B268" s="152"/>
      <c r="C268" t="s">
        <v>1</v>
      </c>
      <c r="D268" s="163" t="str">
        <f t="shared" ref="D268:D331" si="404">IF(B268="","",0)</f>
        <v/>
      </c>
      <c r="E268" s="164" t="str">
        <f t="shared" ref="E268:AW268" si="405">IF($B268="","",FIND(";",$B268,D268+1))</f>
        <v/>
      </c>
      <c r="F268" s="164" t="str">
        <f t="shared" si="405"/>
        <v/>
      </c>
      <c r="G268" s="164" t="str">
        <f t="shared" si="405"/>
        <v/>
      </c>
      <c r="H268" s="164" t="str">
        <f t="shared" si="405"/>
        <v/>
      </c>
      <c r="I268" s="164" t="str">
        <f t="shared" si="405"/>
        <v/>
      </c>
      <c r="J268" s="164" t="str">
        <f t="shared" si="405"/>
        <v/>
      </c>
      <c r="K268" s="164" t="str">
        <f t="shared" si="405"/>
        <v/>
      </c>
      <c r="L268" s="164" t="str">
        <f t="shared" si="405"/>
        <v/>
      </c>
      <c r="M268" s="164" t="str">
        <f t="shared" si="405"/>
        <v/>
      </c>
      <c r="N268" s="164" t="str">
        <f t="shared" si="405"/>
        <v/>
      </c>
      <c r="O268" s="164" t="str">
        <f t="shared" si="405"/>
        <v/>
      </c>
      <c r="P268" s="164" t="str">
        <f t="shared" si="405"/>
        <v/>
      </c>
      <c r="Q268" s="164" t="str">
        <f t="shared" si="405"/>
        <v/>
      </c>
      <c r="R268" s="164" t="str">
        <f t="shared" si="405"/>
        <v/>
      </c>
      <c r="S268" s="164" t="str">
        <f t="shared" si="405"/>
        <v/>
      </c>
      <c r="T268" s="164" t="str">
        <f t="shared" si="405"/>
        <v/>
      </c>
      <c r="U268" s="164" t="str">
        <f t="shared" si="405"/>
        <v/>
      </c>
      <c r="V268" s="164" t="str">
        <f t="shared" si="405"/>
        <v/>
      </c>
      <c r="W268" s="164" t="str">
        <f t="shared" si="405"/>
        <v/>
      </c>
      <c r="X268" s="164" t="str">
        <f t="shared" si="405"/>
        <v/>
      </c>
      <c r="Y268" s="164" t="str">
        <f t="shared" si="405"/>
        <v/>
      </c>
      <c r="Z268" s="164" t="str">
        <f t="shared" si="405"/>
        <v/>
      </c>
      <c r="AA268" s="164" t="str">
        <f t="shared" si="405"/>
        <v/>
      </c>
      <c r="AB268" s="164" t="str">
        <f t="shared" si="405"/>
        <v/>
      </c>
      <c r="AC268" s="164" t="str">
        <f t="shared" si="405"/>
        <v/>
      </c>
      <c r="AD268" s="164" t="str">
        <f t="shared" si="405"/>
        <v/>
      </c>
      <c r="AE268" s="164" t="str">
        <f t="shared" si="405"/>
        <v/>
      </c>
      <c r="AF268" s="164" t="str">
        <f t="shared" si="405"/>
        <v/>
      </c>
      <c r="AG268" s="164" t="str">
        <f t="shared" si="405"/>
        <v/>
      </c>
      <c r="AH268" s="164" t="str">
        <f t="shared" si="405"/>
        <v/>
      </c>
      <c r="AI268" s="164" t="str">
        <f t="shared" si="405"/>
        <v/>
      </c>
      <c r="AJ268" s="164" t="str">
        <f t="shared" si="405"/>
        <v/>
      </c>
      <c r="AK268" s="164" t="str">
        <f t="shared" si="405"/>
        <v/>
      </c>
      <c r="AL268" s="164" t="str">
        <f t="shared" si="405"/>
        <v/>
      </c>
      <c r="AM268" s="164" t="str">
        <f t="shared" si="405"/>
        <v/>
      </c>
      <c r="AN268" s="164" t="str">
        <f t="shared" si="405"/>
        <v/>
      </c>
      <c r="AO268" s="164" t="str">
        <f t="shared" si="405"/>
        <v/>
      </c>
      <c r="AP268" s="164" t="str">
        <f t="shared" si="405"/>
        <v/>
      </c>
      <c r="AQ268" s="164" t="str">
        <f t="shared" si="405"/>
        <v/>
      </c>
      <c r="AR268" s="164" t="str">
        <f t="shared" si="405"/>
        <v/>
      </c>
      <c r="AS268" s="164" t="str">
        <f t="shared" si="405"/>
        <v/>
      </c>
      <c r="AT268" s="164" t="str">
        <f t="shared" si="405"/>
        <v/>
      </c>
      <c r="AU268" s="164" t="str">
        <f t="shared" si="405"/>
        <v/>
      </c>
      <c r="AV268" s="164" t="str">
        <f t="shared" si="405"/>
        <v/>
      </c>
      <c r="AW268" s="165" t="str">
        <f t="shared" si="405"/>
        <v/>
      </c>
      <c r="AX268" t="s">
        <v>1</v>
      </c>
      <c r="AY268" s="106" t="str">
        <f t="shared" ref="AY268:AY331" si="406">IF(B268="","",SUBSTITUTE(MID($B268,V268+1,W268-V268-1),"""",""))</f>
        <v/>
      </c>
      <c r="AZ268" s="138" t="str">
        <f t="shared" si="398"/>
        <v/>
      </c>
      <c r="BA268" s="74" t="str">
        <f t="shared" ref="BA268:BA331" si="407">IF(B268="","",SUBSTITUTE(MID($B268,H268+1,I268-H268-1),"""",""))</f>
        <v/>
      </c>
      <c r="BB268" s="74" t="str">
        <f t="shared" ref="BB268:BB331" si="408">IF(B268="","",SUBSTITUTE(MID($B268,G268+1,H268-G268-1),"""",""))</f>
        <v/>
      </c>
      <c r="BC268" s="138" t="str">
        <f t="shared" ref="BC268:BC331" si="409">IF(B268="","",SUBSTITUTE(MID($B268,O268+1,P268-O268-1),"""",""))</f>
        <v/>
      </c>
      <c r="BD268" s="138" t="str">
        <f t="shared" ref="BD268:BD331" si="410">IF(BC268="","",VALUE(LEFT(BC268,SEARCH(":",BC268)-1))*60+VALUE(RIGHT(BC268,2)))</f>
        <v/>
      </c>
      <c r="BE268" s="138" t="str">
        <f t="shared" ref="BE268:BE331" si="411">IF(B268="","",SUBSTITUTE(MID($B268,P268+1,Q268-P268-1),"""",""))</f>
        <v/>
      </c>
      <c r="BF268" s="138" t="str">
        <f t="shared" si="344"/>
        <v/>
      </c>
      <c r="BG268" s="138" t="str">
        <f>IF(CD268="","",IF(N(BD268)&gt;max_minuta*60,2,INDEX(statusRezultat_id,MATCH(VALUE(BE268),statusRezultat_oevent,0))))</f>
        <v/>
      </c>
      <c r="BH268" s="74" t="str">
        <f>IF(B268="","",SUBSTITUTE(MID($B268,R268+1,S268-R268-1),"""",""))</f>
        <v/>
      </c>
      <c r="BI268" s="74" t="str">
        <f>IF(B268="","",SUBSTITUTE(MID($B268,S268+1,T268-S268-1),"""",""))</f>
        <v/>
      </c>
      <c r="BJ268" s="138" t="str">
        <f t="shared" ref="BJ268:BJ331" si="412">IF(BI268="","",IF(IFERROR(MATCH(BI268,klub_naziv,0),"")&lt;&gt;"","",IFERROR(MATCH(BI268,klubAlias_alias,0),"NEMA")))</f>
        <v/>
      </c>
      <c r="BK268" s="74" t="str" cm="1">
        <f t="array" ref="BK268">IF(BJ268="",""&amp;BI268,IF(BJ268="NEMA",BI268,INDEX(klubAlias_klub,BJ268)))</f>
        <v/>
      </c>
      <c r="BL268" s="74" t="str" cm="1">
        <f t="array" ref="BL268">IFERROR(INDEX(registarNatjecatelji,CE268,4),"")</f>
        <v/>
      </c>
      <c r="BM268" s="183" t="str">
        <f t="shared" si="368"/>
        <v/>
      </c>
      <c r="BN268" s="74" t="str">
        <f t="shared" ref="BN268:BN331" si="413">IF(AND(BL268&lt;&gt;"",BL268&lt;&gt;BK268),BL268,""&amp;BK268)</f>
        <v/>
      </c>
      <c r="BO268" s="74" t="str">
        <f>IF(B268="","",SUBSTITUTE(MID($B268,T268+1,U268-T268-1),"""",""))</f>
        <v/>
      </c>
      <c r="BP268" s="138" t="str">
        <f>IF(BO268="","",IFERROR(INDEX(drzava_id,MATCH(BO268,drzava_oznaka,0)),"NEMA"))</f>
        <v/>
      </c>
      <c r="BQ268" s="74" t="str">
        <f>IF(B268="","",SUBSTITUTE(MID($B268,AQ268+1,AR268-AQ268-1),"""",""))</f>
        <v/>
      </c>
      <c r="BR268" s="74" t="str">
        <f t="shared" si="399"/>
        <v/>
      </c>
      <c r="BS268" s="138" t="str">
        <f t="shared" si="400"/>
        <v/>
      </c>
      <c r="BT268" s="75" t="str">
        <f>IF(B268="","",SUBSTITUTE(MID($B268,AR268+1,AS268-AR268-1),"""",""))</f>
        <v/>
      </c>
      <c r="BU268" s="75" t="str">
        <f>IF(B268="","",SUBSTITUTE(MID($B268,AS268+1,AT268-AS268-1),"""",""))</f>
        <v/>
      </c>
      <c r="BV268" s="76" t="str">
        <f>IF(B268="","",SUBSTITUTE(MID($B268,AT268+1,AU268-AT268-1),"""",""))</f>
        <v/>
      </c>
      <c r="BW268" t="s">
        <v>1</v>
      </c>
      <c r="BX268" s="106" t="str">
        <f>IF(BA268="Vacant","",IF(BA268="","",BA268) &amp; IF(BB268="",""," – " &amp; BB268) &amp; IF(BN268="",""," – " &amp; BN268) &amp; IF(AY268="",""," – " &amp; AY268))</f>
        <v/>
      </c>
      <c r="BY268" s="107" t="str">
        <f t="shared" si="401"/>
        <v/>
      </c>
      <c r="BZ268" t="s">
        <v>1</v>
      </c>
      <c r="CA268" s="106" t="str">
        <f>IF(BA268="Vacant","",IF(BA268="","",BA268) &amp; IF(BB268="",""," – " &amp; BB268) &amp; IF(BN268="",""," – " &amp; BN268))</f>
        <v/>
      </c>
      <c r="CB268" s="107" t="str">
        <f t="shared" si="402"/>
        <v/>
      </c>
      <c r="CC268" t="s">
        <v>1</v>
      </c>
      <c r="CD268" s="106" t="str">
        <f>IF(BA268="Vacant","",IF(BA268="","",BA268)&amp;IF(BB268="",""," – "&amp;BB268))</f>
        <v/>
      </c>
      <c r="CE268" s="107" t="str">
        <f t="shared" ref="CE268:CE331" si="414">IF(CD268="","",IFERROR(MATCH(CD268,imePrezime,0),"NEMA"))</f>
        <v/>
      </c>
      <c r="CF268" t="s">
        <v>1</v>
      </c>
      <c r="CG268" s="112" t="str">
        <f t="shared" ref="CG268:CG331" si="415">IF(BY268="","",IF(BY268&lt;&gt;"NEMA",BY268,IF(CB268&lt;&gt;"NEMA",CB268,IF(CE268&lt;&gt;"NEMA",CE268,""))))</f>
        <v/>
      </c>
      <c r="CH268" s="107" t="str" cm="1">
        <f t="array" ref="CH268">IF(CG268="","",INDEX(imePrezime_id,CG268,0))</f>
        <v/>
      </c>
      <c r="CI268" t="s">
        <v>1</v>
      </c>
      <c r="CJ268" s="30" t="str">
        <f>IF(CE268&lt;&gt;"NEMA","","SELECT '"&amp;CD268&amp;"', ime, prezime FROM imeprezime WHERE ime LIKE '%"&amp;MID(BA268,2,LEN(BA268)-2)&amp;"%' Or prezime LIKE '%"&amp;MID(BB268,2,LEN(BB268)-2)&amp;"%' Or ime LIKE '%"&amp;MID(BB268,2,LEN(BB268)-2)&amp;"%' Or prezime LIKE '%"&amp;MID(BA268,2,LEN(BA268)-2)&amp;"%' ORDER BY ime, prezime;")</f>
        <v/>
      </c>
      <c r="CK268" t="s">
        <v>1</v>
      </c>
      <c r="CL268" s="91"/>
      <c r="CM268" t="s">
        <v>1</v>
      </c>
      <c r="CO268" t="s">
        <v>1</v>
      </c>
      <c r="CW268" s="116" t="str">
        <f>IF(CE268="NEMA",MAX(CW$10:CW267)+1,"")</f>
        <v/>
      </c>
      <c r="CX268" t="s">
        <v>1</v>
      </c>
      <c r="CY268" s="124" t="str">
        <f>LEFT(BQ268,1)</f>
        <v/>
      </c>
      <c r="CZ268" t="s">
        <v>1</v>
      </c>
      <c r="DA268" s="106" t="str">
        <f>IF(CW268="","",IF(BO268&lt;&gt;"CRO","","INSERT INTO osoba (id,reg_broj,oib,spol_id,dat_rodjenja) VALUES ("&amp;CW268&amp;",(SELECT max(reg_broj)+1 FROM osoba),Null,'"&amp;CY268&amp;"',Null); INSERT INTO osoba_log (id,reg_broj,oib,spol_id,dat_rodjenja,dnevnik_id) SELECT id,reg_broj,oib,spol_id,dat_rodjenja,"&amp;CW$2&amp;" FROM osoba WHERE id = "&amp;CW268&amp;";"))</f>
        <v/>
      </c>
      <c r="DB268" s="129" t="str">
        <f>IF(CW268="","","INSERT INTO imeprezime (id,osoba_id,rbr,ime,prezime,klub_id,identitet_id,sintaksa_id,info,aktivno,dnevnik_id) VALUES ("&amp;CW268&amp;","&amp;IF(DA268="","Null",CW268)&amp;",1,'"&amp;BA268&amp;"','"&amp;BB268&amp;"',(SELECT id FROM klub WHERE naziv = '"&amp;BI268&amp;"'),Null,1,'',1,"&amp;CW$2&amp;");")</f>
        <v/>
      </c>
      <c r="DC268" t="s">
        <v>1</v>
      </c>
      <c r="DD268" s="30" t="str">
        <f t="shared" ref="DD268:DD331" si="416">IF(DA268="",DB268,DA268&amp;" "&amp;DB268)</f>
        <v/>
      </c>
      <c r="DE268" t="s">
        <v>1</v>
      </c>
      <c r="DF268" s="106" t="str">
        <f>IF(OR(BP268="",BP268&lt;&gt;"NEMA"),"",BO268)</f>
        <v/>
      </c>
      <c r="DG268" s="129" t="str">
        <f>IF(DF268="","",MAX(DG$10:DG267)+1)</f>
        <v/>
      </c>
      <c r="DH268" t="s">
        <v>1</v>
      </c>
      <c r="DI268" s="91"/>
      <c r="DJ268" t="s">
        <v>1</v>
      </c>
      <c r="DK268" s="30" t="str">
        <f>IF(DF268="","","INSERT INTO drzava(id,naziv,oznaka) VALUES ("&amp;DG268&amp;",'"&amp;DI268&amp;"','"&amp;UPPER(LEFT(DF268,1))&amp;LOWER(RIGHT(DF268,2))&amp;"');")</f>
        <v/>
      </c>
      <c r="DL268" t="s">
        <v>1</v>
      </c>
      <c r="DM268" s="170" t="str">
        <f>IF(BJ268&lt;&gt;"NEMA","",IF(IFERROR(MATCH(BI268,BI$10:BI267,0),0)&lt;&gt;0,"",BI268))</f>
        <v/>
      </c>
      <c r="DN268" t="s">
        <v>1</v>
      </c>
      <c r="DO268" s="91"/>
      <c r="DP268" t="s">
        <v>1</v>
      </c>
      <c r="DQ268" s="106" t="str">
        <f t="shared" ref="DQ268:DQ331" si="417">IF(DM268="","",IF(DO268="",DM268,""))</f>
        <v/>
      </c>
      <c r="DR268" s="74" t="str">
        <f>IF(DQ268="","",MAX(DR$10:DR267)+1)</f>
        <v/>
      </c>
      <c r="DS268" s="74" t="str">
        <f>IF(DQ268="","",IF(BP268="","",IF(BP268="NEMA",DG268,BP268)))</f>
        <v/>
      </c>
      <c r="DT268" s="74" t="str">
        <f t="shared" ref="DT268:DT331" si="418">IF(DQ268="","","INSERT INTO klub(id,naziv,drzava_id,aktivan) VALUES ("&amp;DR268&amp;",'"&amp;DQ268&amp;"',"&amp;DS268&amp;",1);")</f>
        <v/>
      </c>
      <c r="DU268" s="74" t="str">
        <f>IF(DO268="","",MAX(DU$10:DU267)+1)</f>
        <v/>
      </c>
      <c r="DV268" s="181" t="str">
        <f>IF(DO268="","",INDEX(klub_id,MATCH(DO268,klub_naziv,0)))</f>
        <v/>
      </c>
      <c r="DW268" s="129" t="str">
        <f t="shared" ref="DW268:DW331" si="419">IF(DO268="","","INSERT INTO klub_alias(id,alias,klub_id) VALUES ("&amp;DU268&amp;",'"&amp;DO268&amp;"',"&amp;DV268&amp;");")</f>
        <v/>
      </c>
      <c r="DX268" t="s">
        <v>1</v>
      </c>
      <c r="DY268" s="30" t="str">
        <f t="shared" ref="DY268:DY331" si="420">""&amp;DT268&amp;DW268</f>
        <v/>
      </c>
      <c r="DZ268" t="s">
        <v>1</v>
      </c>
      <c r="EA268" s="170" t="str">
        <f>IF(BX268="","",IF(BY268&lt;&gt;"NEMA","ime-pre-klu"&amp;IF(BJ268="","","(ali)")&amp;"-kat",IF(CB268&lt;&gt;"NEMA","ime-pre-klu"&amp;IF(BJ268="","","(ali)"),IF(CE268&lt;&gt;"NEMA","ime-pre",IF(CW268&lt;&gt;"","novo",""))))&amp;IF(AND(BE268="0",BD268&gt;max_minuta*60),"-ot",""))</f>
        <v/>
      </c>
      <c r="EB268" t="s">
        <v>1</v>
      </c>
      <c r="EC268" s="112"/>
      <c r="ED268" s="138"/>
      <c r="EE268" s="138"/>
      <c r="EF268" s="138"/>
      <c r="EG268" s="138"/>
      <c r="EH268" s="138"/>
      <c r="EI268" s="138"/>
      <c r="EJ268" s="138"/>
      <c r="EK268" s="138"/>
      <c r="EL268" s="138"/>
      <c r="EM268" s="107" t="str">
        <f t="shared" si="403"/>
        <v/>
      </c>
      <c r="EN268" t="s">
        <v>1</v>
      </c>
    </row>
    <row r="269" spans="2:144" x14ac:dyDescent="0.25">
      <c r="B269" s="152"/>
      <c r="C269" t="s">
        <v>1</v>
      </c>
      <c r="D269" s="163" t="str">
        <f t="shared" si="404"/>
        <v/>
      </c>
      <c r="E269" s="164" t="str">
        <f t="shared" ref="E269:AW269" si="421">IF($B269="","",FIND(";",$B269,D269+1))</f>
        <v/>
      </c>
      <c r="F269" s="164" t="str">
        <f t="shared" si="421"/>
        <v/>
      </c>
      <c r="G269" s="164" t="str">
        <f t="shared" si="421"/>
        <v/>
      </c>
      <c r="H269" s="164" t="str">
        <f t="shared" si="421"/>
        <v/>
      </c>
      <c r="I269" s="164" t="str">
        <f t="shared" si="421"/>
        <v/>
      </c>
      <c r="J269" s="164" t="str">
        <f t="shared" si="421"/>
        <v/>
      </c>
      <c r="K269" s="164" t="str">
        <f t="shared" si="421"/>
        <v/>
      </c>
      <c r="L269" s="164" t="str">
        <f t="shared" si="421"/>
        <v/>
      </c>
      <c r="M269" s="164" t="str">
        <f t="shared" si="421"/>
        <v/>
      </c>
      <c r="N269" s="164" t="str">
        <f t="shared" si="421"/>
        <v/>
      </c>
      <c r="O269" s="164" t="str">
        <f t="shared" si="421"/>
        <v/>
      </c>
      <c r="P269" s="164" t="str">
        <f t="shared" si="421"/>
        <v/>
      </c>
      <c r="Q269" s="164" t="str">
        <f t="shared" si="421"/>
        <v/>
      </c>
      <c r="R269" s="164" t="str">
        <f t="shared" si="421"/>
        <v/>
      </c>
      <c r="S269" s="164" t="str">
        <f t="shared" si="421"/>
        <v/>
      </c>
      <c r="T269" s="164" t="str">
        <f t="shared" si="421"/>
        <v/>
      </c>
      <c r="U269" s="164" t="str">
        <f t="shared" si="421"/>
        <v/>
      </c>
      <c r="V269" s="164" t="str">
        <f t="shared" si="421"/>
        <v/>
      </c>
      <c r="W269" s="164" t="str">
        <f t="shared" si="421"/>
        <v/>
      </c>
      <c r="X269" s="164" t="str">
        <f t="shared" si="421"/>
        <v/>
      </c>
      <c r="Y269" s="164" t="str">
        <f t="shared" si="421"/>
        <v/>
      </c>
      <c r="Z269" s="164" t="str">
        <f t="shared" si="421"/>
        <v/>
      </c>
      <c r="AA269" s="164" t="str">
        <f t="shared" si="421"/>
        <v/>
      </c>
      <c r="AB269" s="164" t="str">
        <f t="shared" si="421"/>
        <v/>
      </c>
      <c r="AC269" s="164" t="str">
        <f t="shared" si="421"/>
        <v/>
      </c>
      <c r="AD269" s="164" t="str">
        <f t="shared" si="421"/>
        <v/>
      </c>
      <c r="AE269" s="164" t="str">
        <f t="shared" si="421"/>
        <v/>
      </c>
      <c r="AF269" s="164" t="str">
        <f t="shared" si="421"/>
        <v/>
      </c>
      <c r="AG269" s="164" t="str">
        <f t="shared" si="421"/>
        <v/>
      </c>
      <c r="AH269" s="164" t="str">
        <f t="shared" si="421"/>
        <v/>
      </c>
      <c r="AI269" s="164" t="str">
        <f t="shared" si="421"/>
        <v/>
      </c>
      <c r="AJ269" s="164" t="str">
        <f t="shared" si="421"/>
        <v/>
      </c>
      <c r="AK269" s="164" t="str">
        <f t="shared" si="421"/>
        <v/>
      </c>
      <c r="AL269" s="164" t="str">
        <f t="shared" si="421"/>
        <v/>
      </c>
      <c r="AM269" s="164" t="str">
        <f t="shared" si="421"/>
        <v/>
      </c>
      <c r="AN269" s="164" t="str">
        <f t="shared" si="421"/>
        <v/>
      </c>
      <c r="AO269" s="164" t="str">
        <f t="shared" si="421"/>
        <v/>
      </c>
      <c r="AP269" s="164" t="str">
        <f t="shared" si="421"/>
        <v/>
      </c>
      <c r="AQ269" s="164" t="str">
        <f t="shared" si="421"/>
        <v/>
      </c>
      <c r="AR269" s="164" t="str">
        <f t="shared" si="421"/>
        <v/>
      </c>
      <c r="AS269" s="164" t="str">
        <f t="shared" si="421"/>
        <v/>
      </c>
      <c r="AT269" s="164" t="str">
        <f t="shared" si="421"/>
        <v/>
      </c>
      <c r="AU269" s="164" t="str">
        <f t="shared" si="421"/>
        <v/>
      </c>
      <c r="AV269" s="164" t="str">
        <f t="shared" si="421"/>
        <v/>
      </c>
      <c r="AW269" s="165" t="str">
        <f t="shared" si="421"/>
        <v/>
      </c>
      <c r="AX269" t="s">
        <v>1</v>
      </c>
      <c r="AY269" s="106" t="str">
        <f t="shared" si="406"/>
        <v/>
      </c>
      <c r="AZ269" s="138" t="str">
        <f t="shared" si="398"/>
        <v/>
      </c>
      <c r="BA269" s="74" t="str">
        <f t="shared" si="407"/>
        <v/>
      </c>
      <c r="BB269" s="74" t="str">
        <f t="shared" si="408"/>
        <v/>
      </c>
      <c r="BC269" s="138" t="str">
        <f t="shared" si="409"/>
        <v/>
      </c>
      <c r="BD269" s="138" t="str">
        <f t="shared" si="410"/>
        <v/>
      </c>
      <c r="BE269" s="138" t="str">
        <f t="shared" si="411"/>
        <v/>
      </c>
      <c r="BF269" s="138" t="str">
        <f t="shared" si="344"/>
        <v/>
      </c>
      <c r="BG269" s="138" t="str">
        <f>IF(CD269="","",IF(N(BD269)&gt;max_minuta*60,2,INDEX(statusRezultat_id,MATCH(VALUE(BE269),statusRezultat_oevent,0))))</f>
        <v/>
      </c>
      <c r="BH269" s="74" t="str">
        <f>IF(B269="","",SUBSTITUTE(MID($B269,R269+1,S269-R269-1),"""",""))</f>
        <v/>
      </c>
      <c r="BI269" s="74" t="str">
        <f>IF(B269="","",SUBSTITUTE(MID($B269,S269+1,T269-S269-1),"""",""))</f>
        <v/>
      </c>
      <c r="BJ269" s="138" t="str">
        <f t="shared" si="412"/>
        <v/>
      </c>
      <c r="BK269" s="74" t="str" cm="1">
        <f t="array" ref="BK269">IF(BJ269="",""&amp;BI269,IF(BJ269="NEMA",BI269,INDEX(klubAlias_klub,BJ269)))</f>
        <v/>
      </c>
      <c r="BL269" s="74" t="str" cm="1">
        <f t="array" ref="BL269">IFERROR(INDEX(registarNatjecatelji,CE269,4),"")</f>
        <v/>
      </c>
      <c r="BM269" s="183" t="str">
        <f t="shared" si="368"/>
        <v/>
      </c>
      <c r="BN269" s="74" t="str">
        <f t="shared" si="413"/>
        <v/>
      </c>
      <c r="BO269" s="74" t="str">
        <f>IF(B269="","",SUBSTITUTE(MID($B269,T269+1,U269-T269-1),"""",""))</f>
        <v/>
      </c>
      <c r="BP269" s="138" t="str">
        <f>IF(BO269="","",IFERROR(INDEX(drzava_id,MATCH(BO269,drzava_oznaka,0)),"NEMA"))</f>
        <v/>
      </c>
      <c r="BQ269" s="74" t="str">
        <f>IF(B269="","",SUBSTITUTE(MID($B269,AQ269+1,AR269-AQ269-1),"""",""))</f>
        <v/>
      </c>
      <c r="BR269" s="74" t="str">
        <f t="shared" si="399"/>
        <v/>
      </c>
      <c r="BS269" s="138" t="str">
        <f t="shared" si="400"/>
        <v/>
      </c>
      <c r="BT269" s="75" t="str">
        <f>IF(B269="","",SUBSTITUTE(MID($B269,AR269+1,AS269-AR269-1),"""",""))</f>
        <v/>
      </c>
      <c r="BU269" s="75" t="str">
        <f>IF(B269="","",SUBSTITUTE(MID($B269,AS269+1,AT269-AS269-1),"""",""))</f>
        <v/>
      </c>
      <c r="BV269" s="76" t="str">
        <f>IF(B269="","",SUBSTITUTE(MID($B269,AT269+1,AU269-AT269-1),"""",""))</f>
        <v/>
      </c>
      <c r="BW269" t="s">
        <v>1</v>
      </c>
      <c r="BX269" s="106" t="str">
        <f>IF(BA269="Vacant","",IF(BA269="","",BA269) &amp; IF(BB269="",""," – " &amp; BB269) &amp; IF(BN269="",""," – " &amp; BN269) &amp; IF(AY269="",""," – " &amp; AY269))</f>
        <v/>
      </c>
      <c r="BY269" s="107" t="str">
        <f t="shared" si="401"/>
        <v/>
      </c>
      <c r="BZ269" t="s">
        <v>1</v>
      </c>
      <c r="CA269" s="106" t="str">
        <f>IF(BA269="Vacant","",IF(BA269="","",BA269) &amp; IF(BB269="",""," – " &amp; BB269) &amp; IF(BN269="",""," – " &amp; BN269))</f>
        <v/>
      </c>
      <c r="CB269" s="107" t="str">
        <f t="shared" si="402"/>
        <v/>
      </c>
      <c r="CC269" t="s">
        <v>1</v>
      </c>
      <c r="CD269" s="106" t="str">
        <f>IF(BA269="Vacant","",IF(BA269="","",BA269)&amp;IF(BB269="",""," – "&amp;BB269))</f>
        <v/>
      </c>
      <c r="CE269" s="107" t="str">
        <f t="shared" si="414"/>
        <v/>
      </c>
      <c r="CF269" t="s">
        <v>1</v>
      </c>
      <c r="CG269" s="112" t="str">
        <f t="shared" si="415"/>
        <v/>
      </c>
      <c r="CH269" s="107" t="str" cm="1">
        <f t="array" ref="CH269">IF(CG269="","",INDEX(imePrezime_id,CG269,0))</f>
        <v/>
      </c>
      <c r="CI269" t="s">
        <v>1</v>
      </c>
      <c r="CJ269" s="30" t="str">
        <f>IF(CE269&lt;&gt;"NEMA","","SELECT '"&amp;CD269&amp;"', ime, prezime FROM imeprezime WHERE ime LIKE '%"&amp;MID(BA269,2,LEN(BA269)-2)&amp;"%' Or prezime LIKE '%"&amp;MID(BB269,2,LEN(BB269)-2)&amp;"%' Or ime LIKE '%"&amp;MID(BB269,2,LEN(BB269)-2)&amp;"%' Or prezime LIKE '%"&amp;MID(BA269,2,LEN(BA269)-2)&amp;"%' ORDER BY ime, prezime;")</f>
        <v/>
      </c>
      <c r="CK269" t="s">
        <v>1</v>
      </c>
      <c r="CL269" s="91"/>
      <c r="CM269" t="s">
        <v>1</v>
      </c>
      <c r="CO269" t="s">
        <v>1</v>
      </c>
      <c r="CW269" s="116" t="str">
        <f>IF(CE269="NEMA",MAX(CW$10:CW268)+1,"")</f>
        <v/>
      </c>
      <c r="CX269" t="s">
        <v>1</v>
      </c>
      <c r="CY269" s="124" t="str">
        <f>LEFT(BQ269,1)</f>
        <v/>
      </c>
      <c r="CZ269" t="s">
        <v>1</v>
      </c>
      <c r="DA269" s="106" t="str">
        <f>IF(CW269="","",IF(BO269&lt;&gt;"CRO","","INSERT INTO osoba (id,reg_broj,oib,spol_id,dat_rodjenja) VALUES ("&amp;CW269&amp;",(SELECT max(reg_broj)+1 FROM osoba),Null,'"&amp;CY269&amp;"',Null); INSERT INTO osoba_log (id,reg_broj,oib,spol_id,dat_rodjenja,dnevnik_id) SELECT id,reg_broj,oib,spol_id,dat_rodjenja,"&amp;CW$2&amp;" FROM osoba WHERE id = "&amp;CW269&amp;";"))</f>
        <v/>
      </c>
      <c r="DB269" s="129" t="str">
        <f>IF(CW269="","","INSERT INTO imeprezime (id,osoba_id,rbr,ime,prezime,klub_id,identitet_id,sintaksa_id,info,aktivno,dnevnik_id) VALUES ("&amp;CW269&amp;","&amp;IF(DA269="","Null",CW269)&amp;",1,'"&amp;BA269&amp;"','"&amp;BB269&amp;"',(SELECT id FROM klub WHERE naziv = '"&amp;BI269&amp;"'),Null,1,'',1,"&amp;CW$2&amp;");")</f>
        <v/>
      </c>
      <c r="DC269" t="s">
        <v>1</v>
      </c>
      <c r="DD269" s="30" t="str">
        <f t="shared" si="416"/>
        <v/>
      </c>
      <c r="DE269" t="s">
        <v>1</v>
      </c>
      <c r="DF269" s="106" t="str">
        <f>IF(OR(BP269="",BP269&lt;&gt;"NEMA"),"",BO269)</f>
        <v/>
      </c>
      <c r="DG269" s="129" t="str">
        <f>IF(DF269="","",MAX(DG$10:DG268)+1)</f>
        <v/>
      </c>
      <c r="DH269" t="s">
        <v>1</v>
      </c>
      <c r="DI269" s="91"/>
      <c r="DJ269" t="s">
        <v>1</v>
      </c>
      <c r="DK269" s="30" t="str">
        <f>IF(DF269="","","INSERT INTO drzava(id,naziv,oznaka) VALUES ("&amp;DG269&amp;",'"&amp;DI269&amp;"','"&amp;UPPER(LEFT(DF269,1))&amp;LOWER(RIGHT(DF269,2))&amp;"');")</f>
        <v/>
      </c>
      <c r="DL269" t="s">
        <v>1</v>
      </c>
      <c r="DM269" s="170" t="str">
        <f>IF(BJ269&lt;&gt;"NEMA","",IF(IFERROR(MATCH(BI269,BI$10:BI268,0),0)&lt;&gt;0,"",BI269))</f>
        <v/>
      </c>
      <c r="DN269" t="s">
        <v>1</v>
      </c>
      <c r="DO269" s="91"/>
      <c r="DP269" t="s">
        <v>1</v>
      </c>
      <c r="DQ269" s="106" t="str">
        <f t="shared" si="417"/>
        <v/>
      </c>
      <c r="DR269" s="74" t="str">
        <f>IF(DQ269="","",MAX(DR$10:DR268)+1)</f>
        <v/>
      </c>
      <c r="DS269" s="74" t="str">
        <f>IF(DQ269="","",IF(BP269="","",IF(BP269="NEMA",DG269,BP269)))</f>
        <v/>
      </c>
      <c r="DT269" s="74" t="str">
        <f t="shared" si="418"/>
        <v/>
      </c>
      <c r="DU269" s="74" t="str">
        <f>IF(DO269="","",MAX(DU$10:DU268)+1)</f>
        <v/>
      </c>
      <c r="DV269" s="181" t="str">
        <f>IF(DO269="","",INDEX(klub_id,MATCH(DO269,klub_naziv,0)))</f>
        <v/>
      </c>
      <c r="DW269" s="129" t="str">
        <f t="shared" si="419"/>
        <v/>
      </c>
      <c r="DX269" t="s">
        <v>1</v>
      </c>
      <c r="DY269" s="30" t="str">
        <f t="shared" si="420"/>
        <v/>
      </c>
      <c r="DZ269" t="s">
        <v>1</v>
      </c>
      <c r="EA269" s="170" t="str">
        <f>IF(BX269="","",IF(BY269&lt;&gt;"NEMA","ime-pre-klu"&amp;IF(BJ269="","","(ali)")&amp;"-kat",IF(CB269&lt;&gt;"NEMA","ime-pre-klu"&amp;IF(BJ269="","","(ali)"),IF(CE269&lt;&gt;"NEMA","ime-pre",IF(CW269&lt;&gt;"","novo",""))))&amp;IF(AND(BE269="0",BD269&gt;max_minuta*60),"-ot",""))</f>
        <v/>
      </c>
      <c r="EB269" t="s">
        <v>1</v>
      </c>
      <c r="EC269" s="112"/>
      <c r="ED269" s="138"/>
      <c r="EE269" s="138"/>
      <c r="EF269" s="138"/>
      <c r="EG269" s="138"/>
      <c r="EH269" s="138"/>
      <c r="EI269" s="138"/>
      <c r="EJ269" s="138"/>
      <c r="EK269" s="138"/>
      <c r="EL269" s="138"/>
      <c r="EM269" s="107" t="str">
        <f t="shared" si="403"/>
        <v/>
      </c>
      <c r="EN269" t="s">
        <v>1</v>
      </c>
    </row>
    <row r="270" spans="2:144" x14ac:dyDescent="0.25">
      <c r="B270" s="152"/>
      <c r="C270" t="s">
        <v>1</v>
      </c>
      <c r="D270" s="163" t="str">
        <f t="shared" si="404"/>
        <v/>
      </c>
      <c r="E270" s="164" t="str">
        <f t="shared" ref="E270:AW270" si="422">IF($B270="","",FIND(";",$B270,D270+1))</f>
        <v/>
      </c>
      <c r="F270" s="164" t="str">
        <f t="shared" si="422"/>
        <v/>
      </c>
      <c r="G270" s="164" t="str">
        <f t="shared" si="422"/>
        <v/>
      </c>
      <c r="H270" s="164" t="str">
        <f t="shared" si="422"/>
        <v/>
      </c>
      <c r="I270" s="164" t="str">
        <f t="shared" si="422"/>
        <v/>
      </c>
      <c r="J270" s="164" t="str">
        <f t="shared" si="422"/>
        <v/>
      </c>
      <c r="K270" s="164" t="str">
        <f t="shared" si="422"/>
        <v/>
      </c>
      <c r="L270" s="164" t="str">
        <f t="shared" si="422"/>
        <v/>
      </c>
      <c r="M270" s="164" t="str">
        <f t="shared" si="422"/>
        <v/>
      </c>
      <c r="N270" s="164" t="str">
        <f t="shared" si="422"/>
        <v/>
      </c>
      <c r="O270" s="164" t="str">
        <f t="shared" si="422"/>
        <v/>
      </c>
      <c r="P270" s="164" t="str">
        <f t="shared" si="422"/>
        <v/>
      </c>
      <c r="Q270" s="164" t="str">
        <f t="shared" si="422"/>
        <v/>
      </c>
      <c r="R270" s="164" t="str">
        <f t="shared" si="422"/>
        <v/>
      </c>
      <c r="S270" s="164" t="str">
        <f t="shared" si="422"/>
        <v/>
      </c>
      <c r="T270" s="164" t="str">
        <f t="shared" si="422"/>
        <v/>
      </c>
      <c r="U270" s="164" t="str">
        <f t="shared" si="422"/>
        <v/>
      </c>
      <c r="V270" s="164" t="str">
        <f t="shared" si="422"/>
        <v/>
      </c>
      <c r="W270" s="164" t="str">
        <f t="shared" si="422"/>
        <v/>
      </c>
      <c r="X270" s="164" t="str">
        <f t="shared" si="422"/>
        <v/>
      </c>
      <c r="Y270" s="164" t="str">
        <f t="shared" si="422"/>
        <v/>
      </c>
      <c r="Z270" s="164" t="str">
        <f t="shared" si="422"/>
        <v/>
      </c>
      <c r="AA270" s="164" t="str">
        <f t="shared" si="422"/>
        <v/>
      </c>
      <c r="AB270" s="164" t="str">
        <f t="shared" si="422"/>
        <v/>
      </c>
      <c r="AC270" s="164" t="str">
        <f t="shared" si="422"/>
        <v/>
      </c>
      <c r="AD270" s="164" t="str">
        <f t="shared" si="422"/>
        <v/>
      </c>
      <c r="AE270" s="164" t="str">
        <f t="shared" si="422"/>
        <v/>
      </c>
      <c r="AF270" s="164" t="str">
        <f t="shared" si="422"/>
        <v/>
      </c>
      <c r="AG270" s="164" t="str">
        <f t="shared" si="422"/>
        <v/>
      </c>
      <c r="AH270" s="164" t="str">
        <f t="shared" si="422"/>
        <v/>
      </c>
      <c r="AI270" s="164" t="str">
        <f t="shared" si="422"/>
        <v/>
      </c>
      <c r="AJ270" s="164" t="str">
        <f t="shared" si="422"/>
        <v/>
      </c>
      <c r="AK270" s="164" t="str">
        <f t="shared" si="422"/>
        <v/>
      </c>
      <c r="AL270" s="164" t="str">
        <f t="shared" si="422"/>
        <v/>
      </c>
      <c r="AM270" s="164" t="str">
        <f t="shared" si="422"/>
        <v/>
      </c>
      <c r="AN270" s="164" t="str">
        <f t="shared" si="422"/>
        <v/>
      </c>
      <c r="AO270" s="164" t="str">
        <f t="shared" si="422"/>
        <v/>
      </c>
      <c r="AP270" s="164" t="str">
        <f t="shared" si="422"/>
        <v/>
      </c>
      <c r="AQ270" s="164" t="str">
        <f t="shared" si="422"/>
        <v/>
      </c>
      <c r="AR270" s="164" t="str">
        <f t="shared" si="422"/>
        <v/>
      </c>
      <c r="AS270" s="164" t="str">
        <f t="shared" si="422"/>
        <v/>
      </c>
      <c r="AT270" s="164" t="str">
        <f t="shared" si="422"/>
        <v/>
      </c>
      <c r="AU270" s="164" t="str">
        <f t="shared" si="422"/>
        <v/>
      </c>
      <c r="AV270" s="164" t="str">
        <f t="shared" si="422"/>
        <v/>
      </c>
      <c r="AW270" s="165" t="str">
        <f t="shared" si="422"/>
        <v/>
      </c>
      <c r="AX270" t="s">
        <v>1</v>
      </c>
      <c r="AY270" s="106" t="str">
        <f t="shared" si="406"/>
        <v/>
      </c>
      <c r="AZ270" s="138" t="str">
        <f t="shared" si="398"/>
        <v/>
      </c>
      <c r="BA270" s="74" t="str">
        <f t="shared" si="407"/>
        <v/>
      </c>
      <c r="BB270" s="74" t="str">
        <f t="shared" si="408"/>
        <v/>
      </c>
      <c r="BC270" s="138" t="str">
        <f t="shared" si="409"/>
        <v/>
      </c>
      <c r="BD270" s="138" t="str">
        <f t="shared" si="410"/>
        <v/>
      </c>
      <c r="BE270" s="138" t="str">
        <f t="shared" si="411"/>
        <v/>
      </c>
      <c r="BF270" s="138" t="str">
        <f t="shared" si="344"/>
        <v/>
      </c>
      <c r="BG270" s="138" t="str">
        <f>IF(CD270="","",IF(N(BD270)&gt;max_minuta*60,2,INDEX(statusRezultat_id,MATCH(VALUE(BE270),statusRezultat_oevent,0))))</f>
        <v/>
      </c>
      <c r="BH270" s="74" t="str">
        <f>IF(B270="","",SUBSTITUTE(MID($B270,R270+1,S270-R270-1),"""",""))</f>
        <v/>
      </c>
      <c r="BI270" s="74" t="str">
        <f>IF(B270="","",SUBSTITUTE(MID($B270,S270+1,T270-S270-1),"""",""))</f>
        <v/>
      </c>
      <c r="BJ270" s="138" t="str">
        <f t="shared" si="412"/>
        <v/>
      </c>
      <c r="BK270" s="74" t="str" cm="1">
        <f t="array" ref="BK270">IF(BJ270="",""&amp;BI270,IF(BJ270="NEMA",BI270,INDEX(klubAlias_klub,BJ270)))</f>
        <v/>
      </c>
      <c r="BL270" s="74" t="str" cm="1">
        <f t="array" ref="BL270">IFERROR(INDEX(registarNatjecatelji,CE270,4),"")</f>
        <v/>
      </c>
      <c r="BM270" s="183" t="str">
        <f t="shared" si="368"/>
        <v/>
      </c>
      <c r="BN270" s="74" t="str">
        <f t="shared" si="413"/>
        <v/>
      </c>
      <c r="BO270" s="74" t="str">
        <f>IF(B270="","",SUBSTITUTE(MID($B270,T270+1,U270-T270-1),"""",""))</f>
        <v/>
      </c>
      <c r="BP270" s="138" t="str">
        <f>IF(BO270="","",IFERROR(INDEX(drzava_id,MATCH(BO270,drzava_oznaka,0)),"NEMA"))</f>
        <v/>
      </c>
      <c r="BQ270" s="74" t="str">
        <f>IF(B270="","",SUBSTITUTE(MID($B270,AQ270+1,AR270-AQ270-1),"""",""))</f>
        <v/>
      </c>
      <c r="BR270" s="74" t="str">
        <f t="shared" si="399"/>
        <v/>
      </c>
      <c r="BS270" s="138" t="str">
        <f t="shared" si="400"/>
        <v/>
      </c>
      <c r="BT270" s="75" t="str">
        <f>IF(B270="","",SUBSTITUTE(MID($B270,AR270+1,AS270-AR270-1),"""",""))</f>
        <v/>
      </c>
      <c r="BU270" s="75" t="str">
        <f>IF(B270="","",SUBSTITUTE(MID($B270,AS270+1,AT270-AS270-1),"""",""))</f>
        <v/>
      </c>
      <c r="BV270" s="76" t="str">
        <f>IF(B270="","",SUBSTITUTE(MID($B270,AT270+1,AU270-AT270-1),"""",""))</f>
        <v/>
      </c>
      <c r="BW270" t="s">
        <v>1</v>
      </c>
      <c r="BX270" s="106" t="str">
        <f>IF(BA270="Vacant","",IF(BA270="","",BA270) &amp; IF(BB270="",""," – " &amp; BB270) &amp; IF(BN270="",""," – " &amp; BN270) &amp; IF(AY270="",""," – " &amp; AY270))</f>
        <v/>
      </c>
      <c r="BY270" s="107" t="str">
        <f t="shared" si="401"/>
        <v/>
      </c>
      <c r="BZ270" t="s">
        <v>1</v>
      </c>
      <c r="CA270" s="106" t="str">
        <f>IF(BA270="Vacant","",IF(BA270="","",BA270) &amp; IF(BB270="",""," – " &amp; BB270) &amp; IF(BN270="",""," – " &amp; BN270))</f>
        <v/>
      </c>
      <c r="CB270" s="107" t="str">
        <f t="shared" si="402"/>
        <v/>
      </c>
      <c r="CC270" t="s">
        <v>1</v>
      </c>
      <c r="CD270" s="106" t="str">
        <f>IF(BA270="Vacant","",IF(BA270="","",BA270)&amp;IF(BB270="",""," – "&amp;BB270))</f>
        <v/>
      </c>
      <c r="CE270" s="107" t="str">
        <f t="shared" si="414"/>
        <v/>
      </c>
      <c r="CF270" t="s">
        <v>1</v>
      </c>
      <c r="CG270" s="112" t="str">
        <f t="shared" si="415"/>
        <v/>
      </c>
      <c r="CH270" s="107" t="str" cm="1">
        <f t="array" ref="CH270">IF(CG270="","",INDEX(imePrezime_id,CG270,0))</f>
        <v/>
      </c>
      <c r="CI270" t="s">
        <v>1</v>
      </c>
      <c r="CJ270" s="30" t="str">
        <f>IF(CE270&lt;&gt;"NEMA","","SELECT '"&amp;CD270&amp;"', ime, prezime FROM imeprezime WHERE ime LIKE '%"&amp;MID(BA270,2,LEN(BA270)-2)&amp;"%' Or prezime LIKE '%"&amp;MID(BB270,2,LEN(BB270)-2)&amp;"%' Or ime LIKE '%"&amp;MID(BB270,2,LEN(BB270)-2)&amp;"%' Or prezime LIKE '%"&amp;MID(BA270,2,LEN(BA270)-2)&amp;"%' ORDER BY ime, prezime;")</f>
        <v/>
      </c>
      <c r="CK270" t="s">
        <v>1</v>
      </c>
      <c r="CL270" s="91"/>
      <c r="CM270" t="s">
        <v>1</v>
      </c>
      <c r="CO270" t="s">
        <v>1</v>
      </c>
      <c r="CW270" s="116" t="str">
        <f>IF(CE270="NEMA",MAX(CW$10:CW269)+1,"")</f>
        <v/>
      </c>
      <c r="CX270" t="s">
        <v>1</v>
      </c>
      <c r="CY270" s="124" t="str">
        <f>LEFT(BQ270,1)</f>
        <v/>
      </c>
      <c r="CZ270" t="s">
        <v>1</v>
      </c>
      <c r="DA270" s="106" t="str">
        <f>IF(CW270="","",IF(BO270&lt;&gt;"CRO","","INSERT INTO osoba (id,reg_broj,oib,spol_id,dat_rodjenja) VALUES ("&amp;CW270&amp;",(SELECT max(reg_broj)+1 FROM osoba),Null,'"&amp;CY270&amp;"',Null); INSERT INTO osoba_log (id,reg_broj,oib,spol_id,dat_rodjenja,dnevnik_id) SELECT id,reg_broj,oib,spol_id,dat_rodjenja,"&amp;CW$2&amp;" FROM osoba WHERE id = "&amp;CW270&amp;";"))</f>
        <v/>
      </c>
      <c r="DB270" s="129" t="str">
        <f>IF(CW270="","","INSERT INTO imeprezime (id,osoba_id,rbr,ime,prezime,klub_id,identitet_id,sintaksa_id,info,aktivno,dnevnik_id) VALUES ("&amp;CW270&amp;","&amp;IF(DA270="","Null",CW270)&amp;",1,'"&amp;BA270&amp;"','"&amp;BB270&amp;"',(SELECT id FROM klub WHERE naziv = '"&amp;BI270&amp;"'),Null,1,'',1,"&amp;CW$2&amp;");")</f>
        <v/>
      </c>
      <c r="DC270" t="s">
        <v>1</v>
      </c>
      <c r="DD270" s="30" t="str">
        <f t="shared" si="416"/>
        <v/>
      </c>
      <c r="DE270" t="s">
        <v>1</v>
      </c>
      <c r="DF270" s="106" t="str">
        <f>IF(OR(BP270="",BP270&lt;&gt;"NEMA"),"",BO270)</f>
        <v/>
      </c>
      <c r="DG270" s="129" t="str">
        <f>IF(DF270="","",MAX(DG$10:DG269)+1)</f>
        <v/>
      </c>
      <c r="DH270" t="s">
        <v>1</v>
      </c>
      <c r="DI270" s="91"/>
      <c r="DJ270" t="s">
        <v>1</v>
      </c>
      <c r="DK270" s="30" t="str">
        <f>IF(DF270="","","INSERT INTO drzava(id,naziv,oznaka) VALUES ("&amp;DG270&amp;",'"&amp;DI270&amp;"','"&amp;UPPER(LEFT(DF270,1))&amp;LOWER(RIGHT(DF270,2))&amp;"');")</f>
        <v/>
      </c>
      <c r="DL270" t="s">
        <v>1</v>
      </c>
      <c r="DM270" s="170" t="str">
        <f>IF(BJ270&lt;&gt;"NEMA","",IF(IFERROR(MATCH(BI270,BI$10:BI269,0),0)&lt;&gt;0,"",BI270))</f>
        <v/>
      </c>
      <c r="DN270" t="s">
        <v>1</v>
      </c>
      <c r="DO270" s="91"/>
      <c r="DP270" t="s">
        <v>1</v>
      </c>
      <c r="DQ270" s="106" t="str">
        <f t="shared" si="417"/>
        <v/>
      </c>
      <c r="DR270" s="74" t="str">
        <f>IF(DQ270="","",MAX(DR$10:DR269)+1)</f>
        <v/>
      </c>
      <c r="DS270" s="74" t="str">
        <f>IF(DQ270="","",IF(BP270="","",IF(BP270="NEMA",DG270,BP270)))</f>
        <v/>
      </c>
      <c r="DT270" s="74" t="str">
        <f t="shared" si="418"/>
        <v/>
      </c>
      <c r="DU270" s="74" t="str">
        <f>IF(DO270="","",MAX(DU$10:DU269)+1)</f>
        <v/>
      </c>
      <c r="DV270" s="181" t="str">
        <f>IF(DO270="","",INDEX(klub_id,MATCH(DO270,klub_naziv,0)))</f>
        <v/>
      </c>
      <c r="DW270" s="129" t="str">
        <f t="shared" si="419"/>
        <v/>
      </c>
      <c r="DX270" t="s">
        <v>1</v>
      </c>
      <c r="DY270" s="30" t="str">
        <f t="shared" si="420"/>
        <v/>
      </c>
      <c r="DZ270" t="s">
        <v>1</v>
      </c>
      <c r="EA270" s="170" t="str">
        <f>IF(BX270="","",IF(BY270&lt;&gt;"NEMA","ime-pre-klu"&amp;IF(BJ270="","","(ali)")&amp;"-kat",IF(CB270&lt;&gt;"NEMA","ime-pre-klu"&amp;IF(BJ270="","","(ali)"),IF(CE270&lt;&gt;"NEMA","ime-pre",IF(CW270&lt;&gt;"","novo",""))))&amp;IF(AND(BE270="0",BD270&gt;max_minuta*60),"-ot",""))</f>
        <v/>
      </c>
      <c r="EB270" t="s">
        <v>1</v>
      </c>
      <c r="EC270" s="112"/>
      <c r="ED270" s="138"/>
      <c r="EE270" s="138"/>
      <c r="EF270" s="138"/>
      <c r="EG270" s="138"/>
      <c r="EH270" s="138"/>
      <c r="EI270" s="138"/>
      <c r="EJ270" s="138"/>
      <c r="EK270" s="138"/>
      <c r="EL270" s="138"/>
      <c r="EM270" s="107" t="str">
        <f t="shared" si="403"/>
        <v/>
      </c>
      <c r="EN270" t="s">
        <v>1</v>
      </c>
    </row>
    <row r="271" spans="2:144" x14ac:dyDescent="0.25">
      <c r="B271" s="152"/>
      <c r="C271" t="s">
        <v>1</v>
      </c>
      <c r="D271" s="163" t="str">
        <f t="shared" si="404"/>
        <v/>
      </c>
      <c r="E271" s="164" t="str">
        <f t="shared" ref="E271:AW271" si="423">IF($B271="","",FIND(";",$B271,D271+1))</f>
        <v/>
      </c>
      <c r="F271" s="164" t="str">
        <f t="shared" si="423"/>
        <v/>
      </c>
      <c r="G271" s="164" t="str">
        <f t="shared" si="423"/>
        <v/>
      </c>
      <c r="H271" s="164" t="str">
        <f t="shared" si="423"/>
        <v/>
      </c>
      <c r="I271" s="164" t="str">
        <f t="shared" si="423"/>
        <v/>
      </c>
      <c r="J271" s="164" t="str">
        <f t="shared" si="423"/>
        <v/>
      </c>
      <c r="K271" s="164" t="str">
        <f t="shared" si="423"/>
        <v/>
      </c>
      <c r="L271" s="164" t="str">
        <f t="shared" si="423"/>
        <v/>
      </c>
      <c r="M271" s="164" t="str">
        <f t="shared" si="423"/>
        <v/>
      </c>
      <c r="N271" s="164" t="str">
        <f t="shared" si="423"/>
        <v/>
      </c>
      <c r="O271" s="164" t="str">
        <f t="shared" si="423"/>
        <v/>
      </c>
      <c r="P271" s="164" t="str">
        <f t="shared" si="423"/>
        <v/>
      </c>
      <c r="Q271" s="164" t="str">
        <f t="shared" si="423"/>
        <v/>
      </c>
      <c r="R271" s="164" t="str">
        <f t="shared" si="423"/>
        <v/>
      </c>
      <c r="S271" s="164" t="str">
        <f t="shared" si="423"/>
        <v/>
      </c>
      <c r="T271" s="164" t="str">
        <f t="shared" si="423"/>
        <v/>
      </c>
      <c r="U271" s="164" t="str">
        <f t="shared" si="423"/>
        <v/>
      </c>
      <c r="V271" s="164" t="str">
        <f t="shared" si="423"/>
        <v/>
      </c>
      <c r="W271" s="164" t="str">
        <f t="shared" si="423"/>
        <v/>
      </c>
      <c r="X271" s="164" t="str">
        <f t="shared" si="423"/>
        <v/>
      </c>
      <c r="Y271" s="164" t="str">
        <f t="shared" si="423"/>
        <v/>
      </c>
      <c r="Z271" s="164" t="str">
        <f t="shared" si="423"/>
        <v/>
      </c>
      <c r="AA271" s="164" t="str">
        <f t="shared" si="423"/>
        <v/>
      </c>
      <c r="AB271" s="164" t="str">
        <f t="shared" si="423"/>
        <v/>
      </c>
      <c r="AC271" s="164" t="str">
        <f t="shared" si="423"/>
        <v/>
      </c>
      <c r="AD271" s="164" t="str">
        <f t="shared" si="423"/>
        <v/>
      </c>
      <c r="AE271" s="164" t="str">
        <f t="shared" si="423"/>
        <v/>
      </c>
      <c r="AF271" s="164" t="str">
        <f t="shared" si="423"/>
        <v/>
      </c>
      <c r="AG271" s="164" t="str">
        <f t="shared" si="423"/>
        <v/>
      </c>
      <c r="AH271" s="164" t="str">
        <f t="shared" si="423"/>
        <v/>
      </c>
      <c r="AI271" s="164" t="str">
        <f t="shared" si="423"/>
        <v/>
      </c>
      <c r="AJ271" s="164" t="str">
        <f t="shared" si="423"/>
        <v/>
      </c>
      <c r="AK271" s="164" t="str">
        <f t="shared" si="423"/>
        <v/>
      </c>
      <c r="AL271" s="164" t="str">
        <f t="shared" si="423"/>
        <v/>
      </c>
      <c r="AM271" s="164" t="str">
        <f t="shared" si="423"/>
        <v/>
      </c>
      <c r="AN271" s="164" t="str">
        <f t="shared" si="423"/>
        <v/>
      </c>
      <c r="AO271" s="164" t="str">
        <f t="shared" si="423"/>
        <v/>
      </c>
      <c r="AP271" s="164" t="str">
        <f t="shared" si="423"/>
        <v/>
      </c>
      <c r="AQ271" s="164" t="str">
        <f t="shared" si="423"/>
        <v/>
      </c>
      <c r="AR271" s="164" t="str">
        <f t="shared" si="423"/>
        <v/>
      </c>
      <c r="AS271" s="164" t="str">
        <f t="shared" si="423"/>
        <v/>
      </c>
      <c r="AT271" s="164" t="str">
        <f t="shared" si="423"/>
        <v/>
      </c>
      <c r="AU271" s="164" t="str">
        <f t="shared" si="423"/>
        <v/>
      </c>
      <c r="AV271" s="164" t="str">
        <f t="shared" si="423"/>
        <v/>
      </c>
      <c r="AW271" s="165" t="str">
        <f t="shared" si="423"/>
        <v/>
      </c>
      <c r="AX271" t="s">
        <v>1</v>
      </c>
      <c r="AY271" s="106" t="str">
        <f t="shared" si="406"/>
        <v/>
      </c>
      <c r="AZ271" s="138" t="str">
        <f t="shared" si="398"/>
        <v/>
      </c>
      <c r="BA271" s="74" t="str">
        <f t="shared" si="407"/>
        <v/>
      </c>
      <c r="BB271" s="74" t="str">
        <f t="shared" si="408"/>
        <v/>
      </c>
      <c r="BC271" s="138" t="str">
        <f t="shared" si="409"/>
        <v/>
      </c>
      <c r="BD271" s="138" t="str">
        <f t="shared" si="410"/>
        <v/>
      </c>
      <c r="BE271" s="138" t="str">
        <f t="shared" si="411"/>
        <v/>
      </c>
      <c r="BF271" s="138" t="str">
        <f t="shared" si="344"/>
        <v/>
      </c>
      <c r="BG271" s="138" t="str">
        <f>IF(CD271="","",IF(N(BD271)&gt;max_minuta*60,2,INDEX(statusRezultat_id,MATCH(VALUE(BE271),statusRezultat_oevent,0))))</f>
        <v/>
      </c>
      <c r="BH271" s="74" t="str">
        <f>IF(B271="","",SUBSTITUTE(MID($B271,R271+1,S271-R271-1),"""",""))</f>
        <v/>
      </c>
      <c r="BI271" s="74" t="str">
        <f>IF(B271="","",SUBSTITUTE(MID($B271,S271+1,T271-S271-1),"""",""))</f>
        <v/>
      </c>
      <c r="BJ271" s="138" t="str">
        <f t="shared" si="412"/>
        <v/>
      </c>
      <c r="BK271" s="74" t="str" cm="1">
        <f t="array" ref="BK271">IF(BJ271="",""&amp;BI271,IF(BJ271="NEMA",BI271,INDEX(klubAlias_klub,BJ271)))</f>
        <v/>
      </c>
      <c r="BL271" s="74" t="str" cm="1">
        <f t="array" ref="BL271">IFERROR(INDEX(registarNatjecatelji,CE271,4),"")</f>
        <v/>
      </c>
      <c r="BM271" s="183" t="str">
        <f t="shared" si="368"/>
        <v/>
      </c>
      <c r="BN271" s="74" t="str">
        <f t="shared" si="413"/>
        <v/>
      </c>
      <c r="BO271" s="74" t="str">
        <f>IF(B271="","",SUBSTITUTE(MID($B271,T271+1,U271-T271-1),"""",""))</f>
        <v/>
      </c>
      <c r="BP271" s="138" t="str">
        <f>IF(BO271="","",IFERROR(INDEX(drzava_id,MATCH(BO271,drzava_oznaka,0)),"NEMA"))</f>
        <v/>
      </c>
      <c r="BQ271" s="74" t="str">
        <f>IF(B271="","",SUBSTITUTE(MID($B271,AQ271+1,AR271-AQ271-1),"""",""))</f>
        <v/>
      </c>
      <c r="BR271" s="74" t="str">
        <f t="shared" si="399"/>
        <v/>
      </c>
      <c r="BS271" s="138" t="str">
        <f t="shared" si="400"/>
        <v/>
      </c>
      <c r="BT271" s="75" t="str">
        <f>IF(B271="","",SUBSTITUTE(MID($B271,AR271+1,AS271-AR271-1),"""",""))</f>
        <v/>
      </c>
      <c r="BU271" s="75" t="str">
        <f>IF(B271="","",SUBSTITUTE(MID($B271,AS271+1,AT271-AS271-1),"""",""))</f>
        <v/>
      </c>
      <c r="BV271" s="76" t="str">
        <f>IF(B271="","",SUBSTITUTE(MID($B271,AT271+1,AU271-AT271-1),"""",""))</f>
        <v/>
      </c>
      <c r="BW271" t="s">
        <v>1</v>
      </c>
      <c r="BX271" s="106" t="str">
        <f>IF(BA271="Vacant","",IF(BA271="","",BA271) &amp; IF(BB271="",""," – " &amp; BB271) &amp; IF(BN271="",""," – " &amp; BN271) &amp; IF(AY271="",""," – " &amp; AY271))</f>
        <v/>
      </c>
      <c r="BY271" s="107" t="str">
        <f t="shared" si="401"/>
        <v/>
      </c>
      <c r="BZ271" t="s">
        <v>1</v>
      </c>
      <c r="CA271" s="106" t="str">
        <f>IF(BA271="Vacant","",IF(BA271="","",BA271) &amp; IF(BB271="",""," – " &amp; BB271) &amp; IF(BN271="",""," – " &amp; BN271))</f>
        <v/>
      </c>
      <c r="CB271" s="107" t="str">
        <f t="shared" si="402"/>
        <v/>
      </c>
      <c r="CC271" t="s">
        <v>1</v>
      </c>
      <c r="CD271" s="106" t="str">
        <f>IF(BA271="Vacant","",IF(BA271="","",BA271)&amp;IF(BB271="",""," – "&amp;BB271))</f>
        <v/>
      </c>
      <c r="CE271" s="107" t="str">
        <f t="shared" si="414"/>
        <v/>
      </c>
      <c r="CF271" t="s">
        <v>1</v>
      </c>
      <c r="CG271" s="112" t="str">
        <f t="shared" si="415"/>
        <v/>
      </c>
      <c r="CH271" s="107" t="str" cm="1">
        <f t="array" ref="CH271">IF(CG271="","",INDEX(imePrezime_id,CG271,0))</f>
        <v/>
      </c>
      <c r="CI271" t="s">
        <v>1</v>
      </c>
      <c r="CJ271" s="30" t="str">
        <f>IF(CE271&lt;&gt;"NEMA","","SELECT '"&amp;CD271&amp;"', ime, prezime FROM imeprezime WHERE ime LIKE '%"&amp;MID(BA271,2,LEN(BA271)-2)&amp;"%' Or prezime LIKE '%"&amp;MID(BB271,2,LEN(BB271)-2)&amp;"%' Or ime LIKE '%"&amp;MID(BB271,2,LEN(BB271)-2)&amp;"%' Or prezime LIKE '%"&amp;MID(BA271,2,LEN(BA271)-2)&amp;"%' ORDER BY ime, prezime;")</f>
        <v/>
      </c>
      <c r="CK271" t="s">
        <v>1</v>
      </c>
      <c r="CL271" s="91"/>
      <c r="CM271" t="s">
        <v>1</v>
      </c>
      <c r="CO271" t="s">
        <v>1</v>
      </c>
      <c r="CW271" s="116" t="str">
        <f>IF(CE271="NEMA",MAX(CW$10:CW270)+1,"")</f>
        <v/>
      </c>
      <c r="CX271" t="s">
        <v>1</v>
      </c>
      <c r="CY271" s="124" t="str">
        <f>LEFT(BQ271,1)</f>
        <v/>
      </c>
      <c r="CZ271" t="s">
        <v>1</v>
      </c>
      <c r="DA271" s="106" t="str">
        <f>IF(CW271="","",IF(BO271&lt;&gt;"CRO","","INSERT INTO osoba (id,reg_broj,oib,spol_id,dat_rodjenja) VALUES ("&amp;CW271&amp;",(SELECT max(reg_broj)+1 FROM osoba),Null,'"&amp;CY271&amp;"',Null); INSERT INTO osoba_log (id,reg_broj,oib,spol_id,dat_rodjenja,dnevnik_id) SELECT id,reg_broj,oib,spol_id,dat_rodjenja,"&amp;CW$2&amp;" FROM osoba WHERE id = "&amp;CW271&amp;";"))</f>
        <v/>
      </c>
      <c r="DB271" s="129" t="str">
        <f>IF(CW271="","","INSERT INTO imeprezime (id,osoba_id,rbr,ime,prezime,klub_id,identitet_id,sintaksa_id,info,aktivno,dnevnik_id) VALUES ("&amp;CW271&amp;","&amp;IF(DA271="","Null",CW271)&amp;",1,'"&amp;BA271&amp;"','"&amp;BB271&amp;"',(SELECT id FROM klub WHERE naziv = '"&amp;BI271&amp;"'),Null,1,'',1,"&amp;CW$2&amp;");")</f>
        <v/>
      </c>
      <c r="DC271" t="s">
        <v>1</v>
      </c>
      <c r="DD271" s="30" t="str">
        <f t="shared" si="416"/>
        <v/>
      </c>
      <c r="DE271" t="s">
        <v>1</v>
      </c>
      <c r="DF271" s="106" t="str">
        <f>IF(OR(BP271="",BP271&lt;&gt;"NEMA"),"",BO271)</f>
        <v/>
      </c>
      <c r="DG271" s="129" t="str">
        <f>IF(DF271="","",MAX(DG$10:DG270)+1)</f>
        <v/>
      </c>
      <c r="DH271" t="s">
        <v>1</v>
      </c>
      <c r="DI271" s="91"/>
      <c r="DJ271" t="s">
        <v>1</v>
      </c>
      <c r="DK271" s="30" t="str">
        <f>IF(DF271="","","INSERT INTO drzava(id,naziv,oznaka) VALUES ("&amp;DG271&amp;",'"&amp;DI271&amp;"','"&amp;UPPER(LEFT(DF271,1))&amp;LOWER(RIGHT(DF271,2))&amp;"');")</f>
        <v/>
      </c>
      <c r="DL271" t="s">
        <v>1</v>
      </c>
      <c r="DM271" s="170" t="str">
        <f>IF(BJ271&lt;&gt;"NEMA","",IF(IFERROR(MATCH(BI271,BI$10:BI270,0),0)&lt;&gt;0,"",BI271))</f>
        <v/>
      </c>
      <c r="DN271" t="s">
        <v>1</v>
      </c>
      <c r="DO271" s="91"/>
      <c r="DP271" t="s">
        <v>1</v>
      </c>
      <c r="DQ271" s="106" t="str">
        <f t="shared" si="417"/>
        <v/>
      </c>
      <c r="DR271" s="74" t="str">
        <f>IF(DQ271="","",MAX(DR$10:DR270)+1)</f>
        <v/>
      </c>
      <c r="DS271" s="74" t="str">
        <f>IF(DQ271="","",IF(BP271="","",IF(BP271="NEMA",DG271,BP271)))</f>
        <v/>
      </c>
      <c r="DT271" s="74" t="str">
        <f t="shared" si="418"/>
        <v/>
      </c>
      <c r="DU271" s="74" t="str">
        <f>IF(DO271="","",MAX(DU$10:DU270)+1)</f>
        <v/>
      </c>
      <c r="DV271" s="181" t="str">
        <f>IF(DO271="","",INDEX(klub_id,MATCH(DO271,klub_naziv,0)))</f>
        <v/>
      </c>
      <c r="DW271" s="129" t="str">
        <f t="shared" si="419"/>
        <v/>
      </c>
      <c r="DX271" t="s">
        <v>1</v>
      </c>
      <c r="DY271" s="30" t="str">
        <f t="shared" si="420"/>
        <v/>
      </c>
      <c r="DZ271" t="s">
        <v>1</v>
      </c>
      <c r="EA271" s="170" t="str">
        <f>IF(BX271="","",IF(BY271&lt;&gt;"NEMA","ime-pre-klu"&amp;IF(BJ271="","","(ali)")&amp;"-kat",IF(CB271&lt;&gt;"NEMA","ime-pre-klu"&amp;IF(BJ271="","","(ali)"),IF(CE271&lt;&gt;"NEMA","ime-pre",IF(CW271&lt;&gt;"","novo",""))))&amp;IF(AND(BE271="0",BD271&gt;max_minuta*60),"-ot",""))</f>
        <v/>
      </c>
      <c r="EB271" t="s">
        <v>1</v>
      </c>
      <c r="EC271" s="112"/>
      <c r="ED271" s="138"/>
      <c r="EE271" s="138"/>
      <c r="EF271" s="138"/>
      <c r="EG271" s="138"/>
      <c r="EH271" s="138"/>
      <c r="EI271" s="138"/>
      <c r="EJ271" s="138"/>
      <c r="EK271" s="138"/>
      <c r="EL271" s="138"/>
      <c r="EM271" s="107" t="str">
        <f t="shared" si="403"/>
        <v/>
      </c>
      <c r="EN271" t="s">
        <v>1</v>
      </c>
    </row>
    <row r="272" spans="2:144" x14ac:dyDescent="0.25">
      <c r="B272" s="152"/>
      <c r="C272" t="s">
        <v>1</v>
      </c>
      <c r="D272" s="163" t="str">
        <f t="shared" si="404"/>
        <v/>
      </c>
      <c r="E272" s="164" t="str">
        <f t="shared" ref="E272:AW272" si="424">IF($B272="","",FIND(";",$B272,D272+1))</f>
        <v/>
      </c>
      <c r="F272" s="164" t="str">
        <f t="shared" si="424"/>
        <v/>
      </c>
      <c r="G272" s="164" t="str">
        <f t="shared" si="424"/>
        <v/>
      </c>
      <c r="H272" s="164" t="str">
        <f t="shared" si="424"/>
        <v/>
      </c>
      <c r="I272" s="164" t="str">
        <f t="shared" si="424"/>
        <v/>
      </c>
      <c r="J272" s="164" t="str">
        <f t="shared" si="424"/>
        <v/>
      </c>
      <c r="K272" s="164" t="str">
        <f t="shared" si="424"/>
        <v/>
      </c>
      <c r="L272" s="164" t="str">
        <f t="shared" si="424"/>
        <v/>
      </c>
      <c r="M272" s="164" t="str">
        <f t="shared" si="424"/>
        <v/>
      </c>
      <c r="N272" s="164" t="str">
        <f t="shared" si="424"/>
        <v/>
      </c>
      <c r="O272" s="164" t="str">
        <f t="shared" si="424"/>
        <v/>
      </c>
      <c r="P272" s="164" t="str">
        <f t="shared" si="424"/>
        <v/>
      </c>
      <c r="Q272" s="164" t="str">
        <f t="shared" si="424"/>
        <v/>
      </c>
      <c r="R272" s="164" t="str">
        <f t="shared" si="424"/>
        <v/>
      </c>
      <c r="S272" s="164" t="str">
        <f t="shared" si="424"/>
        <v/>
      </c>
      <c r="T272" s="164" t="str">
        <f t="shared" si="424"/>
        <v/>
      </c>
      <c r="U272" s="164" t="str">
        <f t="shared" si="424"/>
        <v/>
      </c>
      <c r="V272" s="164" t="str">
        <f t="shared" si="424"/>
        <v/>
      </c>
      <c r="W272" s="164" t="str">
        <f t="shared" si="424"/>
        <v/>
      </c>
      <c r="X272" s="164" t="str">
        <f t="shared" si="424"/>
        <v/>
      </c>
      <c r="Y272" s="164" t="str">
        <f t="shared" si="424"/>
        <v/>
      </c>
      <c r="Z272" s="164" t="str">
        <f t="shared" si="424"/>
        <v/>
      </c>
      <c r="AA272" s="164" t="str">
        <f t="shared" si="424"/>
        <v/>
      </c>
      <c r="AB272" s="164" t="str">
        <f t="shared" si="424"/>
        <v/>
      </c>
      <c r="AC272" s="164" t="str">
        <f t="shared" si="424"/>
        <v/>
      </c>
      <c r="AD272" s="164" t="str">
        <f t="shared" si="424"/>
        <v/>
      </c>
      <c r="AE272" s="164" t="str">
        <f t="shared" si="424"/>
        <v/>
      </c>
      <c r="AF272" s="164" t="str">
        <f t="shared" si="424"/>
        <v/>
      </c>
      <c r="AG272" s="164" t="str">
        <f t="shared" si="424"/>
        <v/>
      </c>
      <c r="AH272" s="164" t="str">
        <f t="shared" si="424"/>
        <v/>
      </c>
      <c r="AI272" s="164" t="str">
        <f t="shared" si="424"/>
        <v/>
      </c>
      <c r="AJ272" s="164" t="str">
        <f t="shared" si="424"/>
        <v/>
      </c>
      <c r="AK272" s="164" t="str">
        <f t="shared" si="424"/>
        <v/>
      </c>
      <c r="AL272" s="164" t="str">
        <f t="shared" si="424"/>
        <v/>
      </c>
      <c r="AM272" s="164" t="str">
        <f t="shared" si="424"/>
        <v/>
      </c>
      <c r="AN272" s="164" t="str">
        <f t="shared" si="424"/>
        <v/>
      </c>
      <c r="AO272" s="164" t="str">
        <f t="shared" si="424"/>
        <v/>
      </c>
      <c r="AP272" s="164" t="str">
        <f t="shared" si="424"/>
        <v/>
      </c>
      <c r="AQ272" s="164" t="str">
        <f t="shared" si="424"/>
        <v/>
      </c>
      <c r="AR272" s="164" t="str">
        <f t="shared" si="424"/>
        <v/>
      </c>
      <c r="AS272" s="164" t="str">
        <f t="shared" si="424"/>
        <v/>
      </c>
      <c r="AT272" s="164" t="str">
        <f t="shared" si="424"/>
        <v/>
      </c>
      <c r="AU272" s="164" t="str">
        <f t="shared" si="424"/>
        <v/>
      </c>
      <c r="AV272" s="164" t="str">
        <f t="shared" si="424"/>
        <v/>
      </c>
      <c r="AW272" s="165" t="str">
        <f t="shared" si="424"/>
        <v/>
      </c>
      <c r="AX272" t="s">
        <v>1</v>
      </c>
      <c r="AY272" s="106" t="str">
        <f t="shared" si="406"/>
        <v/>
      </c>
      <c r="AZ272" s="138" t="str">
        <f t="shared" si="398"/>
        <v/>
      </c>
      <c r="BA272" s="74" t="str">
        <f t="shared" si="407"/>
        <v/>
      </c>
      <c r="BB272" s="74" t="str">
        <f t="shared" si="408"/>
        <v/>
      </c>
      <c r="BC272" s="138" t="str">
        <f t="shared" si="409"/>
        <v/>
      </c>
      <c r="BD272" s="138" t="str">
        <f t="shared" si="410"/>
        <v/>
      </c>
      <c r="BE272" s="138" t="str">
        <f t="shared" si="411"/>
        <v/>
      </c>
      <c r="BF272" s="138" t="str">
        <f t="shared" si="344"/>
        <v/>
      </c>
      <c r="BG272" s="138" t="str">
        <f>IF(CD272="","",IF(N(BD272)&gt;max_minuta*60,2,INDEX(statusRezultat_id,MATCH(VALUE(BE272),statusRezultat_oevent,0))))</f>
        <v/>
      </c>
      <c r="BH272" s="74" t="str">
        <f>IF(B272="","",SUBSTITUTE(MID($B272,R272+1,S272-R272-1),"""",""))</f>
        <v/>
      </c>
      <c r="BI272" s="74" t="str">
        <f>IF(B272="","",SUBSTITUTE(MID($B272,S272+1,T272-S272-1),"""",""))</f>
        <v/>
      </c>
      <c r="BJ272" s="138" t="str">
        <f t="shared" si="412"/>
        <v/>
      </c>
      <c r="BK272" s="74" t="str" cm="1">
        <f t="array" ref="BK272">IF(BJ272="",""&amp;BI272,IF(BJ272="NEMA",BI272,INDEX(klubAlias_klub,BJ272)))</f>
        <v/>
      </c>
      <c r="BL272" s="74" t="str" cm="1">
        <f t="array" ref="BL272">IFERROR(INDEX(registarNatjecatelji,CE272,4),"")</f>
        <v/>
      </c>
      <c r="BM272" s="183" t="str">
        <f t="shared" si="368"/>
        <v/>
      </c>
      <c r="BN272" s="74" t="str">
        <f t="shared" si="413"/>
        <v/>
      </c>
      <c r="BO272" s="74" t="str">
        <f>IF(B272="","",SUBSTITUTE(MID($B272,T272+1,U272-T272-1),"""",""))</f>
        <v/>
      </c>
      <c r="BP272" s="138" t="str">
        <f>IF(BO272="","",IFERROR(INDEX(drzava_id,MATCH(BO272,drzava_oznaka,0)),"NEMA"))</f>
        <v/>
      </c>
      <c r="BQ272" s="74" t="str">
        <f>IF(B272="","",SUBSTITUTE(MID($B272,AQ272+1,AR272-AQ272-1),"""",""))</f>
        <v/>
      </c>
      <c r="BR272" s="74" t="str">
        <f t="shared" si="399"/>
        <v/>
      </c>
      <c r="BS272" s="138" t="str">
        <f t="shared" si="400"/>
        <v/>
      </c>
      <c r="BT272" s="75" t="str">
        <f>IF(B272="","",SUBSTITUTE(MID($B272,AR272+1,AS272-AR272-1),"""",""))</f>
        <v/>
      </c>
      <c r="BU272" s="75" t="str">
        <f>IF(B272="","",SUBSTITUTE(MID($B272,AS272+1,AT272-AS272-1),"""",""))</f>
        <v/>
      </c>
      <c r="BV272" s="76" t="str">
        <f>IF(B272="","",SUBSTITUTE(MID($B272,AT272+1,AU272-AT272-1),"""",""))</f>
        <v/>
      </c>
      <c r="BW272" t="s">
        <v>1</v>
      </c>
      <c r="BX272" s="106" t="str">
        <f>IF(BA272="Vacant","",IF(BA272="","",BA272) &amp; IF(BB272="",""," – " &amp; BB272) &amp; IF(BN272="",""," – " &amp; BN272) &amp; IF(AY272="",""," – " &amp; AY272))</f>
        <v/>
      </c>
      <c r="BY272" s="107" t="str">
        <f t="shared" si="401"/>
        <v/>
      </c>
      <c r="BZ272" t="s">
        <v>1</v>
      </c>
      <c r="CA272" s="106" t="str">
        <f>IF(BA272="Vacant","",IF(BA272="","",BA272) &amp; IF(BB272="",""," – " &amp; BB272) &amp; IF(BN272="",""," – " &amp; BN272))</f>
        <v/>
      </c>
      <c r="CB272" s="107" t="str">
        <f t="shared" si="402"/>
        <v/>
      </c>
      <c r="CC272" t="s">
        <v>1</v>
      </c>
      <c r="CD272" s="106" t="str">
        <f>IF(BA272="Vacant","",IF(BA272="","",BA272)&amp;IF(BB272="",""," – "&amp;BB272))</f>
        <v/>
      </c>
      <c r="CE272" s="107" t="str">
        <f t="shared" si="414"/>
        <v/>
      </c>
      <c r="CF272" t="s">
        <v>1</v>
      </c>
      <c r="CG272" s="112" t="str">
        <f t="shared" si="415"/>
        <v/>
      </c>
      <c r="CH272" s="107" t="str" cm="1">
        <f t="array" ref="CH272">IF(CG272="","",INDEX(imePrezime_id,CG272,0))</f>
        <v/>
      </c>
      <c r="CI272" t="s">
        <v>1</v>
      </c>
      <c r="CJ272" s="30" t="str">
        <f>IF(CE272&lt;&gt;"NEMA","","SELECT '"&amp;CD272&amp;"', ime, prezime FROM imeprezime WHERE ime LIKE '%"&amp;MID(BA272,2,LEN(BA272)-2)&amp;"%' Or prezime LIKE '%"&amp;MID(BB272,2,LEN(BB272)-2)&amp;"%' Or ime LIKE '%"&amp;MID(BB272,2,LEN(BB272)-2)&amp;"%' Or prezime LIKE '%"&amp;MID(BA272,2,LEN(BA272)-2)&amp;"%' ORDER BY ime, prezime;")</f>
        <v/>
      </c>
      <c r="CK272" t="s">
        <v>1</v>
      </c>
      <c r="CL272" s="91"/>
      <c r="CM272" t="s">
        <v>1</v>
      </c>
      <c r="CO272" t="s">
        <v>1</v>
      </c>
      <c r="CW272" s="116" t="str">
        <f>IF(CE272="NEMA",MAX(CW$10:CW271)+1,"")</f>
        <v/>
      </c>
      <c r="CX272" t="s">
        <v>1</v>
      </c>
      <c r="CY272" s="124" t="str">
        <f>LEFT(BQ272,1)</f>
        <v/>
      </c>
      <c r="CZ272" t="s">
        <v>1</v>
      </c>
      <c r="DA272" s="106" t="str">
        <f>IF(CW272="","",IF(BO272&lt;&gt;"CRO","","INSERT INTO osoba (id,reg_broj,oib,spol_id,dat_rodjenja) VALUES ("&amp;CW272&amp;",(SELECT max(reg_broj)+1 FROM osoba),Null,'"&amp;CY272&amp;"',Null); INSERT INTO osoba_log (id,reg_broj,oib,spol_id,dat_rodjenja,dnevnik_id) SELECT id,reg_broj,oib,spol_id,dat_rodjenja,"&amp;CW$2&amp;" FROM osoba WHERE id = "&amp;CW272&amp;";"))</f>
        <v/>
      </c>
      <c r="DB272" s="129" t="str">
        <f>IF(CW272="","","INSERT INTO imeprezime (id,osoba_id,rbr,ime,prezime,klub_id,identitet_id,sintaksa_id,info,aktivno,dnevnik_id) VALUES ("&amp;CW272&amp;","&amp;IF(DA272="","Null",CW272)&amp;",1,'"&amp;BA272&amp;"','"&amp;BB272&amp;"',(SELECT id FROM klub WHERE naziv = '"&amp;BI272&amp;"'),Null,1,'',1,"&amp;CW$2&amp;");")</f>
        <v/>
      </c>
      <c r="DC272" t="s">
        <v>1</v>
      </c>
      <c r="DD272" s="30" t="str">
        <f t="shared" si="416"/>
        <v/>
      </c>
      <c r="DE272" t="s">
        <v>1</v>
      </c>
      <c r="DF272" s="106" t="str">
        <f>IF(OR(BP272="",BP272&lt;&gt;"NEMA"),"",BO272)</f>
        <v/>
      </c>
      <c r="DG272" s="129" t="str">
        <f>IF(DF272="","",MAX(DG$10:DG271)+1)</f>
        <v/>
      </c>
      <c r="DH272" t="s">
        <v>1</v>
      </c>
      <c r="DI272" s="91"/>
      <c r="DJ272" t="s">
        <v>1</v>
      </c>
      <c r="DK272" s="30" t="str">
        <f>IF(DF272="","","INSERT INTO drzava(id,naziv,oznaka) VALUES ("&amp;DG272&amp;",'"&amp;DI272&amp;"','"&amp;UPPER(LEFT(DF272,1))&amp;LOWER(RIGHT(DF272,2))&amp;"');")</f>
        <v/>
      </c>
      <c r="DL272" t="s">
        <v>1</v>
      </c>
      <c r="DM272" s="170" t="str">
        <f>IF(BJ272&lt;&gt;"NEMA","",IF(IFERROR(MATCH(BI272,BI$10:BI271,0),0)&lt;&gt;0,"",BI272))</f>
        <v/>
      </c>
      <c r="DN272" t="s">
        <v>1</v>
      </c>
      <c r="DO272" s="91"/>
      <c r="DP272" t="s">
        <v>1</v>
      </c>
      <c r="DQ272" s="106" t="str">
        <f t="shared" si="417"/>
        <v/>
      </c>
      <c r="DR272" s="74" t="str">
        <f>IF(DQ272="","",MAX(DR$10:DR271)+1)</f>
        <v/>
      </c>
      <c r="DS272" s="74" t="str">
        <f>IF(DQ272="","",IF(BP272="","",IF(BP272="NEMA",DG272,BP272)))</f>
        <v/>
      </c>
      <c r="DT272" s="74" t="str">
        <f t="shared" si="418"/>
        <v/>
      </c>
      <c r="DU272" s="74" t="str">
        <f>IF(DO272="","",MAX(DU$10:DU271)+1)</f>
        <v/>
      </c>
      <c r="DV272" s="181" t="str">
        <f>IF(DO272="","",INDEX(klub_id,MATCH(DO272,klub_naziv,0)))</f>
        <v/>
      </c>
      <c r="DW272" s="129" t="str">
        <f t="shared" si="419"/>
        <v/>
      </c>
      <c r="DX272" t="s">
        <v>1</v>
      </c>
      <c r="DY272" s="30" t="str">
        <f t="shared" si="420"/>
        <v/>
      </c>
      <c r="DZ272" t="s">
        <v>1</v>
      </c>
      <c r="EA272" s="170" t="str">
        <f>IF(BX272="","",IF(BY272&lt;&gt;"NEMA","ime-pre-klu"&amp;IF(BJ272="","","(ali)")&amp;"-kat",IF(CB272&lt;&gt;"NEMA","ime-pre-klu"&amp;IF(BJ272="","","(ali)"),IF(CE272&lt;&gt;"NEMA","ime-pre",IF(CW272&lt;&gt;"","novo",""))))&amp;IF(AND(BE272="0",BD272&gt;max_minuta*60),"-ot",""))</f>
        <v/>
      </c>
      <c r="EB272" t="s">
        <v>1</v>
      </c>
      <c r="EC272" s="112"/>
      <c r="ED272" s="138"/>
      <c r="EE272" s="138"/>
      <c r="EF272" s="138"/>
      <c r="EG272" s="138"/>
      <c r="EH272" s="138"/>
      <c r="EI272" s="138"/>
      <c r="EJ272" s="138"/>
      <c r="EK272" s="138"/>
      <c r="EL272" s="138"/>
      <c r="EM272" s="107" t="str">
        <f t="shared" si="403"/>
        <v/>
      </c>
      <c r="EN272" t="s">
        <v>1</v>
      </c>
    </row>
    <row r="273" spans="2:144" x14ac:dyDescent="0.25">
      <c r="B273" s="152"/>
      <c r="C273" t="s">
        <v>1</v>
      </c>
      <c r="D273" s="163" t="str">
        <f t="shared" si="404"/>
        <v/>
      </c>
      <c r="E273" s="164" t="str">
        <f t="shared" ref="E273:AW273" si="425">IF($B273="","",FIND(";",$B273,D273+1))</f>
        <v/>
      </c>
      <c r="F273" s="164" t="str">
        <f t="shared" si="425"/>
        <v/>
      </c>
      <c r="G273" s="164" t="str">
        <f t="shared" si="425"/>
        <v/>
      </c>
      <c r="H273" s="164" t="str">
        <f t="shared" si="425"/>
        <v/>
      </c>
      <c r="I273" s="164" t="str">
        <f t="shared" si="425"/>
        <v/>
      </c>
      <c r="J273" s="164" t="str">
        <f t="shared" si="425"/>
        <v/>
      </c>
      <c r="K273" s="164" t="str">
        <f t="shared" si="425"/>
        <v/>
      </c>
      <c r="L273" s="164" t="str">
        <f t="shared" si="425"/>
        <v/>
      </c>
      <c r="M273" s="164" t="str">
        <f t="shared" si="425"/>
        <v/>
      </c>
      <c r="N273" s="164" t="str">
        <f t="shared" si="425"/>
        <v/>
      </c>
      <c r="O273" s="164" t="str">
        <f t="shared" si="425"/>
        <v/>
      </c>
      <c r="P273" s="164" t="str">
        <f t="shared" si="425"/>
        <v/>
      </c>
      <c r="Q273" s="164" t="str">
        <f t="shared" si="425"/>
        <v/>
      </c>
      <c r="R273" s="164" t="str">
        <f t="shared" si="425"/>
        <v/>
      </c>
      <c r="S273" s="164" t="str">
        <f t="shared" si="425"/>
        <v/>
      </c>
      <c r="T273" s="164" t="str">
        <f t="shared" si="425"/>
        <v/>
      </c>
      <c r="U273" s="164" t="str">
        <f t="shared" si="425"/>
        <v/>
      </c>
      <c r="V273" s="164" t="str">
        <f t="shared" si="425"/>
        <v/>
      </c>
      <c r="W273" s="164" t="str">
        <f t="shared" si="425"/>
        <v/>
      </c>
      <c r="X273" s="164" t="str">
        <f t="shared" si="425"/>
        <v/>
      </c>
      <c r="Y273" s="164" t="str">
        <f t="shared" si="425"/>
        <v/>
      </c>
      <c r="Z273" s="164" t="str">
        <f t="shared" si="425"/>
        <v/>
      </c>
      <c r="AA273" s="164" t="str">
        <f t="shared" si="425"/>
        <v/>
      </c>
      <c r="AB273" s="164" t="str">
        <f t="shared" si="425"/>
        <v/>
      </c>
      <c r="AC273" s="164" t="str">
        <f t="shared" si="425"/>
        <v/>
      </c>
      <c r="AD273" s="164" t="str">
        <f t="shared" si="425"/>
        <v/>
      </c>
      <c r="AE273" s="164" t="str">
        <f t="shared" si="425"/>
        <v/>
      </c>
      <c r="AF273" s="164" t="str">
        <f t="shared" si="425"/>
        <v/>
      </c>
      <c r="AG273" s="164" t="str">
        <f t="shared" si="425"/>
        <v/>
      </c>
      <c r="AH273" s="164" t="str">
        <f t="shared" si="425"/>
        <v/>
      </c>
      <c r="AI273" s="164" t="str">
        <f t="shared" si="425"/>
        <v/>
      </c>
      <c r="AJ273" s="164" t="str">
        <f t="shared" si="425"/>
        <v/>
      </c>
      <c r="AK273" s="164" t="str">
        <f t="shared" si="425"/>
        <v/>
      </c>
      <c r="AL273" s="164" t="str">
        <f t="shared" si="425"/>
        <v/>
      </c>
      <c r="AM273" s="164" t="str">
        <f t="shared" si="425"/>
        <v/>
      </c>
      <c r="AN273" s="164" t="str">
        <f t="shared" si="425"/>
        <v/>
      </c>
      <c r="AO273" s="164" t="str">
        <f t="shared" si="425"/>
        <v/>
      </c>
      <c r="AP273" s="164" t="str">
        <f t="shared" si="425"/>
        <v/>
      </c>
      <c r="AQ273" s="164" t="str">
        <f t="shared" si="425"/>
        <v/>
      </c>
      <c r="AR273" s="164" t="str">
        <f t="shared" si="425"/>
        <v/>
      </c>
      <c r="AS273" s="164" t="str">
        <f t="shared" si="425"/>
        <v/>
      </c>
      <c r="AT273" s="164" t="str">
        <f t="shared" si="425"/>
        <v/>
      </c>
      <c r="AU273" s="164" t="str">
        <f t="shared" si="425"/>
        <v/>
      </c>
      <c r="AV273" s="164" t="str">
        <f t="shared" si="425"/>
        <v/>
      </c>
      <c r="AW273" s="165" t="str">
        <f t="shared" si="425"/>
        <v/>
      </c>
      <c r="AX273" t="s">
        <v>1</v>
      </c>
      <c r="AY273" s="106" t="str">
        <f t="shared" si="406"/>
        <v/>
      </c>
      <c r="AZ273" s="138" t="str">
        <f t="shared" si="398"/>
        <v/>
      </c>
      <c r="BA273" s="74" t="str">
        <f t="shared" si="407"/>
        <v/>
      </c>
      <c r="BB273" s="74" t="str">
        <f t="shared" si="408"/>
        <v/>
      </c>
      <c r="BC273" s="138" t="str">
        <f t="shared" si="409"/>
        <v/>
      </c>
      <c r="BD273" s="138" t="str">
        <f t="shared" si="410"/>
        <v/>
      </c>
      <c r="BE273" s="138" t="str">
        <f t="shared" si="411"/>
        <v/>
      </c>
      <c r="BF273" s="138" t="str">
        <f t="shared" si="344"/>
        <v/>
      </c>
      <c r="BG273" s="138" t="str">
        <f>IF(CD273="","",IF(N(BD273)&gt;max_minuta*60,2,INDEX(statusRezultat_id,MATCH(VALUE(BE273),statusRezultat_oevent,0))))</f>
        <v/>
      </c>
      <c r="BH273" s="74" t="str">
        <f>IF(B273="","",SUBSTITUTE(MID($B273,R273+1,S273-R273-1),"""",""))</f>
        <v/>
      </c>
      <c r="BI273" s="74" t="str">
        <f>IF(B273="","",SUBSTITUTE(MID($B273,S273+1,T273-S273-1),"""",""))</f>
        <v/>
      </c>
      <c r="BJ273" s="138" t="str">
        <f t="shared" si="412"/>
        <v/>
      </c>
      <c r="BK273" s="74" t="str" cm="1">
        <f t="array" ref="BK273">IF(BJ273="",""&amp;BI273,IF(BJ273="NEMA",BI273,INDEX(klubAlias_klub,BJ273)))</f>
        <v/>
      </c>
      <c r="BL273" s="74" t="str" cm="1">
        <f t="array" ref="BL273">IFERROR(INDEX(registarNatjecatelji,CE273,4),"")</f>
        <v/>
      </c>
      <c r="BM273" s="183" t="str">
        <f t="shared" si="368"/>
        <v/>
      </c>
      <c r="BN273" s="74" t="str">
        <f t="shared" si="413"/>
        <v/>
      </c>
      <c r="BO273" s="74" t="str">
        <f>IF(B273="","",SUBSTITUTE(MID($B273,T273+1,U273-T273-1),"""",""))</f>
        <v/>
      </c>
      <c r="BP273" s="138" t="str">
        <f>IF(BO273="","",IFERROR(INDEX(drzava_id,MATCH(BO273,drzava_oznaka,0)),"NEMA"))</f>
        <v/>
      </c>
      <c r="BQ273" s="74" t="str">
        <f>IF(B273="","",SUBSTITUTE(MID($B273,AQ273+1,AR273-AQ273-1),"""",""))</f>
        <v/>
      </c>
      <c r="BR273" s="74" t="str">
        <f t="shared" si="399"/>
        <v/>
      </c>
      <c r="BS273" s="138" t="str">
        <f t="shared" si="400"/>
        <v/>
      </c>
      <c r="BT273" s="75" t="str">
        <f>IF(B273="","",SUBSTITUTE(MID($B273,AR273+1,AS273-AR273-1),"""",""))</f>
        <v/>
      </c>
      <c r="BU273" s="75" t="str">
        <f>IF(B273="","",SUBSTITUTE(MID($B273,AS273+1,AT273-AS273-1),"""",""))</f>
        <v/>
      </c>
      <c r="BV273" s="76" t="str">
        <f>IF(B273="","",SUBSTITUTE(MID($B273,AT273+1,AU273-AT273-1),"""",""))</f>
        <v/>
      </c>
      <c r="BW273" t="s">
        <v>1</v>
      </c>
      <c r="BX273" s="106" t="str">
        <f>IF(BA273="Vacant","",IF(BA273="","",BA273) &amp; IF(BB273="",""," – " &amp; BB273) &amp; IF(BN273="",""," – " &amp; BN273) &amp; IF(AY273="",""," – " &amp; AY273))</f>
        <v/>
      </c>
      <c r="BY273" s="107" t="str">
        <f t="shared" si="401"/>
        <v/>
      </c>
      <c r="BZ273" t="s">
        <v>1</v>
      </c>
      <c r="CA273" s="106" t="str">
        <f>IF(BA273="Vacant","",IF(BA273="","",BA273) &amp; IF(BB273="",""," – " &amp; BB273) &amp; IF(BN273="",""," – " &amp; BN273))</f>
        <v/>
      </c>
      <c r="CB273" s="107" t="str">
        <f t="shared" si="402"/>
        <v/>
      </c>
      <c r="CC273" t="s">
        <v>1</v>
      </c>
      <c r="CD273" s="106" t="str">
        <f>IF(BA273="Vacant","",IF(BA273="","",BA273)&amp;IF(BB273="",""," – "&amp;BB273))</f>
        <v/>
      </c>
      <c r="CE273" s="107" t="str">
        <f t="shared" si="414"/>
        <v/>
      </c>
      <c r="CF273" t="s">
        <v>1</v>
      </c>
      <c r="CG273" s="112" t="str">
        <f t="shared" si="415"/>
        <v/>
      </c>
      <c r="CH273" s="107" t="str" cm="1">
        <f t="array" ref="CH273">IF(CG273="","",INDEX(imePrezime_id,CG273,0))</f>
        <v/>
      </c>
      <c r="CI273" t="s">
        <v>1</v>
      </c>
      <c r="CJ273" s="30" t="str">
        <f>IF(CE273&lt;&gt;"NEMA","","SELECT '"&amp;CD273&amp;"', ime, prezime FROM imeprezime WHERE ime LIKE '%"&amp;MID(BA273,2,LEN(BA273)-2)&amp;"%' Or prezime LIKE '%"&amp;MID(BB273,2,LEN(BB273)-2)&amp;"%' Or ime LIKE '%"&amp;MID(BB273,2,LEN(BB273)-2)&amp;"%' Or prezime LIKE '%"&amp;MID(BA273,2,LEN(BA273)-2)&amp;"%' ORDER BY ime, prezime;")</f>
        <v/>
      </c>
      <c r="CK273" t="s">
        <v>1</v>
      </c>
      <c r="CL273" s="91"/>
      <c r="CM273" t="s">
        <v>1</v>
      </c>
      <c r="CO273" t="s">
        <v>1</v>
      </c>
      <c r="CW273" s="116" t="str">
        <f>IF(CE273="NEMA",MAX(CW$10:CW272)+1,"")</f>
        <v/>
      </c>
      <c r="CX273" t="s">
        <v>1</v>
      </c>
      <c r="CY273" s="124" t="str">
        <f>LEFT(BQ273,1)</f>
        <v/>
      </c>
      <c r="CZ273" t="s">
        <v>1</v>
      </c>
      <c r="DA273" s="106" t="str">
        <f>IF(CW273="","",IF(BO273&lt;&gt;"CRO","","INSERT INTO osoba (id,reg_broj,oib,spol_id,dat_rodjenja) VALUES ("&amp;CW273&amp;",(SELECT max(reg_broj)+1 FROM osoba),Null,'"&amp;CY273&amp;"',Null); INSERT INTO osoba_log (id,reg_broj,oib,spol_id,dat_rodjenja,dnevnik_id) SELECT id,reg_broj,oib,spol_id,dat_rodjenja,"&amp;CW$2&amp;" FROM osoba WHERE id = "&amp;CW273&amp;";"))</f>
        <v/>
      </c>
      <c r="DB273" s="129" t="str">
        <f>IF(CW273="","","INSERT INTO imeprezime (id,osoba_id,rbr,ime,prezime,klub_id,identitet_id,sintaksa_id,info,aktivno,dnevnik_id) VALUES ("&amp;CW273&amp;","&amp;IF(DA273="","Null",CW273)&amp;",1,'"&amp;BA273&amp;"','"&amp;BB273&amp;"',(SELECT id FROM klub WHERE naziv = '"&amp;BI273&amp;"'),Null,1,'',1,"&amp;CW$2&amp;");")</f>
        <v/>
      </c>
      <c r="DC273" t="s">
        <v>1</v>
      </c>
      <c r="DD273" s="30" t="str">
        <f t="shared" si="416"/>
        <v/>
      </c>
      <c r="DE273" t="s">
        <v>1</v>
      </c>
      <c r="DF273" s="106" t="str">
        <f>IF(OR(BP273="",BP273&lt;&gt;"NEMA"),"",BO273)</f>
        <v/>
      </c>
      <c r="DG273" s="129" t="str">
        <f>IF(DF273="","",MAX(DG$10:DG272)+1)</f>
        <v/>
      </c>
      <c r="DH273" t="s">
        <v>1</v>
      </c>
      <c r="DI273" s="91"/>
      <c r="DJ273" t="s">
        <v>1</v>
      </c>
      <c r="DK273" s="30" t="str">
        <f>IF(DF273="","","INSERT INTO drzava(id,naziv,oznaka) VALUES ("&amp;DG273&amp;",'"&amp;DI273&amp;"','"&amp;UPPER(LEFT(DF273,1))&amp;LOWER(RIGHT(DF273,2))&amp;"');")</f>
        <v/>
      </c>
      <c r="DL273" t="s">
        <v>1</v>
      </c>
      <c r="DM273" s="170" t="str">
        <f>IF(BJ273&lt;&gt;"NEMA","",IF(IFERROR(MATCH(BI273,BI$10:BI272,0),0)&lt;&gt;0,"",BI273))</f>
        <v/>
      </c>
      <c r="DN273" t="s">
        <v>1</v>
      </c>
      <c r="DO273" s="91"/>
      <c r="DP273" t="s">
        <v>1</v>
      </c>
      <c r="DQ273" s="106" t="str">
        <f t="shared" si="417"/>
        <v/>
      </c>
      <c r="DR273" s="74" t="str">
        <f>IF(DQ273="","",MAX(DR$10:DR272)+1)</f>
        <v/>
      </c>
      <c r="DS273" s="74" t="str">
        <f>IF(DQ273="","",IF(BP273="","",IF(BP273="NEMA",DG273,BP273)))</f>
        <v/>
      </c>
      <c r="DT273" s="74" t="str">
        <f t="shared" si="418"/>
        <v/>
      </c>
      <c r="DU273" s="74" t="str">
        <f>IF(DO273="","",MAX(DU$10:DU272)+1)</f>
        <v/>
      </c>
      <c r="DV273" s="181" t="str">
        <f>IF(DO273="","",INDEX(klub_id,MATCH(DO273,klub_naziv,0)))</f>
        <v/>
      </c>
      <c r="DW273" s="129" t="str">
        <f t="shared" si="419"/>
        <v/>
      </c>
      <c r="DX273" t="s">
        <v>1</v>
      </c>
      <c r="DY273" s="30" t="str">
        <f t="shared" si="420"/>
        <v/>
      </c>
      <c r="DZ273" t="s">
        <v>1</v>
      </c>
      <c r="EA273" s="170" t="str">
        <f>IF(BX273="","",IF(BY273&lt;&gt;"NEMA","ime-pre-klu"&amp;IF(BJ273="","","(ali)")&amp;"-kat",IF(CB273&lt;&gt;"NEMA","ime-pre-klu"&amp;IF(BJ273="","","(ali)"),IF(CE273&lt;&gt;"NEMA","ime-pre",IF(CW273&lt;&gt;"","novo",""))))&amp;IF(AND(BE273="0",BD273&gt;max_minuta*60),"-ot",""))</f>
        <v/>
      </c>
      <c r="EB273" t="s">
        <v>1</v>
      </c>
      <c r="EC273" s="112"/>
      <c r="ED273" s="138"/>
      <c r="EE273" s="138"/>
      <c r="EF273" s="138"/>
      <c r="EG273" s="138"/>
      <c r="EH273" s="138"/>
      <c r="EI273" s="138"/>
      <c r="EJ273" s="138"/>
      <c r="EK273" s="138"/>
      <c r="EL273" s="138"/>
      <c r="EM273" s="107" t="str">
        <f t="shared" si="403"/>
        <v/>
      </c>
      <c r="EN273" t="s">
        <v>1</v>
      </c>
    </row>
    <row r="274" spans="2:144" x14ac:dyDescent="0.25">
      <c r="B274" s="152"/>
      <c r="C274" t="s">
        <v>1</v>
      </c>
      <c r="D274" s="163" t="str">
        <f t="shared" si="404"/>
        <v/>
      </c>
      <c r="E274" s="164" t="str">
        <f t="shared" ref="E274:AW274" si="426">IF($B274="","",FIND(";",$B274,D274+1))</f>
        <v/>
      </c>
      <c r="F274" s="164" t="str">
        <f t="shared" si="426"/>
        <v/>
      </c>
      <c r="G274" s="164" t="str">
        <f t="shared" si="426"/>
        <v/>
      </c>
      <c r="H274" s="164" t="str">
        <f t="shared" si="426"/>
        <v/>
      </c>
      <c r="I274" s="164" t="str">
        <f t="shared" si="426"/>
        <v/>
      </c>
      <c r="J274" s="164" t="str">
        <f t="shared" si="426"/>
        <v/>
      </c>
      <c r="K274" s="164" t="str">
        <f t="shared" si="426"/>
        <v/>
      </c>
      <c r="L274" s="164" t="str">
        <f t="shared" si="426"/>
        <v/>
      </c>
      <c r="M274" s="164" t="str">
        <f t="shared" si="426"/>
        <v/>
      </c>
      <c r="N274" s="164" t="str">
        <f t="shared" si="426"/>
        <v/>
      </c>
      <c r="O274" s="164" t="str">
        <f t="shared" si="426"/>
        <v/>
      </c>
      <c r="P274" s="164" t="str">
        <f t="shared" si="426"/>
        <v/>
      </c>
      <c r="Q274" s="164" t="str">
        <f t="shared" si="426"/>
        <v/>
      </c>
      <c r="R274" s="164" t="str">
        <f t="shared" si="426"/>
        <v/>
      </c>
      <c r="S274" s="164" t="str">
        <f t="shared" si="426"/>
        <v/>
      </c>
      <c r="T274" s="164" t="str">
        <f t="shared" si="426"/>
        <v/>
      </c>
      <c r="U274" s="164" t="str">
        <f t="shared" si="426"/>
        <v/>
      </c>
      <c r="V274" s="164" t="str">
        <f t="shared" si="426"/>
        <v/>
      </c>
      <c r="W274" s="164" t="str">
        <f t="shared" si="426"/>
        <v/>
      </c>
      <c r="X274" s="164" t="str">
        <f t="shared" si="426"/>
        <v/>
      </c>
      <c r="Y274" s="164" t="str">
        <f t="shared" si="426"/>
        <v/>
      </c>
      <c r="Z274" s="164" t="str">
        <f t="shared" si="426"/>
        <v/>
      </c>
      <c r="AA274" s="164" t="str">
        <f t="shared" si="426"/>
        <v/>
      </c>
      <c r="AB274" s="164" t="str">
        <f t="shared" si="426"/>
        <v/>
      </c>
      <c r="AC274" s="164" t="str">
        <f t="shared" si="426"/>
        <v/>
      </c>
      <c r="AD274" s="164" t="str">
        <f t="shared" si="426"/>
        <v/>
      </c>
      <c r="AE274" s="164" t="str">
        <f t="shared" si="426"/>
        <v/>
      </c>
      <c r="AF274" s="164" t="str">
        <f t="shared" si="426"/>
        <v/>
      </c>
      <c r="AG274" s="164" t="str">
        <f t="shared" si="426"/>
        <v/>
      </c>
      <c r="AH274" s="164" t="str">
        <f t="shared" si="426"/>
        <v/>
      </c>
      <c r="AI274" s="164" t="str">
        <f t="shared" si="426"/>
        <v/>
      </c>
      <c r="AJ274" s="164" t="str">
        <f t="shared" si="426"/>
        <v/>
      </c>
      <c r="AK274" s="164" t="str">
        <f t="shared" si="426"/>
        <v/>
      </c>
      <c r="AL274" s="164" t="str">
        <f t="shared" si="426"/>
        <v/>
      </c>
      <c r="AM274" s="164" t="str">
        <f t="shared" si="426"/>
        <v/>
      </c>
      <c r="AN274" s="164" t="str">
        <f t="shared" si="426"/>
        <v/>
      </c>
      <c r="AO274" s="164" t="str">
        <f t="shared" si="426"/>
        <v/>
      </c>
      <c r="AP274" s="164" t="str">
        <f t="shared" si="426"/>
        <v/>
      </c>
      <c r="AQ274" s="164" t="str">
        <f t="shared" si="426"/>
        <v/>
      </c>
      <c r="AR274" s="164" t="str">
        <f t="shared" si="426"/>
        <v/>
      </c>
      <c r="AS274" s="164" t="str">
        <f t="shared" si="426"/>
        <v/>
      </c>
      <c r="AT274" s="164" t="str">
        <f t="shared" si="426"/>
        <v/>
      </c>
      <c r="AU274" s="164" t="str">
        <f t="shared" si="426"/>
        <v/>
      </c>
      <c r="AV274" s="164" t="str">
        <f t="shared" si="426"/>
        <v/>
      </c>
      <c r="AW274" s="165" t="str">
        <f t="shared" si="426"/>
        <v/>
      </c>
      <c r="AX274" t="s">
        <v>1</v>
      </c>
      <c r="AY274" s="106" t="str">
        <f t="shared" si="406"/>
        <v/>
      </c>
      <c r="AZ274" s="138" t="str">
        <f t="shared" si="398"/>
        <v/>
      </c>
      <c r="BA274" s="74" t="str">
        <f t="shared" si="407"/>
        <v/>
      </c>
      <c r="BB274" s="74" t="str">
        <f t="shared" si="408"/>
        <v/>
      </c>
      <c r="BC274" s="138" t="str">
        <f t="shared" si="409"/>
        <v/>
      </c>
      <c r="BD274" s="138" t="str">
        <f t="shared" si="410"/>
        <v/>
      </c>
      <c r="BE274" s="138" t="str">
        <f t="shared" si="411"/>
        <v/>
      </c>
      <c r="BF274" s="138" t="str">
        <f t="shared" si="344"/>
        <v/>
      </c>
      <c r="BG274" s="138" t="str">
        <f>IF(CD274="","",IF(N(BD274)&gt;max_minuta*60,2,INDEX(statusRezultat_id,MATCH(VALUE(BE274),statusRezultat_oevent,0))))</f>
        <v/>
      </c>
      <c r="BH274" s="74" t="str">
        <f>IF(B274="","",SUBSTITUTE(MID($B274,R274+1,S274-R274-1),"""",""))</f>
        <v/>
      </c>
      <c r="BI274" s="74" t="str">
        <f>IF(B274="","",SUBSTITUTE(MID($B274,S274+1,T274-S274-1),"""",""))</f>
        <v/>
      </c>
      <c r="BJ274" s="138" t="str">
        <f t="shared" si="412"/>
        <v/>
      </c>
      <c r="BK274" s="74" t="str" cm="1">
        <f t="array" ref="BK274">IF(BJ274="",""&amp;BI274,IF(BJ274="NEMA",BI274,INDEX(klubAlias_klub,BJ274)))</f>
        <v/>
      </c>
      <c r="BL274" s="74" t="str" cm="1">
        <f t="array" ref="BL274">IFERROR(INDEX(registarNatjecatelji,CE274,4),"")</f>
        <v/>
      </c>
      <c r="BM274" s="183" t="str">
        <f t="shared" si="368"/>
        <v/>
      </c>
      <c r="BN274" s="74" t="str">
        <f t="shared" si="413"/>
        <v/>
      </c>
      <c r="BO274" s="74" t="str">
        <f>IF(B274="","",SUBSTITUTE(MID($B274,T274+1,U274-T274-1),"""",""))</f>
        <v/>
      </c>
      <c r="BP274" s="138" t="str">
        <f>IF(BO274="","",IFERROR(INDEX(drzava_id,MATCH(BO274,drzava_oznaka,0)),"NEMA"))</f>
        <v/>
      </c>
      <c r="BQ274" s="74" t="str">
        <f>IF(B274="","",SUBSTITUTE(MID($B274,AQ274+1,AR274-AQ274-1),"""",""))</f>
        <v/>
      </c>
      <c r="BR274" s="74" t="str">
        <f t="shared" si="399"/>
        <v/>
      </c>
      <c r="BS274" s="138" t="str">
        <f t="shared" si="400"/>
        <v/>
      </c>
      <c r="BT274" s="75" t="str">
        <f>IF(B274="","",SUBSTITUTE(MID($B274,AR274+1,AS274-AR274-1),"""",""))</f>
        <v/>
      </c>
      <c r="BU274" s="75" t="str">
        <f>IF(B274="","",SUBSTITUTE(MID($B274,AS274+1,AT274-AS274-1),"""",""))</f>
        <v/>
      </c>
      <c r="BV274" s="76" t="str">
        <f>IF(B274="","",SUBSTITUTE(MID($B274,AT274+1,AU274-AT274-1),"""",""))</f>
        <v/>
      </c>
      <c r="BW274" t="s">
        <v>1</v>
      </c>
      <c r="BX274" s="106" t="str">
        <f>IF(BA274="Vacant","",IF(BA274="","",BA274) &amp; IF(BB274="",""," – " &amp; BB274) &amp; IF(BN274="",""," – " &amp; BN274) &amp; IF(AY274="",""," – " &amp; AY274))</f>
        <v/>
      </c>
      <c r="BY274" s="107" t="str">
        <f t="shared" si="401"/>
        <v/>
      </c>
      <c r="BZ274" t="s">
        <v>1</v>
      </c>
      <c r="CA274" s="106" t="str">
        <f>IF(BA274="Vacant","",IF(BA274="","",BA274) &amp; IF(BB274="",""," – " &amp; BB274) &amp; IF(BN274="",""," – " &amp; BN274))</f>
        <v/>
      </c>
      <c r="CB274" s="107" t="str">
        <f t="shared" si="402"/>
        <v/>
      </c>
      <c r="CC274" t="s">
        <v>1</v>
      </c>
      <c r="CD274" s="106" t="str">
        <f>IF(BA274="Vacant","",IF(BA274="","",BA274)&amp;IF(BB274="",""," – "&amp;BB274))</f>
        <v/>
      </c>
      <c r="CE274" s="107" t="str">
        <f t="shared" si="414"/>
        <v/>
      </c>
      <c r="CF274" t="s">
        <v>1</v>
      </c>
      <c r="CG274" s="112" t="str">
        <f t="shared" si="415"/>
        <v/>
      </c>
      <c r="CH274" s="107" t="str" cm="1">
        <f t="array" ref="CH274">IF(CG274="","",INDEX(imePrezime_id,CG274,0))</f>
        <v/>
      </c>
      <c r="CI274" t="s">
        <v>1</v>
      </c>
      <c r="CJ274" s="30" t="str">
        <f>IF(CE274&lt;&gt;"NEMA","","SELECT '"&amp;CD274&amp;"', ime, prezime FROM imeprezime WHERE ime LIKE '%"&amp;MID(BA274,2,LEN(BA274)-2)&amp;"%' Or prezime LIKE '%"&amp;MID(BB274,2,LEN(BB274)-2)&amp;"%' Or ime LIKE '%"&amp;MID(BB274,2,LEN(BB274)-2)&amp;"%' Or prezime LIKE '%"&amp;MID(BA274,2,LEN(BA274)-2)&amp;"%' ORDER BY ime, prezime;")</f>
        <v/>
      </c>
      <c r="CK274" t="s">
        <v>1</v>
      </c>
      <c r="CL274" s="91"/>
      <c r="CM274" t="s">
        <v>1</v>
      </c>
      <c r="CO274" t="s">
        <v>1</v>
      </c>
      <c r="CW274" s="116" t="str">
        <f>IF(CE274="NEMA",MAX(CW$10:CW273)+1,"")</f>
        <v/>
      </c>
      <c r="CX274" t="s">
        <v>1</v>
      </c>
      <c r="CY274" s="124" t="str">
        <f>LEFT(BQ274,1)</f>
        <v/>
      </c>
      <c r="CZ274" t="s">
        <v>1</v>
      </c>
      <c r="DA274" s="106" t="str">
        <f>IF(CW274="","",IF(BO274&lt;&gt;"CRO","","INSERT INTO osoba (id,reg_broj,oib,spol_id,dat_rodjenja) VALUES ("&amp;CW274&amp;",(SELECT max(reg_broj)+1 FROM osoba),Null,'"&amp;CY274&amp;"',Null); INSERT INTO osoba_log (id,reg_broj,oib,spol_id,dat_rodjenja,dnevnik_id) SELECT id,reg_broj,oib,spol_id,dat_rodjenja,"&amp;CW$2&amp;" FROM osoba WHERE id = "&amp;CW274&amp;";"))</f>
        <v/>
      </c>
      <c r="DB274" s="129" t="str">
        <f>IF(CW274="","","INSERT INTO imeprezime (id,osoba_id,rbr,ime,prezime,klub_id,identitet_id,sintaksa_id,info,aktivno,dnevnik_id) VALUES ("&amp;CW274&amp;","&amp;IF(DA274="","Null",CW274)&amp;",1,'"&amp;BA274&amp;"','"&amp;BB274&amp;"',(SELECT id FROM klub WHERE naziv = '"&amp;BI274&amp;"'),Null,1,'',1,"&amp;CW$2&amp;");")</f>
        <v/>
      </c>
      <c r="DC274" t="s">
        <v>1</v>
      </c>
      <c r="DD274" s="30" t="str">
        <f t="shared" si="416"/>
        <v/>
      </c>
      <c r="DE274" t="s">
        <v>1</v>
      </c>
      <c r="DF274" s="106" t="str">
        <f>IF(OR(BP274="",BP274&lt;&gt;"NEMA"),"",BO274)</f>
        <v/>
      </c>
      <c r="DG274" s="129" t="str">
        <f>IF(DF274="","",MAX(DG$10:DG273)+1)</f>
        <v/>
      </c>
      <c r="DH274" t="s">
        <v>1</v>
      </c>
      <c r="DI274" s="91"/>
      <c r="DJ274" t="s">
        <v>1</v>
      </c>
      <c r="DK274" s="30" t="str">
        <f>IF(DF274="","","INSERT INTO drzava(id,naziv,oznaka) VALUES ("&amp;DG274&amp;",'"&amp;DI274&amp;"','"&amp;UPPER(LEFT(DF274,1))&amp;LOWER(RIGHT(DF274,2))&amp;"');")</f>
        <v/>
      </c>
      <c r="DL274" t="s">
        <v>1</v>
      </c>
      <c r="DM274" s="170" t="str">
        <f>IF(BJ274&lt;&gt;"NEMA","",IF(IFERROR(MATCH(BI274,BI$10:BI273,0),0)&lt;&gt;0,"",BI274))</f>
        <v/>
      </c>
      <c r="DN274" t="s">
        <v>1</v>
      </c>
      <c r="DO274" s="91"/>
      <c r="DP274" t="s">
        <v>1</v>
      </c>
      <c r="DQ274" s="106" t="str">
        <f t="shared" si="417"/>
        <v/>
      </c>
      <c r="DR274" s="74" t="str">
        <f>IF(DQ274="","",MAX(DR$10:DR273)+1)</f>
        <v/>
      </c>
      <c r="DS274" s="74" t="str">
        <f>IF(DQ274="","",IF(BP274="","",IF(BP274="NEMA",DG274,BP274)))</f>
        <v/>
      </c>
      <c r="DT274" s="74" t="str">
        <f t="shared" si="418"/>
        <v/>
      </c>
      <c r="DU274" s="74" t="str">
        <f>IF(DO274="","",MAX(DU$10:DU273)+1)</f>
        <v/>
      </c>
      <c r="DV274" s="181" t="str">
        <f>IF(DO274="","",INDEX(klub_id,MATCH(DO274,klub_naziv,0)))</f>
        <v/>
      </c>
      <c r="DW274" s="129" t="str">
        <f t="shared" si="419"/>
        <v/>
      </c>
      <c r="DX274" t="s">
        <v>1</v>
      </c>
      <c r="DY274" s="30" t="str">
        <f t="shared" si="420"/>
        <v/>
      </c>
      <c r="DZ274" t="s">
        <v>1</v>
      </c>
      <c r="EA274" s="170" t="str">
        <f>IF(BX274="","",IF(BY274&lt;&gt;"NEMA","ime-pre-klu"&amp;IF(BJ274="","","(ali)")&amp;"-kat",IF(CB274&lt;&gt;"NEMA","ime-pre-klu"&amp;IF(BJ274="","","(ali)"),IF(CE274&lt;&gt;"NEMA","ime-pre",IF(CW274&lt;&gt;"","novo",""))))&amp;IF(AND(BE274="0",BD274&gt;max_minuta*60),"-ot",""))</f>
        <v/>
      </c>
      <c r="EB274" t="s">
        <v>1</v>
      </c>
      <c r="EC274" s="112"/>
      <c r="ED274" s="138"/>
      <c r="EE274" s="138"/>
      <c r="EF274" s="138"/>
      <c r="EG274" s="138"/>
      <c r="EH274" s="138"/>
      <c r="EI274" s="138"/>
      <c r="EJ274" s="138"/>
      <c r="EK274" s="138"/>
      <c r="EL274" s="138"/>
      <c r="EM274" s="107" t="str">
        <f t="shared" si="403"/>
        <v/>
      </c>
      <c r="EN274" t="s">
        <v>1</v>
      </c>
    </row>
    <row r="275" spans="2:144" x14ac:dyDescent="0.25">
      <c r="B275" s="152"/>
      <c r="C275" t="s">
        <v>1</v>
      </c>
      <c r="D275" s="163" t="str">
        <f t="shared" si="404"/>
        <v/>
      </c>
      <c r="E275" s="164" t="str">
        <f t="shared" ref="E275:AW275" si="427">IF($B275="","",FIND(";",$B275,D275+1))</f>
        <v/>
      </c>
      <c r="F275" s="164" t="str">
        <f t="shared" si="427"/>
        <v/>
      </c>
      <c r="G275" s="164" t="str">
        <f t="shared" si="427"/>
        <v/>
      </c>
      <c r="H275" s="164" t="str">
        <f t="shared" si="427"/>
        <v/>
      </c>
      <c r="I275" s="164" t="str">
        <f t="shared" si="427"/>
        <v/>
      </c>
      <c r="J275" s="164" t="str">
        <f t="shared" si="427"/>
        <v/>
      </c>
      <c r="K275" s="164" t="str">
        <f t="shared" si="427"/>
        <v/>
      </c>
      <c r="L275" s="164" t="str">
        <f t="shared" si="427"/>
        <v/>
      </c>
      <c r="M275" s="164" t="str">
        <f t="shared" si="427"/>
        <v/>
      </c>
      <c r="N275" s="164" t="str">
        <f t="shared" si="427"/>
        <v/>
      </c>
      <c r="O275" s="164" t="str">
        <f t="shared" si="427"/>
        <v/>
      </c>
      <c r="P275" s="164" t="str">
        <f t="shared" si="427"/>
        <v/>
      </c>
      <c r="Q275" s="164" t="str">
        <f t="shared" si="427"/>
        <v/>
      </c>
      <c r="R275" s="164" t="str">
        <f t="shared" si="427"/>
        <v/>
      </c>
      <c r="S275" s="164" t="str">
        <f t="shared" si="427"/>
        <v/>
      </c>
      <c r="T275" s="164" t="str">
        <f t="shared" si="427"/>
        <v/>
      </c>
      <c r="U275" s="164" t="str">
        <f t="shared" si="427"/>
        <v/>
      </c>
      <c r="V275" s="164" t="str">
        <f t="shared" si="427"/>
        <v/>
      </c>
      <c r="W275" s="164" t="str">
        <f t="shared" si="427"/>
        <v/>
      </c>
      <c r="X275" s="164" t="str">
        <f t="shared" si="427"/>
        <v/>
      </c>
      <c r="Y275" s="164" t="str">
        <f t="shared" si="427"/>
        <v/>
      </c>
      <c r="Z275" s="164" t="str">
        <f t="shared" si="427"/>
        <v/>
      </c>
      <c r="AA275" s="164" t="str">
        <f t="shared" si="427"/>
        <v/>
      </c>
      <c r="AB275" s="164" t="str">
        <f t="shared" si="427"/>
        <v/>
      </c>
      <c r="AC275" s="164" t="str">
        <f t="shared" si="427"/>
        <v/>
      </c>
      <c r="AD275" s="164" t="str">
        <f t="shared" si="427"/>
        <v/>
      </c>
      <c r="AE275" s="164" t="str">
        <f t="shared" si="427"/>
        <v/>
      </c>
      <c r="AF275" s="164" t="str">
        <f t="shared" si="427"/>
        <v/>
      </c>
      <c r="AG275" s="164" t="str">
        <f t="shared" si="427"/>
        <v/>
      </c>
      <c r="AH275" s="164" t="str">
        <f t="shared" si="427"/>
        <v/>
      </c>
      <c r="AI275" s="164" t="str">
        <f t="shared" si="427"/>
        <v/>
      </c>
      <c r="AJ275" s="164" t="str">
        <f t="shared" si="427"/>
        <v/>
      </c>
      <c r="AK275" s="164" t="str">
        <f t="shared" si="427"/>
        <v/>
      </c>
      <c r="AL275" s="164" t="str">
        <f t="shared" si="427"/>
        <v/>
      </c>
      <c r="AM275" s="164" t="str">
        <f t="shared" si="427"/>
        <v/>
      </c>
      <c r="AN275" s="164" t="str">
        <f t="shared" si="427"/>
        <v/>
      </c>
      <c r="AO275" s="164" t="str">
        <f t="shared" si="427"/>
        <v/>
      </c>
      <c r="AP275" s="164" t="str">
        <f t="shared" si="427"/>
        <v/>
      </c>
      <c r="AQ275" s="164" t="str">
        <f t="shared" si="427"/>
        <v/>
      </c>
      <c r="AR275" s="164" t="str">
        <f t="shared" si="427"/>
        <v/>
      </c>
      <c r="AS275" s="164" t="str">
        <f t="shared" si="427"/>
        <v/>
      </c>
      <c r="AT275" s="164" t="str">
        <f t="shared" si="427"/>
        <v/>
      </c>
      <c r="AU275" s="164" t="str">
        <f t="shared" si="427"/>
        <v/>
      </c>
      <c r="AV275" s="164" t="str">
        <f t="shared" si="427"/>
        <v/>
      </c>
      <c r="AW275" s="165" t="str">
        <f t="shared" si="427"/>
        <v/>
      </c>
      <c r="AX275" t="s">
        <v>1</v>
      </c>
      <c r="AY275" s="106" t="str">
        <f t="shared" si="406"/>
        <v/>
      </c>
      <c r="AZ275" s="138" t="str">
        <f t="shared" si="398"/>
        <v/>
      </c>
      <c r="BA275" s="74" t="str">
        <f t="shared" si="407"/>
        <v/>
      </c>
      <c r="BB275" s="74" t="str">
        <f t="shared" si="408"/>
        <v/>
      </c>
      <c r="BC275" s="138" t="str">
        <f t="shared" si="409"/>
        <v/>
      </c>
      <c r="BD275" s="138" t="str">
        <f t="shared" si="410"/>
        <v/>
      </c>
      <c r="BE275" s="138" t="str">
        <f t="shared" si="411"/>
        <v/>
      </c>
      <c r="BF275" s="138" t="str">
        <f t="shared" si="344"/>
        <v/>
      </c>
      <c r="BG275" s="138" t="str">
        <f>IF(CD275="","",IF(N(BD275)&gt;max_minuta*60,2,INDEX(statusRezultat_id,MATCH(VALUE(BE275),statusRezultat_oevent,0))))</f>
        <v/>
      </c>
      <c r="BH275" s="74" t="str">
        <f>IF(B275="","",SUBSTITUTE(MID($B275,R275+1,S275-R275-1),"""",""))</f>
        <v/>
      </c>
      <c r="BI275" s="74" t="str">
        <f>IF(B275="","",SUBSTITUTE(MID($B275,S275+1,T275-S275-1),"""",""))</f>
        <v/>
      </c>
      <c r="BJ275" s="138" t="str">
        <f t="shared" si="412"/>
        <v/>
      </c>
      <c r="BK275" s="74" t="str" cm="1">
        <f t="array" ref="BK275">IF(BJ275="",""&amp;BI275,IF(BJ275="NEMA",BI275,INDEX(klubAlias_klub,BJ275)))</f>
        <v/>
      </c>
      <c r="BL275" s="74" t="str" cm="1">
        <f t="array" ref="BL275">IFERROR(INDEX(registarNatjecatelji,CE275,4),"")</f>
        <v/>
      </c>
      <c r="BM275" s="183" t="str">
        <f t="shared" si="368"/>
        <v/>
      </c>
      <c r="BN275" s="74" t="str">
        <f t="shared" si="413"/>
        <v/>
      </c>
      <c r="BO275" s="74" t="str">
        <f>IF(B275="","",SUBSTITUTE(MID($B275,T275+1,U275-T275-1),"""",""))</f>
        <v/>
      </c>
      <c r="BP275" s="138" t="str">
        <f>IF(BO275="","",IFERROR(INDEX(drzava_id,MATCH(BO275,drzava_oznaka,0)),"NEMA"))</f>
        <v/>
      </c>
      <c r="BQ275" s="74" t="str">
        <f>IF(B275="","",SUBSTITUTE(MID($B275,AQ275+1,AR275-AQ275-1),"""",""))</f>
        <v/>
      </c>
      <c r="BR275" s="74" t="str">
        <f t="shared" si="399"/>
        <v/>
      </c>
      <c r="BS275" s="138" t="str">
        <f t="shared" si="400"/>
        <v/>
      </c>
      <c r="BT275" s="75" t="str">
        <f>IF(B275="","",SUBSTITUTE(MID($B275,AR275+1,AS275-AR275-1),"""",""))</f>
        <v/>
      </c>
      <c r="BU275" s="75" t="str">
        <f>IF(B275="","",SUBSTITUTE(MID($B275,AS275+1,AT275-AS275-1),"""",""))</f>
        <v/>
      </c>
      <c r="BV275" s="76" t="str">
        <f>IF(B275="","",SUBSTITUTE(MID($B275,AT275+1,AU275-AT275-1),"""",""))</f>
        <v/>
      </c>
      <c r="BW275" t="s">
        <v>1</v>
      </c>
      <c r="BX275" s="106" t="str">
        <f>IF(BA275="Vacant","",IF(BA275="","",BA275) &amp; IF(BB275="",""," – " &amp; BB275) &amp; IF(BN275="",""," – " &amp; BN275) &amp; IF(AY275="",""," – " &amp; AY275))</f>
        <v/>
      </c>
      <c r="BY275" s="107" t="str">
        <f t="shared" si="401"/>
        <v/>
      </c>
      <c r="BZ275" t="s">
        <v>1</v>
      </c>
      <c r="CA275" s="106" t="str">
        <f>IF(BA275="Vacant","",IF(BA275="","",BA275) &amp; IF(BB275="",""," – " &amp; BB275) &amp; IF(BN275="",""," – " &amp; BN275))</f>
        <v/>
      </c>
      <c r="CB275" s="107" t="str">
        <f t="shared" si="402"/>
        <v/>
      </c>
      <c r="CC275" t="s">
        <v>1</v>
      </c>
      <c r="CD275" s="106" t="str">
        <f>IF(BA275="Vacant","",IF(BA275="","",BA275)&amp;IF(BB275="",""," – "&amp;BB275))</f>
        <v/>
      </c>
      <c r="CE275" s="107" t="str">
        <f t="shared" si="414"/>
        <v/>
      </c>
      <c r="CF275" t="s">
        <v>1</v>
      </c>
      <c r="CG275" s="112" t="str">
        <f t="shared" si="415"/>
        <v/>
      </c>
      <c r="CH275" s="107" t="str" cm="1">
        <f t="array" ref="CH275">IF(CG275="","",INDEX(imePrezime_id,CG275,0))</f>
        <v/>
      </c>
      <c r="CI275" t="s">
        <v>1</v>
      </c>
      <c r="CJ275" s="30" t="str">
        <f>IF(CE275&lt;&gt;"NEMA","","SELECT '"&amp;CD275&amp;"', ime, prezime FROM imeprezime WHERE ime LIKE '%"&amp;MID(BA275,2,LEN(BA275)-2)&amp;"%' Or prezime LIKE '%"&amp;MID(BB275,2,LEN(BB275)-2)&amp;"%' Or ime LIKE '%"&amp;MID(BB275,2,LEN(BB275)-2)&amp;"%' Or prezime LIKE '%"&amp;MID(BA275,2,LEN(BA275)-2)&amp;"%' ORDER BY ime, prezime;")</f>
        <v/>
      </c>
      <c r="CK275" t="s">
        <v>1</v>
      </c>
      <c r="CL275" s="91"/>
      <c r="CM275" t="s">
        <v>1</v>
      </c>
      <c r="CO275" t="s">
        <v>1</v>
      </c>
      <c r="CW275" s="116" t="str">
        <f>IF(CE275="NEMA",MAX(CW$10:CW274)+1,"")</f>
        <v/>
      </c>
      <c r="CX275" t="s">
        <v>1</v>
      </c>
      <c r="CY275" s="124" t="str">
        <f>LEFT(BQ275,1)</f>
        <v/>
      </c>
      <c r="CZ275" t="s">
        <v>1</v>
      </c>
      <c r="DA275" s="106" t="str">
        <f>IF(CW275="","",IF(BO275&lt;&gt;"CRO","","INSERT INTO osoba (id,reg_broj,oib,spol_id,dat_rodjenja) VALUES ("&amp;CW275&amp;",(SELECT max(reg_broj)+1 FROM osoba),Null,'"&amp;CY275&amp;"',Null); INSERT INTO osoba_log (id,reg_broj,oib,spol_id,dat_rodjenja,dnevnik_id) SELECT id,reg_broj,oib,spol_id,dat_rodjenja,"&amp;CW$2&amp;" FROM osoba WHERE id = "&amp;CW275&amp;";"))</f>
        <v/>
      </c>
      <c r="DB275" s="129" t="str">
        <f>IF(CW275="","","INSERT INTO imeprezime (id,osoba_id,rbr,ime,prezime,klub_id,identitet_id,sintaksa_id,info,aktivno,dnevnik_id) VALUES ("&amp;CW275&amp;","&amp;IF(DA275="","Null",CW275)&amp;",1,'"&amp;BA275&amp;"','"&amp;BB275&amp;"',(SELECT id FROM klub WHERE naziv = '"&amp;BI275&amp;"'),Null,1,'',1,"&amp;CW$2&amp;");")</f>
        <v/>
      </c>
      <c r="DC275" t="s">
        <v>1</v>
      </c>
      <c r="DD275" s="30" t="str">
        <f t="shared" si="416"/>
        <v/>
      </c>
      <c r="DE275" t="s">
        <v>1</v>
      </c>
      <c r="DF275" s="106" t="str">
        <f>IF(OR(BP275="",BP275&lt;&gt;"NEMA"),"",BO275)</f>
        <v/>
      </c>
      <c r="DG275" s="129" t="str">
        <f>IF(DF275="","",MAX(DG$10:DG274)+1)</f>
        <v/>
      </c>
      <c r="DH275" t="s">
        <v>1</v>
      </c>
      <c r="DI275" s="91"/>
      <c r="DJ275" t="s">
        <v>1</v>
      </c>
      <c r="DK275" s="30" t="str">
        <f>IF(DF275="","","INSERT INTO drzava(id,naziv,oznaka) VALUES ("&amp;DG275&amp;",'"&amp;DI275&amp;"','"&amp;UPPER(LEFT(DF275,1))&amp;LOWER(RIGHT(DF275,2))&amp;"');")</f>
        <v/>
      </c>
      <c r="DL275" t="s">
        <v>1</v>
      </c>
      <c r="DM275" s="170" t="str">
        <f>IF(BJ275&lt;&gt;"NEMA","",IF(IFERROR(MATCH(BI275,BI$10:BI274,0),0)&lt;&gt;0,"",BI275))</f>
        <v/>
      </c>
      <c r="DN275" t="s">
        <v>1</v>
      </c>
      <c r="DO275" s="91"/>
      <c r="DP275" t="s">
        <v>1</v>
      </c>
      <c r="DQ275" s="106" t="str">
        <f t="shared" si="417"/>
        <v/>
      </c>
      <c r="DR275" s="74" t="str">
        <f>IF(DQ275="","",MAX(DR$10:DR274)+1)</f>
        <v/>
      </c>
      <c r="DS275" s="74" t="str">
        <f>IF(DQ275="","",IF(BP275="","",IF(BP275="NEMA",DG275,BP275)))</f>
        <v/>
      </c>
      <c r="DT275" s="74" t="str">
        <f t="shared" si="418"/>
        <v/>
      </c>
      <c r="DU275" s="74" t="str">
        <f>IF(DO275="","",MAX(DU$10:DU274)+1)</f>
        <v/>
      </c>
      <c r="DV275" s="181" t="str">
        <f>IF(DO275="","",INDEX(klub_id,MATCH(DO275,klub_naziv,0)))</f>
        <v/>
      </c>
      <c r="DW275" s="129" t="str">
        <f t="shared" si="419"/>
        <v/>
      </c>
      <c r="DX275" t="s">
        <v>1</v>
      </c>
      <c r="DY275" s="30" t="str">
        <f t="shared" si="420"/>
        <v/>
      </c>
      <c r="DZ275" t="s">
        <v>1</v>
      </c>
      <c r="EA275" s="170" t="str">
        <f>IF(BX275="","",IF(BY275&lt;&gt;"NEMA","ime-pre-klu"&amp;IF(BJ275="","","(ali)")&amp;"-kat",IF(CB275&lt;&gt;"NEMA","ime-pre-klu"&amp;IF(BJ275="","","(ali)"),IF(CE275&lt;&gt;"NEMA","ime-pre",IF(CW275&lt;&gt;"","novo",""))))&amp;IF(AND(BE275="0",BD275&gt;max_minuta*60),"-ot",""))</f>
        <v/>
      </c>
      <c r="EB275" t="s">
        <v>1</v>
      </c>
      <c r="EC275" s="112"/>
      <c r="ED275" s="138"/>
      <c r="EE275" s="138"/>
      <c r="EF275" s="138"/>
      <c r="EG275" s="138"/>
      <c r="EH275" s="138"/>
      <c r="EI275" s="138"/>
      <c r="EJ275" s="138"/>
      <c r="EK275" s="138"/>
      <c r="EL275" s="138"/>
      <c r="EM275" s="107" t="str">
        <f t="shared" si="403"/>
        <v/>
      </c>
      <c r="EN275" t="s">
        <v>1</v>
      </c>
    </row>
    <row r="276" spans="2:144" x14ac:dyDescent="0.25">
      <c r="B276" s="152"/>
      <c r="C276" t="s">
        <v>1</v>
      </c>
      <c r="D276" s="163" t="str">
        <f t="shared" si="404"/>
        <v/>
      </c>
      <c r="E276" s="164" t="str">
        <f t="shared" ref="E276:AW276" si="428">IF($B276="","",FIND(";",$B276,D276+1))</f>
        <v/>
      </c>
      <c r="F276" s="164" t="str">
        <f t="shared" si="428"/>
        <v/>
      </c>
      <c r="G276" s="164" t="str">
        <f t="shared" si="428"/>
        <v/>
      </c>
      <c r="H276" s="164" t="str">
        <f t="shared" si="428"/>
        <v/>
      </c>
      <c r="I276" s="164" t="str">
        <f t="shared" si="428"/>
        <v/>
      </c>
      <c r="J276" s="164" t="str">
        <f t="shared" si="428"/>
        <v/>
      </c>
      <c r="K276" s="164" t="str">
        <f t="shared" si="428"/>
        <v/>
      </c>
      <c r="L276" s="164" t="str">
        <f t="shared" si="428"/>
        <v/>
      </c>
      <c r="M276" s="164" t="str">
        <f t="shared" si="428"/>
        <v/>
      </c>
      <c r="N276" s="164" t="str">
        <f t="shared" si="428"/>
        <v/>
      </c>
      <c r="O276" s="164" t="str">
        <f t="shared" si="428"/>
        <v/>
      </c>
      <c r="P276" s="164" t="str">
        <f t="shared" si="428"/>
        <v/>
      </c>
      <c r="Q276" s="164" t="str">
        <f t="shared" si="428"/>
        <v/>
      </c>
      <c r="R276" s="164" t="str">
        <f t="shared" si="428"/>
        <v/>
      </c>
      <c r="S276" s="164" t="str">
        <f t="shared" si="428"/>
        <v/>
      </c>
      <c r="T276" s="164" t="str">
        <f t="shared" si="428"/>
        <v/>
      </c>
      <c r="U276" s="164" t="str">
        <f t="shared" si="428"/>
        <v/>
      </c>
      <c r="V276" s="164" t="str">
        <f t="shared" si="428"/>
        <v/>
      </c>
      <c r="W276" s="164" t="str">
        <f t="shared" si="428"/>
        <v/>
      </c>
      <c r="X276" s="164" t="str">
        <f t="shared" si="428"/>
        <v/>
      </c>
      <c r="Y276" s="164" t="str">
        <f t="shared" si="428"/>
        <v/>
      </c>
      <c r="Z276" s="164" t="str">
        <f t="shared" si="428"/>
        <v/>
      </c>
      <c r="AA276" s="164" t="str">
        <f t="shared" si="428"/>
        <v/>
      </c>
      <c r="AB276" s="164" t="str">
        <f t="shared" si="428"/>
        <v/>
      </c>
      <c r="AC276" s="164" t="str">
        <f t="shared" si="428"/>
        <v/>
      </c>
      <c r="AD276" s="164" t="str">
        <f t="shared" si="428"/>
        <v/>
      </c>
      <c r="AE276" s="164" t="str">
        <f t="shared" si="428"/>
        <v/>
      </c>
      <c r="AF276" s="164" t="str">
        <f t="shared" si="428"/>
        <v/>
      </c>
      <c r="AG276" s="164" t="str">
        <f t="shared" si="428"/>
        <v/>
      </c>
      <c r="AH276" s="164" t="str">
        <f t="shared" si="428"/>
        <v/>
      </c>
      <c r="AI276" s="164" t="str">
        <f t="shared" si="428"/>
        <v/>
      </c>
      <c r="AJ276" s="164" t="str">
        <f t="shared" si="428"/>
        <v/>
      </c>
      <c r="AK276" s="164" t="str">
        <f t="shared" si="428"/>
        <v/>
      </c>
      <c r="AL276" s="164" t="str">
        <f t="shared" si="428"/>
        <v/>
      </c>
      <c r="AM276" s="164" t="str">
        <f t="shared" si="428"/>
        <v/>
      </c>
      <c r="AN276" s="164" t="str">
        <f t="shared" si="428"/>
        <v/>
      </c>
      <c r="AO276" s="164" t="str">
        <f t="shared" si="428"/>
        <v/>
      </c>
      <c r="AP276" s="164" t="str">
        <f t="shared" si="428"/>
        <v/>
      </c>
      <c r="AQ276" s="164" t="str">
        <f t="shared" si="428"/>
        <v/>
      </c>
      <c r="AR276" s="164" t="str">
        <f t="shared" si="428"/>
        <v/>
      </c>
      <c r="AS276" s="164" t="str">
        <f t="shared" si="428"/>
        <v/>
      </c>
      <c r="AT276" s="164" t="str">
        <f t="shared" si="428"/>
        <v/>
      </c>
      <c r="AU276" s="164" t="str">
        <f t="shared" si="428"/>
        <v/>
      </c>
      <c r="AV276" s="164" t="str">
        <f t="shared" si="428"/>
        <v/>
      </c>
      <c r="AW276" s="165" t="str">
        <f t="shared" si="428"/>
        <v/>
      </c>
      <c r="AX276" t="s">
        <v>1</v>
      </c>
      <c r="AY276" s="106" t="str">
        <f t="shared" si="406"/>
        <v/>
      </c>
      <c r="AZ276" s="138" t="str">
        <f t="shared" si="398"/>
        <v/>
      </c>
      <c r="BA276" s="74" t="str">
        <f t="shared" si="407"/>
        <v/>
      </c>
      <c r="BB276" s="74" t="str">
        <f t="shared" si="408"/>
        <v/>
      </c>
      <c r="BC276" s="138" t="str">
        <f t="shared" si="409"/>
        <v/>
      </c>
      <c r="BD276" s="138" t="str">
        <f t="shared" si="410"/>
        <v/>
      </c>
      <c r="BE276" s="138" t="str">
        <f t="shared" si="411"/>
        <v/>
      </c>
      <c r="BF276" s="138" t="str">
        <f t="shared" si="344"/>
        <v/>
      </c>
      <c r="BG276" s="138" t="str">
        <f>IF(CD276="","",IF(N(BD276)&gt;max_minuta*60,2,INDEX(statusRezultat_id,MATCH(VALUE(BE276),statusRezultat_oevent,0))))</f>
        <v/>
      </c>
      <c r="BH276" s="74" t="str">
        <f>IF(B276="","",SUBSTITUTE(MID($B276,R276+1,S276-R276-1),"""",""))</f>
        <v/>
      </c>
      <c r="BI276" s="74" t="str">
        <f>IF(B276="","",SUBSTITUTE(MID($B276,S276+1,T276-S276-1),"""",""))</f>
        <v/>
      </c>
      <c r="BJ276" s="138" t="str">
        <f t="shared" si="412"/>
        <v/>
      </c>
      <c r="BK276" s="74" t="str" cm="1">
        <f t="array" ref="BK276">IF(BJ276="",""&amp;BI276,IF(BJ276="NEMA",BI276,INDEX(klubAlias_klub,BJ276)))</f>
        <v/>
      </c>
      <c r="BL276" s="74" t="str" cm="1">
        <f t="array" ref="BL276">IFERROR(INDEX(registarNatjecatelji,CE276,4),"")</f>
        <v/>
      </c>
      <c r="BM276" s="183" t="str">
        <f t="shared" si="368"/>
        <v/>
      </c>
      <c r="BN276" s="74" t="str">
        <f t="shared" si="413"/>
        <v/>
      </c>
      <c r="BO276" s="74" t="str">
        <f>IF(B276="","",SUBSTITUTE(MID($B276,T276+1,U276-T276-1),"""",""))</f>
        <v/>
      </c>
      <c r="BP276" s="138" t="str">
        <f>IF(BO276="","",IFERROR(INDEX(drzava_id,MATCH(BO276,drzava_oznaka,0)),"NEMA"))</f>
        <v/>
      </c>
      <c r="BQ276" s="74" t="str">
        <f>IF(B276="","",SUBSTITUTE(MID($B276,AQ276+1,AR276-AQ276-1),"""",""))</f>
        <v/>
      </c>
      <c r="BR276" s="74" t="str">
        <f t="shared" si="399"/>
        <v/>
      </c>
      <c r="BS276" s="138" t="str">
        <f t="shared" si="400"/>
        <v/>
      </c>
      <c r="BT276" s="75" t="str">
        <f>IF(B276="","",SUBSTITUTE(MID($B276,AR276+1,AS276-AR276-1),"""",""))</f>
        <v/>
      </c>
      <c r="BU276" s="75" t="str">
        <f>IF(B276="","",SUBSTITUTE(MID($B276,AS276+1,AT276-AS276-1),"""",""))</f>
        <v/>
      </c>
      <c r="BV276" s="76" t="str">
        <f>IF(B276="","",SUBSTITUTE(MID($B276,AT276+1,AU276-AT276-1),"""",""))</f>
        <v/>
      </c>
      <c r="BW276" t="s">
        <v>1</v>
      </c>
      <c r="BX276" s="106" t="str">
        <f>IF(BA276="Vacant","",IF(BA276="","",BA276) &amp; IF(BB276="",""," – " &amp; BB276) &amp; IF(BN276="",""," – " &amp; BN276) &amp; IF(AY276="",""," – " &amp; AY276))</f>
        <v/>
      </c>
      <c r="BY276" s="107" t="str">
        <f t="shared" si="401"/>
        <v/>
      </c>
      <c r="BZ276" t="s">
        <v>1</v>
      </c>
      <c r="CA276" s="106" t="str">
        <f>IF(BA276="Vacant","",IF(BA276="","",BA276) &amp; IF(BB276="",""," – " &amp; BB276) &amp; IF(BN276="",""," – " &amp; BN276))</f>
        <v/>
      </c>
      <c r="CB276" s="107" t="str">
        <f t="shared" si="402"/>
        <v/>
      </c>
      <c r="CC276" t="s">
        <v>1</v>
      </c>
      <c r="CD276" s="106" t="str">
        <f>IF(BA276="Vacant","",IF(BA276="","",BA276)&amp;IF(BB276="",""," – "&amp;BB276))</f>
        <v/>
      </c>
      <c r="CE276" s="107" t="str">
        <f t="shared" si="414"/>
        <v/>
      </c>
      <c r="CF276" t="s">
        <v>1</v>
      </c>
      <c r="CG276" s="112" t="str">
        <f t="shared" si="415"/>
        <v/>
      </c>
      <c r="CH276" s="107" t="str" cm="1">
        <f t="array" ref="CH276">IF(CG276="","",INDEX(imePrezime_id,CG276,0))</f>
        <v/>
      </c>
      <c r="CI276" t="s">
        <v>1</v>
      </c>
      <c r="CJ276" s="30" t="str">
        <f>IF(CE276&lt;&gt;"NEMA","","SELECT '"&amp;CD276&amp;"', ime, prezime FROM imeprezime WHERE ime LIKE '%"&amp;MID(BA276,2,LEN(BA276)-2)&amp;"%' Or prezime LIKE '%"&amp;MID(BB276,2,LEN(BB276)-2)&amp;"%' Or ime LIKE '%"&amp;MID(BB276,2,LEN(BB276)-2)&amp;"%' Or prezime LIKE '%"&amp;MID(BA276,2,LEN(BA276)-2)&amp;"%' ORDER BY ime, prezime;")</f>
        <v/>
      </c>
      <c r="CK276" t="s">
        <v>1</v>
      </c>
      <c r="CL276" s="91"/>
      <c r="CM276" t="s">
        <v>1</v>
      </c>
      <c r="CO276" t="s">
        <v>1</v>
      </c>
      <c r="CW276" s="116" t="str">
        <f>IF(CE276="NEMA",MAX(CW$10:CW275)+1,"")</f>
        <v/>
      </c>
      <c r="CX276" t="s">
        <v>1</v>
      </c>
      <c r="CY276" s="124" t="str">
        <f>LEFT(BQ276,1)</f>
        <v/>
      </c>
      <c r="CZ276" t="s">
        <v>1</v>
      </c>
      <c r="DA276" s="106" t="str">
        <f>IF(CW276="","",IF(BO276&lt;&gt;"CRO","","INSERT INTO osoba (id,reg_broj,oib,spol_id,dat_rodjenja) VALUES ("&amp;CW276&amp;",(SELECT max(reg_broj)+1 FROM osoba),Null,'"&amp;CY276&amp;"',Null); INSERT INTO osoba_log (id,reg_broj,oib,spol_id,dat_rodjenja,dnevnik_id) SELECT id,reg_broj,oib,spol_id,dat_rodjenja,"&amp;CW$2&amp;" FROM osoba WHERE id = "&amp;CW276&amp;";"))</f>
        <v/>
      </c>
      <c r="DB276" s="129" t="str">
        <f>IF(CW276="","","INSERT INTO imeprezime (id,osoba_id,rbr,ime,prezime,klub_id,identitet_id,sintaksa_id,info,aktivno,dnevnik_id) VALUES ("&amp;CW276&amp;","&amp;IF(DA276="","Null",CW276)&amp;",1,'"&amp;BA276&amp;"','"&amp;BB276&amp;"',(SELECT id FROM klub WHERE naziv = '"&amp;BI276&amp;"'),Null,1,'',1,"&amp;CW$2&amp;");")</f>
        <v/>
      </c>
      <c r="DC276" t="s">
        <v>1</v>
      </c>
      <c r="DD276" s="30" t="str">
        <f t="shared" si="416"/>
        <v/>
      </c>
      <c r="DE276" t="s">
        <v>1</v>
      </c>
      <c r="DF276" s="106" t="str">
        <f>IF(OR(BP276="",BP276&lt;&gt;"NEMA"),"",BO276)</f>
        <v/>
      </c>
      <c r="DG276" s="129" t="str">
        <f>IF(DF276="","",MAX(DG$10:DG275)+1)</f>
        <v/>
      </c>
      <c r="DH276" t="s">
        <v>1</v>
      </c>
      <c r="DI276" s="91"/>
      <c r="DJ276" t="s">
        <v>1</v>
      </c>
      <c r="DK276" s="30" t="str">
        <f>IF(DF276="","","INSERT INTO drzava(id,naziv,oznaka) VALUES ("&amp;DG276&amp;",'"&amp;DI276&amp;"','"&amp;UPPER(LEFT(DF276,1))&amp;LOWER(RIGHT(DF276,2))&amp;"');")</f>
        <v/>
      </c>
      <c r="DL276" t="s">
        <v>1</v>
      </c>
      <c r="DM276" s="170" t="str">
        <f>IF(BJ276&lt;&gt;"NEMA","",IF(IFERROR(MATCH(BI276,BI$10:BI275,0),0)&lt;&gt;0,"",BI276))</f>
        <v/>
      </c>
      <c r="DN276" t="s">
        <v>1</v>
      </c>
      <c r="DO276" s="91"/>
      <c r="DP276" t="s">
        <v>1</v>
      </c>
      <c r="DQ276" s="106" t="str">
        <f t="shared" si="417"/>
        <v/>
      </c>
      <c r="DR276" s="74" t="str">
        <f>IF(DQ276="","",MAX(DR$10:DR275)+1)</f>
        <v/>
      </c>
      <c r="DS276" s="74" t="str">
        <f>IF(DQ276="","",IF(BP276="","",IF(BP276="NEMA",DG276,BP276)))</f>
        <v/>
      </c>
      <c r="DT276" s="74" t="str">
        <f t="shared" si="418"/>
        <v/>
      </c>
      <c r="DU276" s="74" t="str">
        <f>IF(DO276="","",MAX(DU$10:DU275)+1)</f>
        <v/>
      </c>
      <c r="DV276" s="181" t="str">
        <f>IF(DO276="","",INDEX(klub_id,MATCH(DO276,klub_naziv,0)))</f>
        <v/>
      </c>
      <c r="DW276" s="129" t="str">
        <f t="shared" si="419"/>
        <v/>
      </c>
      <c r="DX276" t="s">
        <v>1</v>
      </c>
      <c r="DY276" s="30" t="str">
        <f t="shared" si="420"/>
        <v/>
      </c>
      <c r="DZ276" t="s">
        <v>1</v>
      </c>
      <c r="EA276" s="170" t="str">
        <f>IF(BX276="","",IF(BY276&lt;&gt;"NEMA","ime-pre-klu"&amp;IF(BJ276="","","(ali)")&amp;"-kat",IF(CB276&lt;&gt;"NEMA","ime-pre-klu"&amp;IF(BJ276="","","(ali)"),IF(CE276&lt;&gt;"NEMA","ime-pre",IF(CW276&lt;&gt;"","novo",""))))&amp;IF(AND(BE276="0",BD276&gt;max_minuta*60),"-ot",""))</f>
        <v/>
      </c>
      <c r="EB276" t="s">
        <v>1</v>
      </c>
      <c r="EC276" s="112"/>
      <c r="ED276" s="138"/>
      <c r="EE276" s="138"/>
      <c r="EF276" s="138"/>
      <c r="EG276" s="138"/>
      <c r="EH276" s="138"/>
      <c r="EI276" s="138"/>
      <c r="EJ276" s="138"/>
      <c r="EK276" s="138"/>
      <c r="EL276" s="138"/>
      <c r="EM276" s="107" t="str">
        <f t="shared" si="403"/>
        <v/>
      </c>
      <c r="EN276" t="s">
        <v>1</v>
      </c>
    </row>
    <row r="277" spans="2:144" x14ac:dyDescent="0.25">
      <c r="B277" s="152"/>
      <c r="C277" t="s">
        <v>1</v>
      </c>
      <c r="D277" s="163" t="str">
        <f t="shared" si="404"/>
        <v/>
      </c>
      <c r="E277" s="164" t="str">
        <f t="shared" ref="E277:AW277" si="429">IF($B277="","",FIND(";",$B277,D277+1))</f>
        <v/>
      </c>
      <c r="F277" s="164" t="str">
        <f t="shared" si="429"/>
        <v/>
      </c>
      <c r="G277" s="164" t="str">
        <f t="shared" si="429"/>
        <v/>
      </c>
      <c r="H277" s="164" t="str">
        <f t="shared" si="429"/>
        <v/>
      </c>
      <c r="I277" s="164" t="str">
        <f t="shared" si="429"/>
        <v/>
      </c>
      <c r="J277" s="164" t="str">
        <f t="shared" si="429"/>
        <v/>
      </c>
      <c r="K277" s="164" t="str">
        <f t="shared" si="429"/>
        <v/>
      </c>
      <c r="L277" s="164" t="str">
        <f t="shared" si="429"/>
        <v/>
      </c>
      <c r="M277" s="164" t="str">
        <f t="shared" si="429"/>
        <v/>
      </c>
      <c r="N277" s="164" t="str">
        <f t="shared" si="429"/>
        <v/>
      </c>
      <c r="O277" s="164" t="str">
        <f t="shared" si="429"/>
        <v/>
      </c>
      <c r="P277" s="164" t="str">
        <f t="shared" si="429"/>
        <v/>
      </c>
      <c r="Q277" s="164" t="str">
        <f t="shared" si="429"/>
        <v/>
      </c>
      <c r="R277" s="164" t="str">
        <f t="shared" si="429"/>
        <v/>
      </c>
      <c r="S277" s="164" t="str">
        <f t="shared" si="429"/>
        <v/>
      </c>
      <c r="T277" s="164" t="str">
        <f t="shared" si="429"/>
        <v/>
      </c>
      <c r="U277" s="164" t="str">
        <f t="shared" si="429"/>
        <v/>
      </c>
      <c r="V277" s="164" t="str">
        <f t="shared" si="429"/>
        <v/>
      </c>
      <c r="W277" s="164" t="str">
        <f t="shared" si="429"/>
        <v/>
      </c>
      <c r="X277" s="164" t="str">
        <f t="shared" si="429"/>
        <v/>
      </c>
      <c r="Y277" s="164" t="str">
        <f t="shared" si="429"/>
        <v/>
      </c>
      <c r="Z277" s="164" t="str">
        <f t="shared" si="429"/>
        <v/>
      </c>
      <c r="AA277" s="164" t="str">
        <f t="shared" si="429"/>
        <v/>
      </c>
      <c r="AB277" s="164" t="str">
        <f t="shared" si="429"/>
        <v/>
      </c>
      <c r="AC277" s="164" t="str">
        <f t="shared" si="429"/>
        <v/>
      </c>
      <c r="AD277" s="164" t="str">
        <f t="shared" si="429"/>
        <v/>
      </c>
      <c r="AE277" s="164" t="str">
        <f t="shared" si="429"/>
        <v/>
      </c>
      <c r="AF277" s="164" t="str">
        <f t="shared" si="429"/>
        <v/>
      </c>
      <c r="AG277" s="164" t="str">
        <f t="shared" si="429"/>
        <v/>
      </c>
      <c r="AH277" s="164" t="str">
        <f t="shared" si="429"/>
        <v/>
      </c>
      <c r="AI277" s="164" t="str">
        <f t="shared" si="429"/>
        <v/>
      </c>
      <c r="AJ277" s="164" t="str">
        <f t="shared" si="429"/>
        <v/>
      </c>
      <c r="AK277" s="164" t="str">
        <f t="shared" si="429"/>
        <v/>
      </c>
      <c r="AL277" s="164" t="str">
        <f t="shared" si="429"/>
        <v/>
      </c>
      <c r="AM277" s="164" t="str">
        <f t="shared" si="429"/>
        <v/>
      </c>
      <c r="AN277" s="164" t="str">
        <f t="shared" si="429"/>
        <v/>
      </c>
      <c r="AO277" s="164" t="str">
        <f t="shared" si="429"/>
        <v/>
      </c>
      <c r="AP277" s="164" t="str">
        <f t="shared" si="429"/>
        <v/>
      </c>
      <c r="AQ277" s="164" t="str">
        <f t="shared" si="429"/>
        <v/>
      </c>
      <c r="AR277" s="164" t="str">
        <f t="shared" si="429"/>
        <v/>
      </c>
      <c r="AS277" s="164" t="str">
        <f t="shared" si="429"/>
        <v/>
      </c>
      <c r="AT277" s="164" t="str">
        <f t="shared" si="429"/>
        <v/>
      </c>
      <c r="AU277" s="164" t="str">
        <f t="shared" si="429"/>
        <v/>
      </c>
      <c r="AV277" s="164" t="str">
        <f t="shared" si="429"/>
        <v/>
      </c>
      <c r="AW277" s="165" t="str">
        <f t="shared" si="429"/>
        <v/>
      </c>
      <c r="AX277" t="s">
        <v>1</v>
      </c>
      <c r="AY277" s="106" t="str">
        <f t="shared" si="406"/>
        <v/>
      </c>
      <c r="AZ277" s="138" t="str">
        <f t="shared" si="398"/>
        <v/>
      </c>
      <c r="BA277" s="74" t="str">
        <f t="shared" si="407"/>
        <v/>
      </c>
      <c r="BB277" s="74" t="str">
        <f t="shared" si="408"/>
        <v/>
      </c>
      <c r="BC277" s="138" t="str">
        <f t="shared" si="409"/>
        <v/>
      </c>
      <c r="BD277" s="138" t="str">
        <f t="shared" si="410"/>
        <v/>
      </c>
      <c r="BE277" s="138" t="str">
        <f t="shared" si="411"/>
        <v/>
      </c>
      <c r="BF277" s="138" t="str">
        <f t="shared" si="344"/>
        <v/>
      </c>
      <c r="BG277" s="138" t="str">
        <f>IF(CD277="","",IF(N(BD277)&gt;max_minuta*60,2,INDEX(statusRezultat_id,MATCH(VALUE(BE277),statusRezultat_oevent,0))))</f>
        <v/>
      </c>
      <c r="BH277" s="74" t="str">
        <f>IF(B277="","",SUBSTITUTE(MID($B277,R277+1,S277-R277-1),"""",""))</f>
        <v/>
      </c>
      <c r="BI277" s="74" t="str">
        <f>IF(B277="","",SUBSTITUTE(MID($B277,S277+1,T277-S277-1),"""",""))</f>
        <v/>
      </c>
      <c r="BJ277" s="138" t="str">
        <f t="shared" si="412"/>
        <v/>
      </c>
      <c r="BK277" s="74" t="str" cm="1">
        <f t="array" ref="BK277">IF(BJ277="",""&amp;BI277,IF(BJ277="NEMA",BI277,INDEX(klubAlias_klub,BJ277)))</f>
        <v/>
      </c>
      <c r="BL277" s="74" t="str" cm="1">
        <f t="array" ref="BL277">IFERROR(INDEX(registarNatjecatelji,CE277,4),"")</f>
        <v/>
      </c>
      <c r="BM277" s="183" t="str">
        <f t="shared" si="368"/>
        <v/>
      </c>
      <c r="BN277" s="74" t="str">
        <f t="shared" si="413"/>
        <v/>
      </c>
      <c r="BO277" s="74" t="str">
        <f>IF(B277="","",SUBSTITUTE(MID($B277,T277+1,U277-T277-1),"""",""))</f>
        <v/>
      </c>
      <c r="BP277" s="138" t="str">
        <f>IF(BO277="","",IFERROR(INDEX(drzava_id,MATCH(BO277,drzava_oznaka,0)),"NEMA"))</f>
        <v/>
      </c>
      <c r="BQ277" s="74" t="str">
        <f>IF(B277="","",SUBSTITUTE(MID($B277,AQ277+1,AR277-AQ277-1),"""",""))</f>
        <v/>
      </c>
      <c r="BR277" s="74" t="str">
        <f t="shared" si="399"/>
        <v/>
      </c>
      <c r="BS277" s="138" t="str">
        <f t="shared" si="400"/>
        <v/>
      </c>
      <c r="BT277" s="75" t="str">
        <f>IF(B277="","",SUBSTITUTE(MID($B277,AR277+1,AS277-AR277-1),"""",""))</f>
        <v/>
      </c>
      <c r="BU277" s="75" t="str">
        <f>IF(B277="","",SUBSTITUTE(MID($B277,AS277+1,AT277-AS277-1),"""",""))</f>
        <v/>
      </c>
      <c r="BV277" s="76" t="str">
        <f>IF(B277="","",SUBSTITUTE(MID($B277,AT277+1,AU277-AT277-1),"""",""))</f>
        <v/>
      </c>
      <c r="BW277" t="s">
        <v>1</v>
      </c>
      <c r="BX277" s="106" t="str">
        <f>IF(BA277="Vacant","",IF(BA277="","",BA277) &amp; IF(BB277="",""," – " &amp; BB277) &amp; IF(BN277="",""," – " &amp; BN277) &amp; IF(AY277="",""," – " &amp; AY277))</f>
        <v/>
      </c>
      <c r="BY277" s="107" t="str">
        <f t="shared" si="401"/>
        <v/>
      </c>
      <c r="BZ277" t="s">
        <v>1</v>
      </c>
      <c r="CA277" s="106" t="str">
        <f>IF(BA277="Vacant","",IF(BA277="","",BA277) &amp; IF(BB277="",""," – " &amp; BB277) &amp; IF(BN277="",""," – " &amp; BN277))</f>
        <v/>
      </c>
      <c r="CB277" s="107" t="str">
        <f t="shared" si="402"/>
        <v/>
      </c>
      <c r="CC277" t="s">
        <v>1</v>
      </c>
      <c r="CD277" s="106" t="str">
        <f>IF(BA277="Vacant","",IF(BA277="","",BA277)&amp;IF(BB277="",""," – "&amp;BB277))</f>
        <v/>
      </c>
      <c r="CE277" s="107" t="str">
        <f t="shared" si="414"/>
        <v/>
      </c>
      <c r="CF277" t="s">
        <v>1</v>
      </c>
      <c r="CG277" s="112" t="str">
        <f t="shared" si="415"/>
        <v/>
      </c>
      <c r="CH277" s="107" t="str" cm="1">
        <f t="array" ref="CH277">IF(CG277="","",INDEX(imePrezime_id,CG277,0))</f>
        <v/>
      </c>
      <c r="CI277" t="s">
        <v>1</v>
      </c>
      <c r="CJ277" s="30" t="str">
        <f>IF(CE277&lt;&gt;"NEMA","","SELECT '"&amp;CD277&amp;"', ime, prezime FROM imeprezime WHERE ime LIKE '%"&amp;MID(BA277,2,LEN(BA277)-2)&amp;"%' Or prezime LIKE '%"&amp;MID(BB277,2,LEN(BB277)-2)&amp;"%' Or ime LIKE '%"&amp;MID(BB277,2,LEN(BB277)-2)&amp;"%' Or prezime LIKE '%"&amp;MID(BA277,2,LEN(BA277)-2)&amp;"%' ORDER BY ime, prezime;")</f>
        <v/>
      </c>
      <c r="CK277" t="s">
        <v>1</v>
      </c>
      <c r="CL277" s="91"/>
      <c r="CM277" t="s">
        <v>1</v>
      </c>
      <c r="CO277" t="s">
        <v>1</v>
      </c>
      <c r="CW277" s="116" t="str">
        <f>IF(CE277="NEMA",MAX(CW$10:CW276)+1,"")</f>
        <v/>
      </c>
      <c r="CX277" t="s">
        <v>1</v>
      </c>
      <c r="CY277" s="124" t="str">
        <f>LEFT(BQ277,1)</f>
        <v/>
      </c>
      <c r="CZ277" t="s">
        <v>1</v>
      </c>
      <c r="DA277" s="106" t="str">
        <f>IF(CW277="","",IF(BO277&lt;&gt;"CRO","","INSERT INTO osoba (id,reg_broj,oib,spol_id,dat_rodjenja) VALUES ("&amp;CW277&amp;",(SELECT max(reg_broj)+1 FROM osoba),Null,'"&amp;CY277&amp;"',Null); INSERT INTO osoba_log (id,reg_broj,oib,spol_id,dat_rodjenja,dnevnik_id) SELECT id,reg_broj,oib,spol_id,dat_rodjenja,"&amp;CW$2&amp;" FROM osoba WHERE id = "&amp;CW277&amp;";"))</f>
        <v/>
      </c>
      <c r="DB277" s="129" t="str">
        <f>IF(CW277="","","INSERT INTO imeprezime (id,osoba_id,rbr,ime,prezime,klub_id,identitet_id,sintaksa_id,info,aktivno,dnevnik_id) VALUES ("&amp;CW277&amp;","&amp;IF(DA277="","Null",CW277)&amp;",1,'"&amp;BA277&amp;"','"&amp;BB277&amp;"',(SELECT id FROM klub WHERE naziv = '"&amp;BI277&amp;"'),Null,1,'',1,"&amp;CW$2&amp;");")</f>
        <v/>
      </c>
      <c r="DC277" t="s">
        <v>1</v>
      </c>
      <c r="DD277" s="30" t="str">
        <f t="shared" si="416"/>
        <v/>
      </c>
      <c r="DE277" t="s">
        <v>1</v>
      </c>
      <c r="DF277" s="106" t="str">
        <f>IF(OR(BP277="",BP277&lt;&gt;"NEMA"),"",BO277)</f>
        <v/>
      </c>
      <c r="DG277" s="129" t="str">
        <f>IF(DF277="","",MAX(DG$10:DG276)+1)</f>
        <v/>
      </c>
      <c r="DH277" t="s">
        <v>1</v>
      </c>
      <c r="DI277" s="91"/>
      <c r="DJ277" t="s">
        <v>1</v>
      </c>
      <c r="DK277" s="30" t="str">
        <f>IF(DF277="","","INSERT INTO drzava(id,naziv,oznaka) VALUES ("&amp;DG277&amp;",'"&amp;DI277&amp;"','"&amp;UPPER(LEFT(DF277,1))&amp;LOWER(RIGHT(DF277,2))&amp;"');")</f>
        <v/>
      </c>
      <c r="DL277" t="s">
        <v>1</v>
      </c>
      <c r="DM277" s="170" t="str">
        <f>IF(BJ277&lt;&gt;"NEMA","",IF(IFERROR(MATCH(BI277,BI$10:BI276,0),0)&lt;&gt;0,"",BI277))</f>
        <v/>
      </c>
      <c r="DN277" t="s">
        <v>1</v>
      </c>
      <c r="DO277" s="91"/>
      <c r="DP277" t="s">
        <v>1</v>
      </c>
      <c r="DQ277" s="106" t="str">
        <f t="shared" si="417"/>
        <v/>
      </c>
      <c r="DR277" s="74" t="str">
        <f>IF(DQ277="","",MAX(DR$10:DR276)+1)</f>
        <v/>
      </c>
      <c r="DS277" s="74" t="str">
        <f>IF(DQ277="","",IF(BP277="","",IF(BP277="NEMA",DG277,BP277)))</f>
        <v/>
      </c>
      <c r="DT277" s="74" t="str">
        <f t="shared" si="418"/>
        <v/>
      </c>
      <c r="DU277" s="74" t="str">
        <f>IF(DO277="","",MAX(DU$10:DU276)+1)</f>
        <v/>
      </c>
      <c r="DV277" s="181" t="str">
        <f>IF(DO277="","",INDEX(klub_id,MATCH(DO277,klub_naziv,0)))</f>
        <v/>
      </c>
      <c r="DW277" s="129" t="str">
        <f t="shared" si="419"/>
        <v/>
      </c>
      <c r="DX277" t="s">
        <v>1</v>
      </c>
      <c r="DY277" s="30" t="str">
        <f t="shared" si="420"/>
        <v/>
      </c>
      <c r="DZ277" t="s">
        <v>1</v>
      </c>
      <c r="EA277" s="170" t="str">
        <f>IF(BX277="","",IF(BY277&lt;&gt;"NEMA","ime-pre-klu"&amp;IF(BJ277="","","(ali)")&amp;"-kat",IF(CB277&lt;&gt;"NEMA","ime-pre-klu"&amp;IF(BJ277="","","(ali)"),IF(CE277&lt;&gt;"NEMA","ime-pre",IF(CW277&lt;&gt;"","novo",""))))&amp;IF(AND(BE277="0",BD277&gt;max_minuta*60),"-ot",""))</f>
        <v/>
      </c>
      <c r="EB277" t="s">
        <v>1</v>
      </c>
      <c r="EC277" s="112"/>
      <c r="ED277" s="138"/>
      <c r="EE277" s="138"/>
      <c r="EF277" s="138"/>
      <c r="EG277" s="138"/>
      <c r="EH277" s="138"/>
      <c r="EI277" s="138"/>
      <c r="EJ277" s="138"/>
      <c r="EK277" s="138"/>
      <c r="EL277" s="138"/>
      <c r="EM277" s="107" t="str">
        <f t="shared" si="403"/>
        <v/>
      </c>
      <c r="EN277" t="s">
        <v>1</v>
      </c>
    </row>
    <row r="278" spans="2:144" x14ac:dyDescent="0.25">
      <c r="B278" s="152"/>
      <c r="C278" t="s">
        <v>1</v>
      </c>
      <c r="D278" s="163" t="str">
        <f t="shared" si="404"/>
        <v/>
      </c>
      <c r="E278" s="164" t="str">
        <f t="shared" ref="E278:AW278" si="430">IF($B278="","",FIND(";",$B278,D278+1))</f>
        <v/>
      </c>
      <c r="F278" s="164" t="str">
        <f t="shared" si="430"/>
        <v/>
      </c>
      <c r="G278" s="164" t="str">
        <f t="shared" si="430"/>
        <v/>
      </c>
      <c r="H278" s="164" t="str">
        <f t="shared" si="430"/>
        <v/>
      </c>
      <c r="I278" s="164" t="str">
        <f t="shared" si="430"/>
        <v/>
      </c>
      <c r="J278" s="164" t="str">
        <f t="shared" si="430"/>
        <v/>
      </c>
      <c r="K278" s="164" t="str">
        <f t="shared" si="430"/>
        <v/>
      </c>
      <c r="L278" s="164" t="str">
        <f t="shared" si="430"/>
        <v/>
      </c>
      <c r="M278" s="164" t="str">
        <f t="shared" si="430"/>
        <v/>
      </c>
      <c r="N278" s="164" t="str">
        <f t="shared" si="430"/>
        <v/>
      </c>
      <c r="O278" s="164" t="str">
        <f t="shared" si="430"/>
        <v/>
      </c>
      <c r="P278" s="164" t="str">
        <f t="shared" si="430"/>
        <v/>
      </c>
      <c r="Q278" s="164" t="str">
        <f t="shared" si="430"/>
        <v/>
      </c>
      <c r="R278" s="164" t="str">
        <f t="shared" si="430"/>
        <v/>
      </c>
      <c r="S278" s="164" t="str">
        <f t="shared" si="430"/>
        <v/>
      </c>
      <c r="T278" s="164" t="str">
        <f t="shared" si="430"/>
        <v/>
      </c>
      <c r="U278" s="164" t="str">
        <f t="shared" si="430"/>
        <v/>
      </c>
      <c r="V278" s="164" t="str">
        <f t="shared" si="430"/>
        <v/>
      </c>
      <c r="W278" s="164" t="str">
        <f t="shared" si="430"/>
        <v/>
      </c>
      <c r="X278" s="164" t="str">
        <f t="shared" si="430"/>
        <v/>
      </c>
      <c r="Y278" s="164" t="str">
        <f t="shared" si="430"/>
        <v/>
      </c>
      <c r="Z278" s="164" t="str">
        <f t="shared" si="430"/>
        <v/>
      </c>
      <c r="AA278" s="164" t="str">
        <f t="shared" si="430"/>
        <v/>
      </c>
      <c r="AB278" s="164" t="str">
        <f t="shared" si="430"/>
        <v/>
      </c>
      <c r="AC278" s="164" t="str">
        <f t="shared" si="430"/>
        <v/>
      </c>
      <c r="AD278" s="164" t="str">
        <f t="shared" si="430"/>
        <v/>
      </c>
      <c r="AE278" s="164" t="str">
        <f t="shared" si="430"/>
        <v/>
      </c>
      <c r="AF278" s="164" t="str">
        <f t="shared" si="430"/>
        <v/>
      </c>
      <c r="AG278" s="164" t="str">
        <f t="shared" si="430"/>
        <v/>
      </c>
      <c r="AH278" s="164" t="str">
        <f t="shared" si="430"/>
        <v/>
      </c>
      <c r="AI278" s="164" t="str">
        <f t="shared" si="430"/>
        <v/>
      </c>
      <c r="AJ278" s="164" t="str">
        <f t="shared" si="430"/>
        <v/>
      </c>
      <c r="AK278" s="164" t="str">
        <f t="shared" si="430"/>
        <v/>
      </c>
      <c r="AL278" s="164" t="str">
        <f t="shared" si="430"/>
        <v/>
      </c>
      <c r="AM278" s="164" t="str">
        <f t="shared" si="430"/>
        <v/>
      </c>
      <c r="AN278" s="164" t="str">
        <f t="shared" si="430"/>
        <v/>
      </c>
      <c r="AO278" s="164" t="str">
        <f t="shared" si="430"/>
        <v/>
      </c>
      <c r="AP278" s="164" t="str">
        <f t="shared" si="430"/>
        <v/>
      </c>
      <c r="AQ278" s="164" t="str">
        <f t="shared" si="430"/>
        <v/>
      </c>
      <c r="AR278" s="164" t="str">
        <f t="shared" si="430"/>
        <v/>
      </c>
      <c r="AS278" s="164" t="str">
        <f t="shared" si="430"/>
        <v/>
      </c>
      <c r="AT278" s="164" t="str">
        <f t="shared" si="430"/>
        <v/>
      </c>
      <c r="AU278" s="164" t="str">
        <f t="shared" si="430"/>
        <v/>
      </c>
      <c r="AV278" s="164" t="str">
        <f t="shared" si="430"/>
        <v/>
      </c>
      <c r="AW278" s="165" t="str">
        <f t="shared" si="430"/>
        <v/>
      </c>
      <c r="AX278" t="s">
        <v>1</v>
      </c>
      <c r="AY278" s="106" t="str">
        <f t="shared" si="406"/>
        <v/>
      </c>
      <c r="AZ278" s="138" t="str">
        <f t="shared" si="398"/>
        <v/>
      </c>
      <c r="BA278" s="74" t="str">
        <f t="shared" si="407"/>
        <v/>
      </c>
      <c r="BB278" s="74" t="str">
        <f t="shared" si="408"/>
        <v/>
      </c>
      <c r="BC278" s="138" t="str">
        <f t="shared" si="409"/>
        <v/>
      </c>
      <c r="BD278" s="138" t="str">
        <f t="shared" si="410"/>
        <v/>
      </c>
      <c r="BE278" s="138" t="str">
        <f t="shared" si="411"/>
        <v/>
      </c>
      <c r="BF278" s="138" t="str">
        <f t="shared" si="344"/>
        <v/>
      </c>
      <c r="BG278" s="138" t="str">
        <f>IF(CD278="","",IF(N(BD278)&gt;max_minuta*60,2,INDEX(statusRezultat_id,MATCH(VALUE(BE278),statusRezultat_oevent,0))))</f>
        <v/>
      </c>
      <c r="BH278" s="74" t="str">
        <f>IF(B278="","",SUBSTITUTE(MID($B278,R278+1,S278-R278-1),"""",""))</f>
        <v/>
      </c>
      <c r="BI278" s="74" t="str">
        <f>IF(B278="","",SUBSTITUTE(MID($B278,S278+1,T278-S278-1),"""",""))</f>
        <v/>
      </c>
      <c r="BJ278" s="138" t="str">
        <f t="shared" si="412"/>
        <v/>
      </c>
      <c r="BK278" s="74" t="str" cm="1">
        <f t="array" ref="BK278">IF(BJ278="",""&amp;BI278,IF(BJ278="NEMA",BI278,INDEX(klubAlias_klub,BJ278)))</f>
        <v/>
      </c>
      <c r="BL278" s="74" t="str" cm="1">
        <f t="array" ref="BL278">IFERROR(INDEX(registarNatjecatelji,CE278,4),"")</f>
        <v/>
      </c>
      <c r="BM278" s="183" t="str">
        <f t="shared" si="368"/>
        <v/>
      </c>
      <c r="BN278" s="74" t="str">
        <f t="shared" si="413"/>
        <v/>
      </c>
      <c r="BO278" s="74" t="str">
        <f>IF(B278="","",SUBSTITUTE(MID($B278,T278+1,U278-T278-1),"""",""))</f>
        <v/>
      </c>
      <c r="BP278" s="138" t="str">
        <f>IF(BO278="","",IFERROR(INDEX(drzava_id,MATCH(BO278,drzava_oznaka,0)),"NEMA"))</f>
        <v/>
      </c>
      <c r="BQ278" s="74" t="str">
        <f>IF(B278="","",SUBSTITUTE(MID($B278,AQ278+1,AR278-AQ278-1),"""",""))</f>
        <v/>
      </c>
      <c r="BR278" s="74" t="str">
        <f t="shared" si="399"/>
        <v/>
      </c>
      <c r="BS278" s="138" t="str">
        <f t="shared" si="400"/>
        <v/>
      </c>
      <c r="BT278" s="75" t="str">
        <f>IF(B278="","",SUBSTITUTE(MID($B278,AR278+1,AS278-AR278-1),"""",""))</f>
        <v/>
      </c>
      <c r="BU278" s="75" t="str">
        <f>IF(B278="","",SUBSTITUTE(MID($B278,AS278+1,AT278-AS278-1),"""",""))</f>
        <v/>
      </c>
      <c r="BV278" s="76" t="str">
        <f>IF(B278="","",SUBSTITUTE(MID($B278,AT278+1,AU278-AT278-1),"""",""))</f>
        <v/>
      </c>
      <c r="BW278" t="s">
        <v>1</v>
      </c>
      <c r="BX278" s="106" t="str">
        <f>IF(BA278="Vacant","",IF(BA278="","",BA278) &amp; IF(BB278="",""," – " &amp; BB278) &amp; IF(BN278="",""," – " &amp; BN278) &amp; IF(AY278="",""," – " &amp; AY278))</f>
        <v/>
      </c>
      <c r="BY278" s="107" t="str">
        <f t="shared" si="401"/>
        <v/>
      </c>
      <c r="BZ278" t="s">
        <v>1</v>
      </c>
      <c r="CA278" s="106" t="str">
        <f>IF(BA278="Vacant","",IF(BA278="","",BA278) &amp; IF(BB278="",""," – " &amp; BB278) &amp; IF(BN278="",""," – " &amp; BN278))</f>
        <v/>
      </c>
      <c r="CB278" s="107" t="str">
        <f t="shared" si="402"/>
        <v/>
      </c>
      <c r="CC278" t="s">
        <v>1</v>
      </c>
      <c r="CD278" s="106" t="str">
        <f>IF(BA278="Vacant","",IF(BA278="","",BA278)&amp;IF(BB278="",""," – "&amp;BB278))</f>
        <v/>
      </c>
      <c r="CE278" s="107" t="str">
        <f t="shared" si="414"/>
        <v/>
      </c>
      <c r="CF278" t="s">
        <v>1</v>
      </c>
      <c r="CG278" s="112" t="str">
        <f t="shared" si="415"/>
        <v/>
      </c>
      <c r="CH278" s="107" t="str" cm="1">
        <f t="array" ref="CH278">IF(CG278="","",INDEX(imePrezime_id,CG278,0))</f>
        <v/>
      </c>
      <c r="CI278" t="s">
        <v>1</v>
      </c>
      <c r="CJ278" s="30" t="str">
        <f>IF(CE278&lt;&gt;"NEMA","","SELECT '"&amp;CD278&amp;"', ime, prezime FROM imeprezime WHERE ime LIKE '%"&amp;MID(BA278,2,LEN(BA278)-2)&amp;"%' Or prezime LIKE '%"&amp;MID(BB278,2,LEN(BB278)-2)&amp;"%' Or ime LIKE '%"&amp;MID(BB278,2,LEN(BB278)-2)&amp;"%' Or prezime LIKE '%"&amp;MID(BA278,2,LEN(BA278)-2)&amp;"%' ORDER BY ime, prezime;")</f>
        <v/>
      </c>
      <c r="CK278" t="s">
        <v>1</v>
      </c>
      <c r="CL278" s="91"/>
      <c r="CM278" t="s">
        <v>1</v>
      </c>
      <c r="CO278" t="s">
        <v>1</v>
      </c>
      <c r="CW278" s="116" t="str">
        <f>IF(CE278="NEMA",MAX(CW$10:CW277)+1,"")</f>
        <v/>
      </c>
      <c r="CX278" t="s">
        <v>1</v>
      </c>
      <c r="CY278" s="124" t="str">
        <f>LEFT(BQ278,1)</f>
        <v/>
      </c>
      <c r="CZ278" t="s">
        <v>1</v>
      </c>
      <c r="DA278" s="106" t="str">
        <f>IF(CW278="","",IF(BO278&lt;&gt;"CRO","","INSERT INTO osoba (id,reg_broj,oib,spol_id,dat_rodjenja) VALUES ("&amp;CW278&amp;",(SELECT max(reg_broj)+1 FROM osoba),Null,'"&amp;CY278&amp;"',Null); INSERT INTO osoba_log (id,reg_broj,oib,spol_id,dat_rodjenja,dnevnik_id) SELECT id,reg_broj,oib,spol_id,dat_rodjenja,"&amp;CW$2&amp;" FROM osoba WHERE id = "&amp;CW278&amp;";"))</f>
        <v/>
      </c>
      <c r="DB278" s="129" t="str">
        <f>IF(CW278="","","INSERT INTO imeprezime (id,osoba_id,rbr,ime,prezime,klub_id,identitet_id,sintaksa_id,info,aktivno,dnevnik_id) VALUES ("&amp;CW278&amp;","&amp;IF(DA278="","Null",CW278)&amp;",1,'"&amp;BA278&amp;"','"&amp;BB278&amp;"',(SELECT id FROM klub WHERE naziv = '"&amp;BI278&amp;"'),Null,1,'',1,"&amp;CW$2&amp;");")</f>
        <v/>
      </c>
      <c r="DC278" t="s">
        <v>1</v>
      </c>
      <c r="DD278" s="30" t="str">
        <f t="shared" si="416"/>
        <v/>
      </c>
      <c r="DE278" t="s">
        <v>1</v>
      </c>
      <c r="DF278" s="106" t="str">
        <f>IF(OR(BP278="",BP278&lt;&gt;"NEMA"),"",BO278)</f>
        <v/>
      </c>
      <c r="DG278" s="129" t="str">
        <f>IF(DF278="","",MAX(DG$10:DG277)+1)</f>
        <v/>
      </c>
      <c r="DH278" t="s">
        <v>1</v>
      </c>
      <c r="DI278" s="91"/>
      <c r="DJ278" t="s">
        <v>1</v>
      </c>
      <c r="DK278" s="30" t="str">
        <f>IF(DF278="","","INSERT INTO drzava(id,naziv,oznaka) VALUES ("&amp;DG278&amp;",'"&amp;DI278&amp;"','"&amp;UPPER(LEFT(DF278,1))&amp;LOWER(RIGHT(DF278,2))&amp;"');")</f>
        <v/>
      </c>
      <c r="DL278" t="s">
        <v>1</v>
      </c>
      <c r="DM278" s="170" t="str">
        <f>IF(BJ278&lt;&gt;"NEMA","",IF(IFERROR(MATCH(BI278,BI$10:BI277,0),0)&lt;&gt;0,"",BI278))</f>
        <v/>
      </c>
      <c r="DN278" t="s">
        <v>1</v>
      </c>
      <c r="DO278" s="91"/>
      <c r="DP278" t="s">
        <v>1</v>
      </c>
      <c r="DQ278" s="106" t="str">
        <f t="shared" si="417"/>
        <v/>
      </c>
      <c r="DR278" s="74" t="str">
        <f>IF(DQ278="","",MAX(DR$10:DR277)+1)</f>
        <v/>
      </c>
      <c r="DS278" s="74" t="str">
        <f>IF(DQ278="","",IF(BP278="","",IF(BP278="NEMA",DG278,BP278)))</f>
        <v/>
      </c>
      <c r="DT278" s="74" t="str">
        <f t="shared" si="418"/>
        <v/>
      </c>
      <c r="DU278" s="74" t="str">
        <f>IF(DO278="","",MAX(DU$10:DU277)+1)</f>
        <v/>
      </c>
      <c r="DV278" s="181" t="str">
        <f>IF(DO278="","",INDEX(klub_id,MATCH(DO278,klub_naziv,0)))</f>
        <v/>
      </c>
      <c r="DW278" s="129" t="str">
        <f t="shared" si="419"/>
        <v/>
      </c>
      <c r="DX278" t="s">
        <v>1</v>
      </c>
      <c r="DY278" s="30" t="str">
        <f t="shared" si="420"/>
        <v/>
      </c>
      <c r="DZ278" t="s">
        <v>1</v>
      </c>
      <c r="EA278" s="170" t="str">
        <f>IF(BX278="","",IF(BY278&lt;&gt;"NEMA","ime-pre-klu"&amp;IF(BJ278="","","(ali)")&amp;"-kat",IF(CB278&lt;&gt;"NEMA","ime-pre-klu"&amp;IF(BJ278="","","(ali)"),IF(CE278&lt;&gt;"NEMA","ime-pre",IF(CW278&lt;&gt;"","novo",""))))&amp;IF(AND(BE278="0",BD278&gt;max_minuta*60),"-ot",""))</f>
        <v/>
      </c>
      <c r="EB278" t="s">
        <v>1</v>
      </c>
      <c r="EC278" s="112"/>
      <c r="ED278" s="138"/>
      <c r="EE278" s="138"/>
      <c r="EF278" s="138"/>
      <c r="EG278" s="138"/>
      <c r="EH278" s="138"/>
      <c r="EI278" s="138"/>
      <c r="EJ278" s="138"/>
      <c r="EK278" s="138"/>
      <c r="EL278" s="138"/>
      <c r="EM278" s="107" t="str">
        <f t="shared" si="403"/>
        <v/>
      </c>
      <c r="EN278" t="s">
        <v>1</v>
      </c>
    </row>
    <row r="279" spans="2:144" x14ac:dyDescent="0.25">
      <c r="B279" s="152"/>
      <c r="C279" t="s">
        <v>1</v>
      </c>
      <c r="D279" s="163" t="str">
        <f t="shared" si="404"/>
        <v/>
      </c>
      <c r="E279" s="164" t="str">
        <f t="shared" ref="E279:AW279" si="431">IF($B279="","",FIND(";",$B279,D279+1))</f>
        <v/>
      </c>
      <c r="F279" s="164" t="str">
        <f t="shared" si="431"/>
        <v/>
      </c>
      <c r="G279" s="164" t="str">
        <f t="shared" si="431"/>
        <v/>
      </c>
      <c r="H279" s="164" t="str">
        <f t="shared" si="431"/>
        <v/>
      </c>
      <c r="I279" s="164" t="str">
        <f t="shared" si="431"/>
        <v/>
      </c>
      <c r="J279" s="164" t="str">
        <f t="shared" si="431"/>
        <v/>
      </c>
      <c r="K279" s="164" t="str">
        <f t="shared" si="431"/>
        <v/>
      </c>
      <c r="L279" s="164" t="str">
        <f t="shared" si="431"/>
        <v/>
      </c>
      <c r="M279" s="164" t="str">
        <f t="shared" si="431"/>
        <v/>
      </c>
      <c r="N279" s="164" t="str">
        <f t="shared" si="431"/>
        <v/>
      </c>
      <c r="O279" s="164" t="str">
        <f t="shared" si="431"/>
        <v/>
      </c>
      <c r="P279" s="164" t="str">
        <f t="shared" si="431"/>
        <v/>
      </c>
      <c r="Q279" s="164" t="str">
        <f t="shared" si="431"/>
        <v/>
      </c>
      <c r="R279" s="164" t="str">
        <f t="shared" si="431"/>
        <v/>
      </c>
      <c r="S279" s="164" t="str">
        <f t="shared" si="431"/>
        <v/>
      </c>
      <c r="T279" s="164" t="str">
        <f t="shared" si="431"/>
        <v/>
      </c>
      <c r="U279" s="164" t="str">
        <f t="shared" si="431"/>
        <v/>
      </c>
      <c r="V279" s="164" t="str">
        <f t="shared" si="431"/>
        <v/>
      </c>
      <c r="W279" s="164" t="str">
        <f t="shared" si="431"/>
        <v/>
      </c>
      <c r="X279" s="164" t="str">
        <f t="shared" si="431"/>
        <v/>
      </c>
      <c r="Y279" s="164" t="str">
        <f t="shared" si="431"/>
        <v/>
      </c>
      <c r="Z279" s="164" t="str">
        <f t="shared" si="431"/>
        <v/>
      </c>
      <c r="AA279" s="164" t="str">
        <f t="shared" si="431"/>
        <v/>
      </c>
      <c r="AB279" s="164" t="str">
        <f t="shared" si="431"/>
        <v/>
      </c>
      <c r="AC279" s="164" t="str">
        <f t="shared" si="431"/>
        <v/>
      </c>
      <c r="AD279" s="164" t="str">
        <f t="shared" si="431"/>
        <v/>
      </c>
      <c r="AE279" s="164" t="str">
        <f t="shared" si="431"/>
        <v/>
      </c>
      <c r="AF279" s="164" t="str">
        <f t="shared" si="431"/>
        <v/>
      </c>
      <c r="AG279" s="164" t="str">
        <f t="shared" si="431"/>
        <v/>
      </c>
      <c r="AH279" s="164" t="str">
        <f t="shared" si="431"/>
        <v/>
      </c>
      <c r="AI279" s="164" t="str">
        <f t="shared" si="431"/>
        <v/>
      </c>
      <c r="AJ279" s="164" t="str">
        <f t="shared" si="431"/>
        <v/>
      </c>
      <c r="AK279" s="164" t="str">
        <f t="shared" si="431"/>
        <v/>
      </c>
      <c r="AL279" s="164" t="str">
        <f t="shared" si="431"/>
        <v/>
      </c>
      <c r="AM279" s="164" t="str">
        <f t="shared" si="431"/>
        <v/>
      </c>
      <c r="AN279" s="164" t="str">
        <f t="shared" si="431"/>
        <v/>
      </c>
      <c r="AO279" s="164" t="str">
        <f t="shared" si="431"/>
        <v/>
      </c>
      <c r="AP279" s="164" t="str">
        <f t="shared" si="431"/>
        <v/>
      </c>
      <c r="AQ279" s="164" t="str">
        <f t="shared" si="431"/>
        <v/>
      </c>
      <c r="AR279" s="164" t="str">
        <f t="shared" si="431"/>
        <v/>
      </c>
      <c r="AS279" s="164" t="str">
        <f t="shared" si="431"/>
        <v/>
      </c>
      <c r="AT279" s="164" t="str">
        <f t="shared" si="431"/>
        <v/>
      </c>
      <c r="AU279" s="164" t="str">
        <f t="shared" si="431"/>
        <v/>
      </c>
      <c r="AV279" s="164" t="str">
        <f t="shared" si="431"/>
        <v/>
      </c>
      <c r="AW279" s="165" t="str">
        <f t="shared" si="431"/>
        <v/>
      </c>
      <c r="AX279" t="s">
        <v>1</v>
      </c>
      <c r="AY279" s="106" t="str">
        <f t="shared" si="406"/>
        <v/>
      </c>
      <c r="AZ279" s="138" t="str">
        <f t="shared" si="398"/>
        <v/>
      </c>
      <c r="BA279" s="74" t="str">
        <f t="shared" si="407"/>
        <v/>
      </c>
      <c r="BB279" s="74" t="str">
        <f t="shared" si="408"/>
        <v/>
      </c>
      <c r="BC279" s="138" t="str">
        <f t="shared" si="409"/>
        <v/>
      </c>
      <c r="BD279" s="138" t="str">
        <f t="shared" si="410"/>
        <v/>
      </c>
      <c r="BE279" s="138" t="str">
        <f t="shared" si="411"/>
        <v/>
      </c>
      <c r="BF279" s="138" t="str">
        <f t="shared" ref="BF279:BF342" si="432">IF(CD279="","",BE279)</f>
        <v/>
      </c>
      <c r="BG279" s="138" t="str">
        <f>IF(CD279="","",IF(N(BD279)&gt;max_minuta*60,2,INDEX(statusRezultat_id,MATCH(VALUE(BE279),statusRezultat_oevent,0))))</f>
        <v/>
      </c>
      <c r="BH279" s="74" t="str">
        <f>IF(B279="","",SUBSTITUTE(MID($B279,R279+1,S279-R279-1),"""",""))</f>
        <v/>
      </c>
      <c r="BI279" s="74" t="str">
        <f>IF(B279="","",SUBSTITUTE(MID($B279,S279+1,T279-S279-1),"""",""))</f>
        <v/>
      </c>
      <c r="BJ279" s="138" t="str">
        <f t="shared" si="412"/>
        <v/>
      </c>
      <c r="BK279" s="74" t="str" cm="1">
        <f t="array" ref="BK279">IF(BJ279="",""&amp;BI279,IF(BJ279="NEMA",BI279,INDEX(klubAlias_klub,BJ279)))</f>
        <v/>
      </c>
      <c r="BL279" s="74" t="str" cm="1">
        <f t="array" ref="BL279">IFERROR(INDEX(registarNatjecatelji,CE279,4),"")</f>
        <v/>
      </c>
      <c r="BM279" s="183" t="str">
        <f t="shared" si="368"/>
        <v/>
      </c>
      <c r="BN279" s="74" t="str">
        <f t="shared" si="413"/>
        <v/>
      </c>
      <c r="BO279" s="74" t="str">
        <f>IF(B279="","",SUBSTITUTE(MID($B279,T279+1,U279-T279-1),"""",""))</f>
        <v/>
      </c>
      <c r="BP279" s="138" t="str">
        <f>IF(BO279="","",IFERROR(INDEX(drzava_id,MATCH(BO279,drzava_oznaka,0)),"NEMA"))</f>
        <v/>
      </c>
      <c r="BQ279" s="74" t="str">
        <f>IF(B279="","",SUBSTITUTE(MID($B279,AQ279+1,AR279-AQ279-1),"""",""))</f>
        <v/>
      </c>
      <c r="BR279" s="74" t="str">
        <f t="shared" si="399"/>
        <v/>
      </c>
      <c r="BS279" s="138" t="str">
        <f t="shared" si="400"/>
        <v/>
      </c>
      <c r="BT279" s="75" t="str">
        <f>IF(B279="","",SUBSTITUTE(MID($B279,AR279+1,AS279-AR279-1),"""",""))</f>
        <v/>
      </c>
      <c r="BU279" s="75" t="str">
        <f>IF(B279="","",SUBSTITUTE(MID($B279,AS279+1,AT279-AS279-1),"""",""))</f>
        <v/>
      </c>
      <c r="BV279" s="76" t="str">
        <f>IF(B279="","",SUBSTITUTE(MID($B279,AT279+1,AU279-AT279-1),"""",""))</f>
        <v/>
      </c>
      <c r="BW279" t="s">
        <v>1</v>
      </c>
      <c r="BX279" s="106" t="str">
        <f>IF(BA279="Vacant","",IF(BA279="","",BA279) &amp; IF(BB279="",""," – " &amp; BB279) &amp; IF(BN279="",""," – " &amp; BN279) &amp; IF(AY279="",""," – " &amp; AY279))</f>
        <v/>
      </c>
      <c r="BY279" s="107" t="str">
        <f t="shared" si="401"/>
        <v/>
      </c>
      <c r="BZ279" t="s">
        <v>1</v>
      </c>
      <c r="CA279" s="106" t="str">
        <f>IF(BA279="Vacant","",IF(BA279="","",BA279) &amp; IF(BB279="",""," – " &amp; BB279) &amp; IF(BN279="",""," – " &amp; BN279))</f>
        <v/>
      </c>
      <c r="CB279" s="107" t="str">
        <f t="shared" si="402"/>
        <v/>
      </c>
      <c r="CC279" t="s">
        <v>1</v>
      </c>
      <c r="CD279" s="106" t="str">
        <f>IF(BA279="Vacant","",IF(BA279="","",BA279)&amp;IF(BB279="",""," – "&amp;BB279))</f>
        <v/>
      </c>
      <c r="CE279" s="107" t="str">
        <f t="shared" si="414"/>
        <v/>
      </c>
      <c r="CF279" t="s">
        <v>1</v>
      </c>
      <c r="CG279" s="112" t="str">
        <f t="shared" si="415"/>
        <v/>
      </c>
      <c r="CH279" s="107" t="str" cm="1">
        <f t="array" ref="CH279">IF(CG279="","",INDEX(imePrezime_id,CG279,0))</f>
        <v/>
      </c>
      <c r="CI279" t="s">
        <v>1</v>
      </c>
      <c r="CJ279" s="30" t="str">
        <f>IF(CE279&lt;&gt;"NEMA","","SELECT '"&amp;CD279&amp;"', ime, prezime FROM imeprezime WHERE ime LIKE '%"&amp;MID(BA279,2,LEN(BA279)-2)&amp;"%' Or prezime LIKE '%"&amp;MID(BB279,2,LEN(BB279)-2)&amp;"%' Or ime LIKE '%"&amp;MID(BB279,2,LEN(BB279)-2)&amp;"%' Or prezime LIKE '%"&amp;MID(BA279,2,LEN(BA279)-2)&amp;"%' ORDER BY ime, prezime;")</f>
        <v/>
      </c>
      <c r="CK279" t="s">
        <v>1</v>
      </c>
      <c r="CL279" s="91"/>
      <c r="CM279" t="s">
        <v>1</v>
      </c>
      <c r="CO279" t="s">
        <v>1</v>
      </c>
      <c r="CW279" s="116" t="str">
        <f>IF(CE279="NEMA",MAX(CW$10:CW278)+1,"")</f>
        <v/>
      </c>
      <c r="CX279" t="s">
        <v>1</v>
      </c>
      <c r="CY279" s="124" t="str">
        <f>LEFT(BQ279,1)</f>
        <v/>
      </c>
      <c r="CZ279" t="s">
        <v>1</v>
      </c>
      <c r="DA279" s="106" t="str">
        <f>IF(CW279="","",IF(BO279&lt;&gt;"CRO","","INSERT INTO osoba (id,reg_broj,oib,spol_id,dat_rodjenja) VALUES ("&amp;CW279&amp;",(SELECT max(reg_broj)+1 FROM osoba),Null,'"&amp;CY279&amp;"',Null); INSERT INTO osoba_log (id,reg_broj,oib,spol_id,dat_rodjenja,dnevnik_id) SELECT id,reg_broj,oib,spol_id,dat_rodjenja,"&amp;CW$2&amp;" FROM osoba WHERE id = "&amp;CW279&amp;";"))</f>
        <v/>
      </c>
      <c r="DB279" s="129" t="str">
        <f>IF(CW279="","","INSERT INTO imeprezime (id,osoba_id,rbr,ime,prezime,klub_id,identitet_id,sintaksa_id,info,aktivno,dnevnik_id) VALUES ("&amp;CW279&amp;","&amp;IF(DA279="","Null",CW279)&amp;",1,'"&amp;BA279&amp;"','"&amp;BB279&amp;"',(SELECT id FROM klub WHERE naziv = '"&amp;BI279&amp;"'),Null,1,'',1,"&amp;CW$2&amp;");")</f>
        <v/>
      </c>
      <c r="DC279" t="s">
        <v>1</v>
      </c>
      <c r="DD279" s="30" t="str">
        <f t="shared" si="416"/>
        <v/>
      </c>
      <c r="DE279" t="s">
        <v>1</v>
      </c>
      <c r="DF279" s="106" t="str">
        <f>IF(OR(BP279="",BP279&lt;&gt;"NEMA"),"",BO279)</f>
        <v/>
      </c>
      <c r="DG279" s="129" t="str">
        <f>IF(DF279="","",MAX(DG$10:DG278)+1)</f>
        <v/>
      </c>
      <c r="DH279" t="s">
        <v>1</v>
      </c>
      <c r="DI279" s="91"/>
      <c r="DJ279" t="s">
        <v>1</v>
      </c>
      <c r="DK279" s="30" t="str">
        <f>IF(DF279="","","INSERT INTO drzava(id,naziv,oznaka) VALUES ("&amp;DG279&amp;",'"&amp;DI279&amp;"','"&amp;UPPER(LEFT(DF279,1))&amp;LOWER(RIGHT(DF279,2))&amp;"');")</f>
        <v/>
      </c>
      <c r="DL279" t="s">
        <v>1</v>
      </c>
      <c r="DM279" s="170" t="str">
        <f>IF(BJ279&lt;&gt;"NEMA","",IF(IFERROR(MATCH(BI279,BI$10:BI278,0),0)&lt;&gt;0,"",BI279))</f>
        <v/>
      </c>
      <c r="DN279" t="s">
        <v>1</v>
      </c>
      <c r="DO279" s="91"/>
      <c r="DP279" t="s">
        <v>1</v>
      </c>
      <c r="DQ279" s="106" t="str">
        <f t="shared" si="417"/>
        <v/>
      </c>
      <c r="DR279" s="74" t="str">
        <f>IF(DQ279="","",MAX(DR$10:DR278)+1)</f>
        <v/>
      </c>
      <c r="DS279" s="74" t="str">
        <f>IF(DQ279="","",IF(BP279="","",IF(BP279="NEMA",DG279,BP279)))</f>
        <v/>
      </c>
      <c r="DT279" s="74" t="str">
        <f t="shared" si="418"/>
        <v/>
      </c>
      <c r="DU279" s="74" t="str">
        <f>IF(DO279="","",MAX(DU$10:DU278)+1)</f>
        <v/>
      </c>
      <c r="DV279" s="181" t="str">
        <f>IF(DO279="","",INDEX(klub_id,MATCH(DO279,klub_naziv,0)))</f>
        <v/>
      </c>
      <c r="DW279" s="129" t="str">
        <f t="shared" si="419"/>
        <v/>
      </c>
      <c r="DX279" t="s">
        <v>1</v>
      </c>
      <c r="DY279" s="30" t="str">
        <f t="shared" si="420"/>
        <v/>
      </c>
      <c r="DZ279" t="s">
        <v>1</v>
      </c>
      <c r="EA279" s="170" t="str">
        <f>IF(BX279="","",IF(BY279&lt;&gt;"NEMA","ime-pre-klu"&amp;IF(BJ279="","","(ali)")&amp;"-kat",IF(CB279&lt;&gt;"NEMA","ime-pre-klu"&amp;IF(BJ279="","","(ali)"),IF(CE279&lt;&gt;"NEMA","ime-pre",IF(CW279&lt;&gt;"","novo",""))))&amp;IF(AND(BE279="0",BD279&gt;max_minuta*60),"-ot",""))</f>
        <v/>
      </c>
      <c r="EB279" t="s">
        <v>1</v>
      </c>
      <c r="EC279" s="112"/>
      <c r="ED279" s="138"/>
      <c r="EE279" s="138"/>
      <c r="EF279" s="138"/>
      <c r="EG279" s="138"/>
      <c r="EH279" s="138"/>
      <c r="EI279" s="138"/>
      <c r="EJ279" s="138"/>
      <c r="EK279" s="138"/>
      <c r="EL279" s="138"/>
      <c r="EM279" s="107" t="str">
        <f t="shared" si="403"/>
        <v/>
      </c>
      <c r="EN279" t="s">
        <v>1</v>
      </c>
    </row>
    <row r="280" spans="2:144" x14ac:dyDescent="0.25">
      <c r="B280" s="152"/>
      <c r="C280" t="s">
        <v>1</v>
      </c>
      <c r="D280" s="163" t="str">
        <f t="shared" si="404"/>
        <v/>
      </c>
      <c r="E280" s="164" t="str">
        <f t="shared" ref="E280:AW280" si="433">IF($B280="","",FIND(";",$B280,D280+1))</f>
        <v/>
      </c>
      <c r="F280" s="164" t="str">
        <f t="shared" si="433"/>
        <v/>
      </c>
      <c r="G280" s="164" t="str">
        <f t="shared" si="433"/>
        <v/>
      </c>
      <c r="H280" s="164" t="str">
        <f t="shared" si="433"/>
        <v/>
      </c>
      <c r="I280" s="164" t="str">
        <f t="shared" si="433"/>
        <v/>
      </c>
      <c r="J280" s="164" t="str">
        <f t="shared" si="433"/>
        <v/>
      </c>
      <c r="K280" s="164" t="str">
        <f t="shared" si="433"/>
        <v/>
      </c>
      <c r="L280" s="164" t="str">
        <f t="shared" si="433"/>
        <v/>
      </c>
      <c r="M280" s="164" t="str">
        <f t="shared" si="433"/>
        <v/>
      </c>
      <c r="N280" s="164" t="str">
        <f t="shared" si="433"/>
        <v/>
      </c>
      <c r="O280" s="164" t="str">
        <f t="shared" si="433"/>
        <v/>
      </c>
      <c r="P280" s="164" t="str">
        <f t="shared" si="433"/>
        <v/>
      </c>
      <c r="Q280" s="164" t="str">
        <f t="shared" si="433"/>
        <v/>
      </c>
      <c r="R280" s="164" t="str">
        <f t="shared" si="433"/>
        <v/>
      </c>
      <c r="S280" s="164" t="str">
        <f t="shared" si="433"/>
        <v/>
      </c>
      <c r="T280" s="164" t="str">
        <f t="shared" si="433"/>
        <v/>
      </c>
      <c r="U280" s="164" t="str">
        <f t="shared" si="433"/>
        <v/>
      </c>
      <c r="V280" s="164" t="str">
        <f t="shared" si="433"/>
        <v/>
      </c>
      <c r="W280" s="164" t="str">
        <f t="shared" si="433"/>
        <v/>
      </c>
      <c r="X280" s="164" t="str">
        <f t="shared" si="433"/>
        <v/>
      </c>
      <c r="Y280" s="164" t="str">
        <f t="shared" si="433"/>
        <v/>
      </c>
      <c r="Z280" s="164" t="str">
        <f t="shared" si="433"/>
        <v/>
      </c>
      <c r="AA280" s="164" t="str">
        <f t="shared" si="433"/>
        <v/>
      </c>
      <c r="AB280" s="164" t="str">
        <f t="shared" si="433"/>
        <v/>
      </c>
      <c r="AC280" s="164" t="str">
        <f t="shared" si="433"/>
        <v/>
      </c>
      <c r="AD280" s="164" t="str">
        <f t="shared" si="433"/>
        <v/>
      </c>
      <c r="AE280" s="164" t="str">
        <f t="shared" si="433"/>
        <v/>
      </c>
      <c r="AF280" s="164" t="str">
        <f t="shared" si="433"/>
        <v/>
      </c>
      <c r="AG280" s="164" t="str">
        <f t="shared" si="433"/>
        <v/>
      </c>
      <c r="AH280" s="164" t="str">
        <f t="shared" si="433"/>
        <v/>
      </c>
      <c r="AI280" s="164" t="str">
        <f t="shared" si="433"/>
        <v/>
      </c>
      <c r="AJ280" s="164" t="str">
        <f t="shared" si="433"/>
        <v/>
      </c>
      <c r="AK280" s="164" t="str">
        <f t="shared" si="433"/>
        <v/>
      </c>
      <c r="AL280" s="164" t="str">
        <f t="shared" si="433"/>
        <v/>
      </c>
      <c r="AM280" s="164" t="str">
        <f t="shared" si="433"/>
        <v/>
      </c>
      <c r="AN280" s="164" t="str">
        <f t="shared" si="433"/>
        <v/>
      </c>
      <c r="AO280" s="164" t="str">
        <f t="shared" si="433"/>
        <v/>
      </c>
      <c r="AP280" s="164" t="str">
        <f t="shared" si="433"/>
        <v/>
      </c>
      <c r="AQ280" s="164" t="str">
        <f t="shared" si="433"/>
        <v/>
      </c>
      <c r="AR280" s="164" t="str">
        <f t="shared" si="433"/>
        <v/>
      </c>
      <c r="AS280" s="164" t="str">
        <f t="shared" si="433"/>
        <v/>
      </c>
      <c r="AT280" s="164" t="str">
        <f t="shared" si="433"/>
        <v/>
      </c>
      <c r="AU280" s="164" t="str">
        <f t="shared" si="433"/>
        <v/>
      </c>
      <c r="AV280" s="164" t="str">
        <f t="shared" si="433"/>
        <v/>
      </c>
      <c r="AW280" s="165" t="str">
        <f t="shared" si="433"/>
        <v/>
      </c>
      <c r="AX280" t="s">
        <v>1</v>
      </c>
      <c r="AY280" s="106" t="str">
        <f t="shared" si="406"/>
        <v/>
      </c>
      <c r="AZ280" s="138" t="str">
        <f t="shared" si="398"/>
        <v/>
      </c>
      <c r="BA280" s="74" t="str">
        <f t="shared" si="407"/>
        <v/>
      </c>
      <c r="BB280" s="74" t="str">
        <f t="shared" si="408"/>
        <v/>
      </c>
      <c r="BC280" s="138" t="str">
        <f t="shared" si="409"/>
        <v/>
      </c>
      <c r="BD280" s="138" t="str">
        <f t="shared" si="410"/>
        <v/>
      </c>
      <c r="BE280" s="138" t="str">
        <f t="shared" si="411"/>
        <v/>
      </c>
      <c r="BF280" s="138" t="str">
        <f t="shared" si="432"/>
        <v/>
      </c>
      <c r="BG280" s="138" t="str">
        <f>IF(CD280="","",IF(N(BD280)&gt;max_minuta*60,2,INDEX(statusRezultat_id,MATCH(VALUE(BE280),statusRezultat_oevent,0))))</f>
        <v/>
      </c>
      <c r="BH280" s="74" t="str">
        <f>IF(B280="","",SUBSTITUTE(MID($B280,R280+1,S280-R280-1),"""",""))</f>
        <v/>
      </c>
      <c r="BI280" s="74" t="str">
        <f>IF(B280="","",SUBSTITUTE(MID($B280,S280+1,T280-S280-1),"""",""))</f>
        <v/>
      </c>
      <c r="BJ280" s="138" t="str">
        <f t="shared" si="412"/>
        <v/>
      </c>
      <c r="BK280" s="74" t="str" cm="1">
        <f t="array" ref="BK280">IF(BJ280="",""&amp;BI280,IF(BJ280="NEMA",BI280,INDEX(klubAlias_klub,BJ280)))</f>
        <v/>
      </c>
      <c r="BL280" s="74" t="str" cm="1">
        <f t="array" ref="BL280">IFERROR(INDEX(registarNatjecatelji,CE280,4),"")</f>
        <v/>
      </c>
      <c r="BM280" s="183" t="str">
        <f t="shared" si="368"/>
        <v/>
      </c>
      <c r="BN280" s="74" t="str">
        <f t="shared" si="413"/>
        <v/>
      </c>
      <c r="BO280" s="74" t="str">
        <f>IF(B280="","",SUBSTITUTE(MID($B280,T280+1,U280-T280-1),"""",""))</f>
        <v/>
      </c>
      <c r="BP280" s="138" t="str">
        <f>IF(BO280="","",IFERROR(INDEX(drzava_id,MATCH(BO280,drzava_oznaka,0)),"NEMA"))</f>
        <v/>
      </c>
      <c r="BQ280" s="74" t="str">
        <f>IF(B280="","",SUBSTITUTE(MID($B280,AQ280+1,AR280-AQ280-1),"""",""))</f>
        <v/>
      </c>
      <c r="BR280" s="74" t="str">
        <f t="shared" si="399"/>
        <v/>
      </c>
      <c r="BS280" s="138" t="str">
        <f t="shared" si="400"/>
        <v/>
      </c>
      <c r="BT280" s="75" t="str">
        <f>IF(B280="","",SUBSTITUTE(MID($B280,AR280+1,AS280-AR280-1),"""",""))</f>
        <v/>
      </c>
      <c r="BU280" s="75" t="str">
        <f>IF(B280="","",SUBSTITUTE(MID($B280,AS280+1,AT280-AS280-1),"""",""))</f>
        <v/>
      </c>
      <c r="BV280" s="76" t="str">
        <f>IF(B280="","",SUBSTITUTE(MID($B280,AT280+1,AU280-AT280-1),"""",""))</f>
        <v/>
      </c>
      <c r="BW280" t="s">
        <v>1</v>
      </c>
      <c r="BX280" s="106" t="str">
        <f>IF(BA280="Vacant","",IF(BA280="","",BA280) &amp; IF(BB280="",""," – " &amp; BB280) &amp; IF(BN280="",""," – " &amp; BN280) &amp; IF(AY280="",""," – " &amp; AY280))</f>
        <v/>
      </c>
      <c r="BY280" s="107" t="str">
        <f t="shared" si="401"/>
        <v/>
      </c>
      <c r="BZ280" t="s">
        <v>1</v>
      </c>
      <c r="CA280" s="106" t="str">
        <f>IF(BA280="Vacant","",IF(BA280="","",BA280) &amp; IF(BB280="",""," – " &amp; BB280) &amp; IF(BN280="",""," – " &amp; BN280))</f>
        <v/>
      </c>
      <c r="CB280" s="107" t="str">
        <f t="shared" si="402"/>
        <v/>
      </c>
      <c r="CC280" t="s">
        <v>1</v>
      </c>
      <c r="CD280" s="106" t="str">
        <f>IF(BA280="Vacant","",IF(BA280="","",BA280)&amp;IF(BB280="",""," – "&amp;BB280))</f>
        <v/>
      </c>
      <c r="CE280" s="107" t="str">
        <f t="shared" si="414"/>
        <v/>
      </c>
      <c r="CF280" t="s">
        <v>1</v>
      </c>
      <c r="CG280" s="112" t="str">
        <f t="shared" si="415"/>
        <v/>
      </c>
      <c r="CH280" s="107" t="str" cm="1">
        <f t="array" ref="CH280">IF(CG280="","",INDEX(imePrezime_id,CG280,0))</f>
        <v/>
      </c>
      <c r="CI280" t="s">
        <v>1</v>
      </c>
      <c r="CJ280" s="30" t="str">
        <f>IF(CE280&lt;&gt;"NEMA","","SELECT '"&amp;CD280&amp;"', ime, prezime FROM imeprezime WHERE ime LIKE '%"&amp;MID(BA280,2,LEN(BA280)-2)&amp;"%' Or prezime LIKE '%"&amp;MID(BB280,2,LEN(BB280)-2)&amp;"%' Or ime LIKE '%"&amp;MID(BB280,2,LEN(BB280)-2)&amp;"%' Or prezime LIKE '%"&amp;MID(BA280,2,LEN(BA280)-2)&amp;"%' ORDER BY ime, prezime;")</f>
        <v/>
      </c>
      <c r="CK280" t="s">
        <v>1</v>
      </c>
      <c r="CL280" s="91"/>
      <c r="CM280" t="s">
        <v>1</v>
      </c>
      <c r="CO280" t="s">
        <v>1</v>
      </c>
      <c r="CW280" s="116" t="str">
        <f>IF(CE280="NEMA",MAX(CW$10:CW279)+1,"")</f>
        <v/>
      </c>
      <c r="CX280" t="s">
        <v>1</v>
      </c>
      <c r="CY280" s="124" t="str">
        <f>LEFT(BQ280,1)</f>
        <v/>
      </c>
      <c r="CZ280" t="s">
        <v>1</v>
      </c>
      <c r="DA280" s="106" t="str">
        <f>IF(CW280="","",IF(BO280&lt;&gt;"CRO","","INSERT INTO osoba (id,reg_broj,oib,spol_id,dat_rodjenja) VALUES ("&amp;CW280&amp;",(SELECT max(reg_broj)+1 FROM osoba),Null,'"&amp;CY280&amp;"',Null); INSERT INTO osoba_log (id,reg_broj,oib,spol_id,dat_rodjenja,dnevnik_id) SELECT id,reg_broj,oib,spol_id,dat_rodjenja,"&amp;CW$2&amp;" FROM osoba WHERE id = "&amp;CW280&amp;";"))</f>
        <v/>
      </c>
      <c r="DB280" s="129" t="str">
        <f>IF(CW280="","","INSERT INTO imeprezime (id,osoba_id,rbr,ime,prezime,klub_id,identitet_id,sintaksa_id,info,aktivno,dnevnik_id) VALUES ("&amp;CW280&amp;","&amp;IF(DA280="","Null",CW280)&amp;",1,'"&amp;BA280&amp;"','"&amp;BB280&amp;"',(SELECT id FROM klub WHERE naziv = '"&amp;BI280&amp;"'),Null,1,'',1,"&amp;CW$2&amp;");")</f>
        <v/>
      </c>
      <c r="DC280" t="s">
        <v>1</v>
      </c>
      <c r="DD280" s="30" t="str">
        <f t="shared" si="416"/>
        <v/>
      </c>
      <c r="DE280" t="s">
        <v>1</v>
      </c>
      <c r="DF280" s="106" t="str">
        <f>IF(OR(BP280="",BP280&lt;&gt;"NEMA"),"",BO280)</f>
        <v/>
      </c>
      <c r="DG280" s="129" t="str">
        <f>IF(DF280="","",MAX(DG$10:DG279)+1)</f>
        <v/>
      </c>
      <c r="DH280" t="s">
        <v>1</v>
      </c>
      <c r="DI280" s="91"/>
      <c r="DJ280" t="s">
        <v>1</v>
      </c>
      <c r="DK280" s="30" t="str">
        <f>IF(DF280="","","INSERT INTO drzava(id,naziv,oznaka) VALUES ("&amp;DG280&amp;",'"&amp;DI280&amp;"','"&amp;UPPER(LEFT(DF280,1))&amp;LOWER(RIGHT(DF280,2))&amp;"');")</f>
        <v/>
      </c>
      <c r="DL280" t="s">
        <v>1</v>
      </c>
      <c r="DM280" s="170" t="str">
        <f>IF(BJ280&lt;&gt;"NEMA","",IF(IFERROR(MATCH(BI280,BI$10:BI279,0),0)&lt;&gt;0,"",BI280))</f>
        <v/>
      </c>
      <c r="DN280" t="s">
        <v>1</v>
      </c>
      <c r="DO280" s="91"/>
      <c r="DP280" t="s">
        <v>1</v>
      </c>
      <c r="DQ280" s="106" t="str">
        <f t="shared" si="417"/>
        <v/>
      </c>
      <c r="DR280" s="74" t="str">
        <f>IF(DQ280="","",MAX(DR$10:DR279)+1)</f>
        <v/>
      </c>
      <c r="DS280" s="74" t="str">
        <f>IF(DQ280="","",IF(BP280="","",IF(BP280="NEMA",DG280,BP280)))</f>
        <v/>
      </c>
      <c r="DT280" s="74" t="str">
        <f t="shared" si="418"/>
        <v/>
      </c>
      <c r="DU280" s="74" t="str">
        <f>IF(DO280="","",MAX(DU$10:DU279)+1)</f>
        <v/>
      </c>
      <c r="DV280" s="181" t="str">
        <f>IF(DO280="","",INDEX(klub_id,MATCH(DO280,klub_naziv,0)))</f>
        <v/>
      </c>
      <c r="DW280" s="129" t="str">
        <f t="shared" si="419"/>
        <v/>
      </c>
      <c r="DX280" t="s">
        <v>1</v>
      </c>
      <c r="DY280" s="30" t="str">
        <f t="shared" si="420"/>
        <v/>
      </c>
      <c r="DZ280" t="s">
        <v>1</v>
      </c>
      <c r="EA280" s="170" t="str">
        <f>IF(BX280="","",IF(BY280&lt;&gt;"NEMA","ime-pre-klu"&amp;IF(BJ280="","","(ali)")&amp;"-kat",IF(CB280&lt;&gt;"NEMA","ime-pre-klu"&amp;IF(BJ280="","","(ali)"),IF(CE280&lt;&gt;"NEMA","ime-pre",IF(CW280&lt;&gt;"","novo",""))))&amp;IF(AND(BE280="0",BD280&gt;max_minuta*60),"-ot",""))</f>
        <v/>
      </c>
      <c r="EB280" t="s">
        <v>1</v>
      </c>
      <c r="EC280" s="112"/>
      <c r="ED280" s="138"/>
      <c r="EE280" s="138"/>
      <c r="EF280" s="138"/>
      <c r="EG280" s="138"/>
      <c r="EH280" s="138"/>
      <c r="EI280" s="138"/>
      <c r="EJ280" s="138"/>
      <c r="EK280" s="138"/>
      <c r="EL280" s="138"/>
      <c r="EM280" s="107" t="str">
        <f t="shared" si="403"/>
        <v/>
      </c>
      <c r="EN280" t="s">
        <v>1</v>
      </c>
    </row>
    <row r="281" spans="2:144" x14ac:dyDescent="0.25">
      <c r="B281" s="152"/>
      <c r="C281" t="s">
        <v>1</v>
      </c>
      <c r="D281" s="163" t="str">
        <f t="shared" si="404"/>
        <v/>
      </c>
      <c r="E281" s="164" t="str">
        <f t="shared" ref="E281:AW281" si="434">IF($B281="","",FIND(";",$B281,D281+1))</f>
        <v/>
      </c>
      <c r="F281" s="164" t="str">
        <f t="shared" si="434"/>
        <v/>
      </c>
      <c r="G281" s="164" t="str">
        <f t="shared" si="434"/>
        <v/>
      </c>
      <c r="H281" s="164" t="str">
        <f t="shared" si="434"/>
        <v/>
      </c>
      <c r="I281" s="164" t="str">
        <f t="shared" si="434"/>
        <v/>
      </c>
      <c r="J281" s="164" t="str">
        <f t="shared" si="434"/>
        <v/>
      </c>
      <c r="K281" s="164" t="str">
        <f t="shared" si="434"/>
        <v/>
      </c>
      <c r="L281" s="164" t="str">
        <f t="shared" si="434"/>
        <v/>
      </c>
      <c r="M281" s="164" t="str">
        <f t="shared" si="434"/>
        <v/>
      </c>
      <c r="N281" s="164" t="str">
        <f t="shared" si="434"/>
        <v/>
      </c>
      <c r="O281" s="164" t="str">
        <f t="shared" si="434"/>
        <v/>
      </c>
      <c r="P281" s="164" t="str">
        <f t="shared" si="434"/>
        <v/>
      </c>
      <c r="Q281" s="164" t="str">
        <f t="shared" si="434"/>
        <v/>
      </c>
      <c r="R281" s="164" t="str">
        <f t="shared" si="434"/>
        <v/>
      </c>
      <c r="S281" s="164" t="str">
        <f t="shared" si="434"/>
        <v/>
      </c>
      <c r="T281" s="164" t="str">
        <f t="shared" si="434"/>
        <v/>
      </c>
      <c r="U281" s="164" t="str">
        <f t="shared" si="434"/>
        <v/>
      </c>
      <c r="V281" s="164" t="str">
        <f t="shared" si="434"/>
        <v/>
      </c>
      <c r="W281" s="164" t="str">
        <f t="shared" si="434"/>
        <v/>
      </c>
      <c r="X281" s="164" t="str">
        <f t="shared" si="434"/>
        <v/>
      </c>
      <c r="Y281" s="164" t="str">
        <f t="shared" si="434"/>
        <v/>
      </c>
      <c r="Z281" s="164" t="str">
        <f t="shared" si="434"/>
        <v/>
      </c>
      <c r="AA281" s="164" t="str">
        <f t="shared" si="434"/>
        <v/>
      </c>
      <c r="AB281" s="164" t="str">
        <f t="shared" si="434"/>
        <v/>
      </c>
      <c r="AC281" s="164" t="str">
        <f t="shared" si="434"/>
        <v/>
      </c>
      <c r="AD281" s="164" t="str">
        <f t="shared" si="434"/>
        <v/>
      </c>
      <c r="AE281" s="164" t="str">
        <f t="shared" si="434"/>
        <v/>
      </c>
      <c r="AF281" s="164" t="str">
        <f t="shared" si="434"/>
        <v/>
      </c>
      <c r="AG281" s="164" t="str">
        <f t="shared" si="434"/>
        <v/>
      </c>
      <c r="AH281" s="164" t="str">
        <f t="shared" si="434"/>
        <v/>
      </c>
      <c r="AI281" s="164" t="str">
        <f t="shared" si="434"/>
        <v/>
      </c>
      <c r="AJ281" s="164" t="str">
        <f t="shared" si="434"/>
        <v/>
      </c>
      <c r="AK281" s="164" t="str">
        <f t="shared" si="434"/>
        <v/>
      </c>
      <c r="AL281" s="164" t="str">
        <f t="shared" si="434"/>
        <v/>
      </c>
      <c r="AM281" s="164" t="str">
        <f t="shared" si="434"/>
        <v/>
      </c>
      <c r="AN281" s="164" t="str">
        <f t="shared" si="434"/>
        <v/>
      </c>
      <c r="AO281" s="164" t="str">
        <f t="shared" si="434"/>
        <v/>
      </c>
      <c r="AP281" s="164" t="str">
        <f t="shared" si="434"/>
        <v/>
      </c>
      <c r="AQ281" s="164" t="str">
        <f t="shared" si="434"/>
        <v/>
      </c>
      <c r="AR281" s="164" t="str">
        <f t="shared" si="434"/>
        <v/>
      </c>
      <c r="AS281" s="164" t="str">
        <f t="shared" si="434"/>
        <v/>
      </c>
      <c r="AT281" s="164" t="str">
        <f t="shared" si="434"/>
        <v/>
      </c>
      <c r="AU281" s="164" t="str">
        <f t="shared" si="434"/>
        <v/>
      </c>
      <c r="AV281" s="164" t="str">
        <f t="shared" si="434"/>
        <v/>
      </c>
      <c r="AW281" s="165" t="str">
        <f t="shared" si="434"/>
        <v/>
      </c>
      <c r="AX281" t="s">
        <v>1</v>
      </c>
      <c r="AY281" s="106" t="str">
        <f t="shared" si="406"/>
        <v/>
      </c>
      <c r="AZ281" s="138" t="str">
        <f t="shared" si="398"/>
        <v/>
      </c>
      <c r="BA281" s="74" t="str">
        <f t="shared" si="407"/>
        <v/>
      </c>
      <c r="BB281" s="74" t="str">
        <f t="shared" si="408"/>
        <v/>
      </c>
      <c r="BC281" s="138" t="str">
        <f t="shared" si="409"/>
        <v/>
      </c>
      <c r="BD281" s="138" t="str">
        <f t="shared" si="410"/>
        <v/>
      </c>
      <c r="BE281" s="138" t="str">
        <f t="shared" si="411"/>
        <v/>
      </c>
      <c r="BF281" s="138" t="str">
        <f t="shared" si="432"/>
        <v/>
      </c>
      <c r="BG281" s="138" t="str">
        <f>IF(CD281="","",IF(N(BD281)&gt;max_minuta*60,2,INDEX(statusRezultat_id,MATCH(VALUE(BE281),statusRezultat_oevent,0))))</f>
        <v/>
      </c>
      <c r="BH281" s="74" t="str">
        <f>IF(B281="","",SUBSTITUTE(MID($B281,R281+1,S281-R281-1),"""",""))</f>
        <v/>
      </c>
      <c r="BI281" s="74" t="str">
        <f>IF(B281="","",SUBSTITUTE(MID($B281,S281+1,T281-S281-1),"""",""))</f>
        <v/>
      </c>
      <c r="BJ281" s="138" t="str">
        <f t="shared" si="412"/>
        <v/>
      </c>
      <c r="BK281" s="74" t="str" cm="1">
        <f t="array" ref="BK281">IF(BJ281="",""&amp;BI281,IF(BJ281="NEMA",BI281,INDEX(klubAlias_klub,BJ281)))</f>
        <v/>
      </c>
      <c r="BL281" s="74" t="str" cm="1">
        <f t="array" ref="BL281">IFERROR(INDEX(registarNatjecatelji,CE281,4),"")</f>
        <v/>
      </c>
      <c r="BM281" s="183" t="str">
        <f t="shared" si="368"/>
        <v/>
      </c>
      <c r="BN281" s="74" t="str">
        <f t="shared" si="413"/>
        <v/>
      </c>
      <c r="BO281" s="74" t="str">
        <f>IF(B281="","",SUBSTITUTE(MID($B281,T281+1,U281-T281-1),"""",""))</f>
        <v/>
      </c>
      <c r="BP281" s="138" t="str">
        <f>IF(BO281="","",IFERROR(INDEX(drzava_id,MATCH(BO281,drzava_oznaka,0)),"NEMA"))</f>
        <v/>
      </c>
      <c r="BQ281" s="74" t="str">
        <f>IF(B281="","",SUBSTITUTE(MID($B281,AQ281+1,AR281-AQ281-1),"""",""))</f>
        <v/>
      </c>
      <c r="BR281" s="74" t="str">
        <f t="shared" si="399"/>
        <v/>
      </c>
      <c r="BS281" s="138" t="str">
        <f t="shared" si="400"/>
        <v/>
      </c>
      <c r="BT281" s="75" t="str">
        <f>IF(B281="","",SUBSTITUTE(MID($B281,AR281+1,AS281-AR281-1),"""",""))</f>
        <v/>
      </c>
      <c r="BU281" s="75" t="str">
        <f>IF(B281="","",SUBSTITUTE(MID($B281,AS281+1,AT281-AS281-1),"""",""))</f>
        <v/>
      </c>
      <c r="BV281" s="76" t="str">
        <f>IF(B281="","",SUBSTITUTE(MID($B281,AT281+1,AU281-AT281-1),"""",""))</f>
        <v/>
      </c>
      <c r="BW281" t="s">
        <v>1</v>
      </c>
      <c r="BX281" s="106" t="str">
        <f>IF(BA281="Vacant","",IF(BA281="","",BA281) &amp; IF(BB281="",""," – " &amp; BB281) &amp; IF(BN281="",""," – " &amp; BN281) &amp; IF(AY281="",""," – " &amp; AY281))</f>
        <v/>
      </c>
      <c r="BY281" s="107" t="str">
        <f t="shared" si="401"/>
        <v/>
      </c>
      <c r="BZ281" t="s">
        <v>1</v>
      </c>
      <c r="CA281" s="106" t="str">
        <f>IF(BA281="Vacant","",IF(BA281="","",BA281) &amp; IF(BB281="",""," – " &amp; BB281) &amp; IF(BN281="",""," – " &amp; BN281))</f>
        <v/>
      </c>
      <c r="CB281" s="107" t="str">
        <f t="shared" si="402"/>
        <v/>
      </c>
      <c r="CC281" t="s">
        <v>1</v>
      </c>
      <c r="CD281" s="106" t="str">
        <f>IF(BA281="Vacant","",IF(BA281="","",BA281)&amp;IF(BB281="",""," – "&amp;BB281))</f>
        <v/>
      </c>
      <c r="CE281" s="107" t="str">
        <f t="shared" si="414"/>
        <v/>
      </c>
      <c r="CF281" t="s">
        <v>1</v>
      </c>
      <c r="CG281" s="112" t="str">
        <f t="shared" si="415"/>
        <v/>
      </c>
      <c r="CH281" s="107" t="str" cm="1">
        <f t="array" ref="CH281">IF(CG281="","",INDEX(imePrezime_id,CG281,0))</f>
        <v/>
      </c>
      <c r="CI281" t="s">
        <v>1</v>
      </c>
      <c r="CJ281" s="30" t="str">
        <f>IF(CE281&lt;&gt;"NEMA","","SELECT '"&amp;CD281&amp;"', ime, prezime FROM imeprezime WHERE ime LIKE '%"&amp;MID(BA281,2,LEN(BA281)-2)&amp;"%' Or prezime LIKE '%"&amp;MID(BB281,2,LEN(BB281)-2)&amp;"%' Or ime LIKE '%"&amp;MID(BB281,2,LEN(BB281)-2)&amp;"%' Or prezime LIKE '%"&amp;MID(BA281,2,LEN(BA281)-2)&amp;"%' ORDER BY ime, prezime;")</f>
        <v/>
      </c>
      <c r="CK281" t="s">
        <v>1</v>
      </c>
      <c r="CL281" s="91"/>
      <c r="CM281" t="s">
        <v>1</v>
      </c>
      <c r="CO281" t="s">
        <v>1</v>
      </c>
      <c r="CW281" s="116" t="str">
        <f>IF(CE281="NEMA",MAX(CW$10:CW280)+1,"")</f>
        <v/>
      </c>
      <c r="CX281" t="s">
        <v>1</v>
      </c>
      <c r="CY281" s="124" t="str">
        <f>LEFT(BQ281,1)</f>
        <v/>
      </c>
      <c r="CZ281" t="s">
        <v>1</v>
      </c>
      <c r="DA281" s="106" t="str">
        <f>IF(CW281="","",IF(BO281&lt;&gt;"CRO","","INSERT INTO osoba (id,reg_broj,oib,spol_id,dat_rodjenja) VALUES ("&amp;CW281&amp;",(SELECT max(reg_broj)+1 FROM osoba),Null,'"&amp;CY281&amp;"',Null); INSERT INTO osoba_log (id,reg_broj,oib,spol_id,dat_rodjenja,dnevnik_id) SELECT id,reg_broj,oib,spol_id,dat_rodjenja,"&amp;CW$2&amp;" FROM osoba WHERE id = "&amp;CW281&amp;";"))</f>
        <v/>
      </c>
      <c r="DB281" s="129" t="str">
        <f>IF(CW281="","","INSERT INTO imeprezime (id,osoba_id,rbr,ime,prezime,klub_id,identitet_id,sintaksa_id,info,aktivno,dnevnik_id) VALUES ("&amp;CW281&amp;","&amp;IF(DA281="","Null",CW281)&amp;",1,'"&amp;BA281&amp;"','"&amp;BB281&amp;"',(SELECT id FROM klub WHERE naziv = '"&amp;BI281&amp;"'),Null,1,'',1,"&amp;CW$2&amp;");")</f>
        <v/>
      </c>
      <c r="DC281" t="s">
        <v>1</v>
      </c>
      <c r="DD281" s="30" t="str">
        <f t="shared" si="416"/>
        <v/>
      </c>
      <c r="DE281" t="s">
        <v>1</v>
      </c>
      <c r="DF281" s="106" t="str">
        <f>IF(OR(BP281="",BP281&lt;&gt;"NEMA"),"",BO281)</f>
        <v/>
      </c>
      <c r="DG281" s="129" t="str">
        <f>IF(DF281="","",MAX(DG$10:DG280)+1)</f>
        <v/>
      </c>
      <c r="DH281" t="s">
        <v>1</v>
      </c>
      <c r="DI281" s="91"/>
      <c r="DJ281" t="s">
        <v>1</v>
      </c>
      <c r="DK281" s="30" t="str">
        <f>IF(DF281="","","INSERT INTO drzava(id,naziv,oznaka) VALUES ("&amp;DG281&amp;",'"&amp;DI281&amp;"','"&amp;UPPER(LEFT(DF281,1))&amp;LOWER(RIGHT(DF281,2))&amp;"');")</f>
        <v/>
      </c>
      <c r="DL281" t="s">
        <v>1</v>
      </c>
      <c r="DM281" s="170" t="str">
        <f>IF(BJ281&lt;&gt;"NEMA","",IF(IFERROR(MATCH(BI281,BI$10:BI280,0),0)&lt;&gt;0,"",BI281))</f>
        <v/>
      </c>
      <c r="DN281" t="s">
        <v>1</v>
      </c>
      <c r="DO281" s="91"/>
      <c r="DP281" t="s">
        <v>1</v>
      </c>
      <c r="DQ281" s="106" t="str">
        <f t="shared" si="417"/>
        <v/>
      </c>
      <c r="DR281" s="74" t="str">
        <f>IF(DQ281="","",MAX(DR$10:DR280)+1)</f>
        <v/>
      </c>
      <c r="DS281" s="74" t="str">
        <f>IF(DQ281="","",IF(BP281="","",IF(BP281="NEMA",DG281,BP281)))</f>
        <v/>
      </c>
      <c r="DT281" s="74" t="str">
        <f t="shared" si="418"/>
        <v/>
      </c>
      <c r="DU281" s="74" t="str">
        <f>IF(DO281="","",MAX(DU$10:DU280)+1)</f>
        <v/>
      </c>
      <c r="DV281" s="181" t="str">
        <f>IF(DO281="","",INDEX(klub_id,MATCH(DO281,klub_naziv,0)))</f>
        <v/>
      </c>
      <c r="DW281" s="129" t="str">
        <f t="shared" si="419"/>
        <v/>
      </c>
      <c r="DX281" t="s">
        <v>1</v>
      </c>
      <c r="DY281" s="30" t="str">
        <f t="shared" si="420"/>
        <v/>
      </c>
      <c r="DZ281" t="s">
        <v>1</v>
      </c>
      <c r="EA281" s="170" t="str">
        <f>IF(BX281="","",IF(BY281&lt;&gt;"NEMA","ime-pre-klu"&amp;IF(BJ281="","","(ali)")&amp;"-kat",IF(CB281&lt;&gt;"NEMA","ime-pre-klu"&amp;IF(BJ281="","","(ali)"),IF(CE281&lt;&gt;"NEMA","ime-pre",IF(CW281&lt;&gt;"","novo",""))))&amp;IF(AND(BE281="0",BD281&gt;max_minuta*60),"-ot",""))</f>
        <v/>
      </c>
      <c r="EB281" t="s">
        <v>1</v>
      </c>
      <c r="EC281" s="112"/>
      <c r="ED281" s="138"/>
      <c r="EE281" s="138"/>
      <c r="EF281" s="138"/>
      <c r="EG281" s="138"/>
      <c r="EH281" s="138"/>
      <c r="EI281" s="138"/>
      <c r="EJ281" s="138"/>
      <c r="EK281" s="138"/>
      <c r="EL281" s="138"/>
      <c r="EM281" s="107" t="str">
        <f t="shared" si="403"/>
        <v/>
      </c>
      <c r="EN281" t="s">
        <v>1</v>
      </c>
    </row>
    <row r="282" spans="2:144" x14ac:dyDescent="0.25">
      <c r="B282" s="152"/>
      <c r="C282" t="s">
        <v>1</v>
      </c>
      <c r="D282" s="163" t="str">
        <f t="shared" si="404"/>
        <v/>
      </c>
      <c r="E282" s="164" t="str">
        <f t="shared" ref="E282:AW282" si="435">IF($B282="","",FIND(";",$B282,D282+1))</f>
        <v/>
      </c>
      <c r="F282" s="164" t="str">
        <f t="shared" si="435"/>
        <v/>
      </c>
      <c r="G282" s="164" t="str">
        <f t="shared" si="435"/>
        <v/>
      </c>
      <c r="H282" s="164" t="str">
        <f t="shared" si="435"/>
        <v/>
      </c>
      <c r="I282" s="164" t="str">
        <f t="shared" si="435"/>
        <v/>
      </c>
      <c r="J282" s="164" t="str">
        <f t="shared" si="435"/>
        <v/>
      </c>
      <c r="K282" s="164" t="str">
        <f t="shared" si="435"/>
        <v/>
      </c>
      <c r="L282" s="164" t="str">
        <f t="shared" si="435"/>
        <v/>
      </c>
      <c r="M282" s="164" t="str">
        <f t="shared" si="435"/>
        <v/>
      </c>
      <c r="N282" s="164" t="str">
        <f t="shared" si="435"/>
        <v/>
      </c>
      <c r="O282" s="164" t="str">
        <f t="shared" si="435"/>
        <v/>
      </c>
      <c r="P282" s="164" t="str">
        <f t="shared" si="435"/>
        <v/>
      </c>
      <c r="Q282" s="164" t="str">
        <f t="shared" si="435"/>
        <v/>
      </c>
      <c r="R282" s="164" t="str">
        <f t="shared" si="435"/>
        <v/>
      </c>
      <c r="S282" s="164" t="str">
        <f t="shared" si="435"/>
        <v/>
      </c>
      <c r="T282" s="164" t="str">
        <f t="shared" si="435"/>
        <v/>
      </c>
      <c r="U282" s="164" t="str">
        <f t="shared" si="435"/>
        <v/>
      </c>
      <c r="V282" s="164" t="str">
        <f t="shared" si="435"/>
        <v/>
      </c>
      <c r="W282" s="164" t="str">
        <f t="shared" si="435"/>
        <v/>
      </c>
      <c r="X282" s="164" t="str">
        <f t="shared" si="435"/>
        <v/>
      </c>
      <c r="Y282" s="164" t="str">
        <f t="shared" si="435"/>
        <v/>
      </c>
      <c r="Z282" s="164" t="str">
        <f t="shared" si="435"/>
        <v/>
      </c>
      <c r="AA282" s="164" t="str">
        <f t="shared" si="435"/>
        <v/>
      </c>
      <c r="AB282" s="164" t="str">
        <f t="shared" si="435"/>
        <v/>
      </c>
      <c r="AC282" s="164" t="str">
        <f t="shared" si="435"/>
        <v/>
      </c>
      <c r="AD282" s="164" t="str">
        <f t="shared" si="435"/>
        <v/>
      </c>
      <c r="AE282" s="164" t="str">
        <f t="shared" si="435"/>
        <v/>
      </c>
      <c r="AF282" s="164" t="str">
        <f t="shared" si="435"/>
        <v/>
      </c>
      <c r="AG282" s="164" t="str">
        <f t="shared" si="435"/>
        <v/>
      </c>
      <c r="AH282" s="164" t="str">
        <f t="shared" si="435"/>
        <v/>
      </c>
      <c r="AI282" s="164" t="str">
        <f t="shared" si="435"/>
        <v/>
      </c>
      <c r="AJ282" s="164" t="str">
        <f t="shared" si="435"/>
        <v/>
      </c>
      <c r="AK282" s="164" t="str">
        <f t="shared" si="435"/>
        <v/>
      </c>
      <c r="AL282" s="164" t="str">
        <f t="shared" si="435"/>
        <v/>
      </c>
      <c r="AM282" s="164" t="str">
        <f t="shared" si="435"/>
        <v/>
      </c>
      <c r="AN282" s="164" t="str">
        <f t="shared" si="435"/>
        <v/>
      </c>
      <c r="AO282" s="164" t="str">
        <f t="shared" si="435"/>
        <v/>
      </c>
      <c r="AP282" s="164" t="str">
        <f t="shared" si="435"/>
        <v/>
      </c>
      <c r="AQ282" s="164" t="str">
        <f t="shared" si="435"/>
        <v/>
      </c>
      <c r="AR282" s="164" t="str">
        <f t="shared" si="435"/>
        <v/>
      </c>
      <c r="AS282" s="164" t="str">
        <f t="shared" si="435"/>
        <v/>
      </c>
      <c r="AT282" s="164" t="str">
        <f t="shared" si="435"/>
        <v/>
      </c>
      <c r="AU282" s="164" t="str">
        <f t="shared" si="435"/>
        <v/>
      </c>
      <c r="AV282" s="164" t="str">
        <f t="shared" si="435"/>
        <v/>
      </c>
      <c r="AW282" s="165" t="str">
        <f t="shared" si="435"/>
        <v/>
      </c>
      <c r="AX282" t="s">
        <v>1</v>
      </c>
      <c r="AY282" s="106" t="str">
        <f t="shared" si="406"/>
        <v/>
      </c>
      <c r="AZ282" s="138" t="str">
        <f t="shared" si="398"/>
        <v/>
      </c>
      <c r="BA282" s="74" t="str">
        <f t="shared" si="407"/>
        <v/>
      </c>
      <c r="BB282" s="74" t="str">
        <f t="shared" si="408"/>
        <v/>
      </c>
      <c r="BC282" s="138" t="str">
        <f t="shared" si="409"/>
        <v/>
      </c>
      <c r="BD282" s="138" t="str">
        <f t="shared" si="410"/>
        <v/>
      </c>
      <c r="BE282" s="138" t="str">
        <f t="shared" si="411"/>
        <v/>
      </c>
      <c r="BF282" s="138" t="str">
        <f t="shared" si="432"/>
        <v/>
      </c>
      <c r="BG282" s="138" t="str">
        <f>IF(CD282="","",IF(N(BD282)&gt;max_minuta*60,2,INDEX(statusRezultat_id,MATCH(VALUE(BE282),statusRezultat_oevent,0))))</f>
        <v/>
      </c>
      <c r="BH282" s="74" t="str">
        <f>IF(B282="","",SUBSTITUTE(MID($B282,R282+1,S282-R282-1),"""",""))</f>
        <v/>
      </c>
      <c r="BI282" s="74" t="str">
        <f>IF(B282="","",SUBSTITUTE(MID($B282,S282+1,T282-S282-1),"""",""))</f>
        <v/>
      </c>
      <c r="BJ282" s="138" t="str">
        <f t="shared" si="412"/>
        <v/>
      </c>
      <c r="BK282" s="74" t="str" cm="1">
        <f t="array" ref="BK282">IF(BJ282="",""&amp;BI282,IF(BJ282="NEMA",BI282,INDEX(klubAlias_klub,BJ282)))</f>
        <v/>
      </c>
      <c r="BL282" s="74" t="str" cm="1">
        <f t="array" ref="BL282">IFERROR(INDEX(registarNatjecatelji,CE282,4),"")</f>
        <v/>
      </c>
      <c r="BM282" s="183" t="str">
        <f t="shared" si="368"/>
        <v/>
      </c>
      <c r="BN282" s="74" t="str">
        <f t="shared" si="413"/>
        <v/>
      </c>
      <c r="BO282" s="74" t="str">
        <f>IF(B282="","",SUBSTITUTE(MID($B282,T282+1,U282-T282-1),"""",""))</f>
        <v/>
      </c>
      <c r="BP282" s="138" t="str">
        <f>IF(BO282="","",IFERROR(INDEX(drzava_id,MATCH(BO282,drzava_oznaka,0)),"NEMA"))</f>
        <v/>
      </c>
      <c r="BQ282" s="74" t="str">
        <f>IF(B282="","",SUBSTITUTE(MID($B282,AQ282+1,AR282-AQ282-1),"""",""))</f>
        <v/>
      </c>
      <c r="BR282" s="74" t="str">
        <f t="shared" si="399"/>
        <v/>
      </c>
      <c r="BS282" s="138" t="str">
        <f t="shared" si="400"/>
        <v/>
      </c>
      <c r="BT282" s="75" t="str">
        <f>IF(B282="","",SUBSTITUTE(MID($B282,AR282+1,AS282-AR282-1),"""",""))</f>
        <v/>
      </c>
      <c r="BU282" s="75" t="str">
        <f>IF(B282="","",SUBSTITUTE(MID($B282,AS282+1,AT282-AS282-1),"""",""))</f>
        <v/>
      </c>
      <c r="BV282" s="76" t="str">
        <f>IF(B282="","",SUBSTITUTE(MID($B282,AT282+1,AU282-AT282-1),"""",""))</f>
        <v/>
      </c>
      <c r="BW282" t="s">
        <v>1</v>
      </c>
      <c r="BX282" s="106" t="str">
        <f>IF(BA282="Vacant","",IF(BA282="","",BA282) &amp; IF(BB282="",""," – " &amp; BB282) &amp; IF(BN282="",""," – " &amp; BN282) &amp; IF(AY282="",""," – " &amp; AY282))</f>
        <v/>
      </c>
      <c r="BY282" s="107" t="str">
        <f t="shared" si="401"/>
        <v/>
      </c>
      <c r="BZ282" t="s">
        <v>1</v>
      </c>
      <c r="CA282" s="106" t="str">
        <f>IF(BA282="Vacant","",IF(BA282="","",BA282) &amp; IF(BB282="",""," – " &amp; BB282) &amp; IF(BN282="",""," – " &amp; BN282))</f>
        <v/>
      </c>
      <c r="CB282" s="107" t="str">
        <f t="shared" si="402"/>
        <v/>
      </c>
      <c r="CC282" t="s">
        <v>1</v>
      </c>
      <c r="CD282" s="106" t="str">
        <f>IF(BA282="Vacant","",IF(BA282="","",BA282)&amp;IF(BB282="",""," – "&amp;BB282))</f>
        <v/>
      </c>
      <c r="CE282" s="107" t="str">
        <f t="shared" si="414"/>
        <v/>
      </c>
      <c r="CF282" t="s">
        <v>1</v>
      </c>
      <c r="CG282" s="112" t="str">
        <f t="shared" si="415"/>
        <v/>
      </c>
      <c r="CH282" s="107" t="str" cm="1">
        <f t="array" ref="CH282">IF(CG282="","",INDEX(imePrezime_id,CG282,0))</f>
        <v/>
      </c>
      <c r="CI282" t="s">
        <v>1</v>
      </c>
      <c r="CJ282" s="30" t="str">
        <f>IF(CE282&lt;&gt;"NEMA","","SELECT '"&amp;CD282&amp;"', ime, prezime FROM imeprezime WHERE ime LIKE '%"&amp;MID(BA282,2,LEN(BA282)-2)&amp;"%' Or prezime LIKE '%"&amp;MID(BB282,2,LEN(BB282)-2)&amp;"%' Or ime LIKE '%"&amp;MID(BB282,2,LEN(BB282)-2)&amp;"%' Or prezime LIKE '%"&amp;MID(BA282,2,LEN(BA282)-2)&amp;"%' ORDER BY ime, prezime;")</f>
        <v/>
      </c>
      <c r="CK282" t="s">
        <v>1</v>
      </c>
      <c r="CL282" s="91"/>
      <c r="CM282" t="s">
        <v>1</v>
      </c>
      <c r="CO282" t="s">
        <v>1</v>
      </c>
      <c r="CW282" s="116" t="str">
        <f>IF(CE282="NEMA",MAX(CW$10:CW281)+1,"")</f>
        <v/>
      </c>
      <c r="CX282" t="s">
        <v>1</v>
      </c>
      <c r="CY282" s="124" t="str">
        <f>LEFT(BQ282,1)</f>
        <v/>
      </c>
      <c r="CZ282" t="s">
        <v>1</v>
      </c>
      <c r="DA282" s="106" t="str">
        <f>IF(CW282="","",IF(BO282&lt;&gt;"CRO","","INSERT INTO osoba (id,reg_broj,oib,spol_id,dat_rodjenja) VALUES ("&amp;CW282&amp;",(SELECT max(reg_broj)+1 FROM osoba),Null,'"&amp;CY282&amp;"',Null); INSERT INTO osoba_log (id,reg_broj,oib,spol_id,dat_rodjenja,dnevnik_id) SELECT id,reg_broj,oib,spol_id,dat_rodjenja,"&amp;CW$2&amp;" FROM osoba WHERE id = "&amp;CW282&amp;";"))</f>
        <v/>
      </c>
      <c r="DB282" s="129" t="str">
        <f>IF(CW282="","","INSERT INTO imeprezime (id,osoba_id,rbr,ime,prezime,klub_id,identitet_id,sintaksa_id,info,aktivno,dnevnik_id) VALUES ("&amp;CW282&amp;","&amp;IF(DA282="","Null",CW282)&amp;",1,'"&amp;BA282&amp;"','"&amp;BB282&amp;"',(SELECT id FROM klub WHERE naziv = '"&amp;BI282&amp;"'),Null,1,'',1,"&amp;CW$2&amp;");")</f>
        <v/>
      </c>
      <c r="DC282" t="s">
        <v>1</v>
      </c>
      <c r="DD282" s="30" t="str">
        <f t="shared" si="416"/>
        <v/>
      </c>
      <c r="DE282" t="s">
        <v>1</v>
      </c>
      <c r="DF282" s="106" t="str">
        <f>IF(OR(BP282="",BP282&lt;&gt;"NEMA"),"",BO282)</f>
        <v/>
      </c>
      <c r="DG282" s="129" t="str">
        <f>IF(DF282="","",MAX(DG$10:DG281)+1)</f>
        <v/>
      </c>
      <c r="DH282" t="s">
        <v>1</v>
      </c>
      <c r="DI282" s="91"/>
      <c r="DJ282" t="s">
        <v>1</v>
      </c>
      <c r="DK282" s="30" t="str">
        <f>IF(DF282="","","INSERT INTO drzava(id,naziv,oznaka) VALUES ("&amp;DG282&amp;",'"&amp;DI282&amp;"','"&amp;UPPER(LEFT(DF282,1))&amp;LOWER(RIGHT(DF282,2))&amp;"');")</f>
        <v/>
      </c>
      <c r="DL282" t="s">
        <v>1</v>
      </c>
      <c r="DM282" s="170" t="str">
        <f>IF(BJ282&lt;&gt;"NEMA","",IF(IFERROR(MATCH(BI282,BI$10:BI281,0),0)&lt;&gt;0,"",BI282))</f>
        <v/>
      </c>
      <c r="DN282" t="s">
        <v>1</v>
      </c>
      <c r="DO282" s="91"/>
      <c r="DP282" t="s">
        <v>1</v>
      </c>
      <c r="DQ282" s="106" t="str">
        <f t="shared" si="417"/>
        <v/>
      </c>
      <c r="DR282" s="74" t="str">
        <f>IF(DQ282="","",MAX(DR$10:DR281)+1)</f>
        <v/>
      </c>
      <c r="DS282" s="74" t="str">
        <f>IF(DQ282="","",IF(BP282="","",IF(BP282="NEMA",DG282,BP282)))</f>
        <v/>
      </c>
      <c r="DT282" s="74" t="str">
        <f t="shared" si="418"/>
        <v/>
      </c>
      <c r="DU282" s="74" t="str">
        <f>IF(DO282="","",MAX(DU$10:DU281)+1)</f>
        <v/>
      </c>
      <c r="DV282" s="181" t="str">
        <f>IF(DO282="","",INDEX(klub_id,MATCH(DO282,klub_naziv,0)))</f>
        <v/>
      </c>
      <c r="DW282" s="129" t="str">
        <f t="shared" si="419"/>
        <v/>
      </c>
      <c r="DX282" t="s">
        <v>1</v>
      </c>
      <c r="DY282" s="30" t="str">
        <f t="shared" si="420"/>
        <v/>
      </c>
      <c r="DZ282" t="s">
        <v>1</v>
      </c>
      <c r="EA282" s="170" t="str">
        <f>IF(BX282="","",IF(BY282&lt;&gt;"NEMA","ime-pre-klu"&amp;IF(BJ282="","","(ali)")&amp;"-kat",IF(CB282&lt;&gt;"NEMA","ime-pre-klu"&amp;IF(BJ282="","","(ali)"),IF(CE282&lt;&gt;"NEMA","ime-pre",IF(CW282&lt;&gt;"","novo",""))))&amp;IF(AND(BE282="0",BD282&gt;max_minuta*60),"-ot",""))</f>
        <v/>
      </c>
      <c r="EB282" t="s">
        <v>1</v>
      </c>
      <c r="EC282" s="112"/>
      <c r="ED282" s="138"/>
      <c r="EE282" s="138"/>
      <c r="EF282" s="138"/>
      <c r="EG282" s="138"/>
      <c r="EH282" s="138"/>
      <c r="EI282" s="138"/>
      <c r="EJ282" s="138"/>
      <c r="EK282" s="138"/>
      <c r="EL282" s="138"/>
      <c r="EM282" s="107" t="str">
        <f t="shared" si="403"/>
        <v/>
      </c>
      <c r="EN282" t="s">
        <v>1</v>
      </c>
    </row>
    <row r="283" spans="2:144" x14ac:dyDescent="0.25">
      <c r="B283" s="152"/>
      <c r="C283" t="s">
        <v>1</v>
      </c>
      <c r="D283" s="163" t="str">
        <f t="shared" si="404"/>
        <v/>
      </c>
      <c r="E283" s="164" t="str">
        <f t="shared" ref="E283:AW283" si="436">IF($B283="","",FIND(";",$B283,D283+1))</f>
        <v/>
      </c>
      <c r="F283" s="164" t="str">
        <f t="shared" si="436"/>
        <v/>
      </c>
      <c r="G283" s="164" t="str">
        <f t="shared" si="436"/>
        <v/>
      </c>
      <c r="H283" s="164" t="str">
        <f t="shared" si="436"/>
        <v/>
      </c>
      <c r="I283" s="164" t="str">
        <f t="shared" si="436"/>
        <v/>
      </c>
      <c r="J283" s="164" t="str">
        <f t="shared" si="436"/>
        <v/>
      </c>
      <c r="K283" s="164" t="str">
        <f t="shared" si="436"/>
        <v/>
      </c>
      <c r="L283" s="164" t="str">
        <f t="shared" si="436"/>
        <v/>
      </c>
      <c r="M283" s="164" t="str">
        <f t="shared" si="436"/>
        <v/>
      </c>
      <c r="N283" s="164" t="str">
        <f t="shared" si="436"/>
        <v/>
      </c>
      <c r="O283" s="164" t="str">
        <f t="shared" si="436"/>
        <v/>
      </c>
      <c r="P283" s="164" t="str">
        <f t="shared" si="436"/>
        <v/>
      </c>
      <c r="Q283" s="164" t="str">
        <f t="shared" si="436"/>
        <v/>
      </c>
      <c r="R283" s="164" t="str">
        <f t="shared" si="436"/>
        <v/>
      </c>
      <c r="S283" s="164" t="str">
        <f t="shared" si="436"/>
        <v/>
      </c>
      <c r="T283" s="164" t="str">
        <f t="shared" si="436"/>
        <v/>
      </c>
      <c r="U283" s="164" t="str">
        <f t="shared" si="436"/>
        <v/>
      </c>
      <c r="V283" s="164" t="str">
        <f t="shared" si="436"/>
        <v/>
      </c>
      <c r="W283" s="164" t="str">
        <f t="shared" si="436"/>
        <v/>
      </c>
      <c r="X283" s="164" t="str">
        <f t="shared" si="436"/>
        <v/>
      </c>
      <c r="Y283" s="164" t="str">
        <f t="shared" si="436"/>
        <v/>
      </c>
      <c r="Z283" s="164" t="str">
        <f t="shared" si="436"/>
        <v/>
      </c>
      <c r="AA283" s="164" t="str">
        <f t="shared" si="436"/>
        <v/>
      </c>
      <c r="AB283" s="164" t="str">
        <f t="shared" si="436"/>
        <v/>
      </c>
      <c r="AC283" s="164" t="str">
        <f t="shared" si="436"/>
        <v/>
      </c>
      <c r="AD283" s="164" t="str">
        <f t="shared" si="436"/>
        <v/>
      </c>
      <c r="AE283" s="164" t="str">
        <f t="shared" si="436"/>
        <v/>
      </c>
      <c r="AF283" s="164" t="str">
        <f t="shared" si="436"/>
        <v/>
      </c>
      <c r="AG283" s="164" t="str">
        <f t="shared" si="436"/>
        <v/>
      </c>
      <c r="AH283" s="164" t="str">
        <f t="shared" si="436"/>
        <v/>
      </c>
      <c r="AI283" s="164" t="str">
        <f t="shared" si="436"/>
        <v/>
      </c>
      <c r="AJ283" s="164" t="str">
        <f t="shared" si="436"/>
        <v/>
      </c>
      <c r="AK283" s="164" t="str">
        <f t="shared" si="436"/>
        <v/>
      </c>
      <c r="AL283" s="164" t="str">
        <f t="shared" si="436"/>
        <v/>
      </c>
      <c r="AM283" s="164" t="str">
        <f t="shared" si="436"/>
        <v/>
      </c>
      <c r="AN283" s="164" t="str">
        <f t="shared" si="436"/>
        <v/>
      </c>
      <c r="AO283" s="164" t="str">
        <f t="shared" si="436"/>
        <v/>
      </c>
      <c r="AP283" s="164" t="str">
        <f t="shared" si="436"/>
        <v/>
      </c>
      <c r="AQ283" s="164" t="str">
        <f t="shared" si="436"/>
        <v/>
      </c>
      <c r="AR283" s="164" t="str">
        <f t="shared" si="436"/>
        <v/>
      </c>
      <c r="AS283" s="164" t="str">
        <f t="shared" si="436"/>
        <v/>
      </c>
      <c r="AT283" s="164" t="str">
        <f t="shared" si="436"/>
        <v/>
      </c>
      <c r="AU283" s="164" t="str">
        <f t="shared" si="436"/>
        <v/>
      </c>
      <c r="AV283" s="164" t="str">
        <f t="shared" si="436"/>
        <v/>
      </c>
      <c r="AW283" s="165" t="str">
        <f t="shared" si="436"/>
        <v/>
      </c>
      <c r="AX283" t="s">
        <v>1</v>
      </c>
      <c r="AY283" s="106" t="str">
        <f t="shared" si="406"/>
        <v/>
      </c>
      <c r="AZ283" s="138" t="str">
        <f t="shared" si="398"/>
        <v/>
      </c>
      <c r="BA283" s="74" t="str">
        <f t="shared" si="407"/>
        <v/>
      </c>
      <c r="BB283" s="74" t="str">
        <f t="shared" si="408"/>
        <v/>
      </c>
      <c r="BC283" s="138" t="str">
        <f t="shared" si="409"/>
        <v/>
      </c>
      <c r="BD283" s="138" t="str">
        <f t="shared" si="410"/>
        <v/>
      </c>
      <c r="BE283" s="138" t="str">
        <f t="shared" si="411"/>
        <v/>
      </c>
      <c r="BF283" s="138" t="str">
        <f t="shared" si="432"/>
        <v/>
      </c>
      <c r="BG283" s="138" t="str">
        <f>IF(CD283="","",IF(N(BD283)&gt;max_minuta*60,2,INDEX(statusRezultat_id,MATCH(VALUE(BE283),statusRezultat_oevent,0))))</f>
        <v/>
      </c>
      <c r="BH283" s="74" t="str">
        <f>IF(B283="","",SUBSTITUTE(MID($B283,R283+1,S283-R283-1),"""",""))</f>
        <v/>
      </c>
      <c r="BI283" s="74" t="str">
        <f>IF(B283="","",SUBSTITUTE(MID($B283,S283+1,T283-S283-1),"""",""))</f>
        <v/>
      </c>
      <c r="BJ283" s="138" t="str">
        <f t="shared" si="412"/>
        <v/>
      </c>
      <c r="BK283" s="74" t="str" cm="1">
        <f t="array" ref="BK283">IF(BJ283="",""&amp;BI283,IF(BJ283="NEMA",BI283,INDEX(klubAlias_klub,BJ283)))</f>
        <v/>
      </c>
      <c r="BL283" s="74" t="str" cm="1">
        <f t="array" ref="BL283">IFERROR(INDEX(registarNatjecatelji,CE283,4),"")</f>
        <v/>
      </c>
      <c r="BM283" s="183" t="str">
        <f t="shared" si="368"/>
        <v/>
      </c>
      <c r="BN283" s="74" t="str">
        <f t="shared" si="413"/>
        <v/>
      </c>
      <c r="BO283" s="74" t="str">
        <f>IF(B283="","",SUBSTITUTE(MID($B283,T283+1,U283-T283-1),"""",""))</f>
        <v/>
      </c>
      <c r="BP283" s="138" t="str">
        <f>IF(BO283="","",IFERROR(INDEX(drzava_id,MATCH(BO283,drzava_oznaka,0)),"NEMA"))</f>
        <v/>
      </c>
      <c r="BQ283" s="74" t="str">
        <f>IF(B283="","",SUBSTITUTE(MID($B283,AQ283+1,AR283-AQ283-1),"""",""))</f>
        <v/>
      </c>
      <c r="BR283" s="74" t="str">
        <f t="shared" si="399"/>
        <v/>
      </c>
      <c r="BS283" s="138" t="str">
        <f t="shared" si="400"/>
        <v/>
      </c>
      <c r="BT283" s="75" t="str">
        <f>IF(B283="","",SUBSTITUTE(MID($B283,AR283+1,AS283-AR283-1),"""",""))</f>
        <v/>
      </c>
      <c r="BU283" s="75" t="str">
        <f>IF(B283="","",SUBSTITUTE(MID($B283,AS283+1,AT283-AS283-1),"""",""))</f>
        <v/>
      </c>
      <c r="BV283" s="76" t="str">
        <f>IF(B283="","",SUBSTITUTE(MID($B283,AT283+1,AU283-AT283-1),"""",""))</f>
        <v/>
      </c>
      <c r="BW283" t="s">
        <v>1</v>
      </c>
      <c r="BX283" s="106" t="str">
        <f>IF(BA283="Vacant","",IF(BA283="","",BA283) &amp; IF(BB283="",""," – " &amp; BB283) &amp; IF(BN283="",""," – " &amp; BN283) &amp; IF(AY283="",""," – " &amp; AY283))</f>
        <v/>
      </c>
      <c r="BY283" s="107" t="str">
        <f t="shared" si="401"/>
        <v/>
      </c>
      <c r="BZ283" t="s">
        <v>1</v>
      </c>
      <c r="CA283" s="106" t="str">
        <f>IF(BA283="Vacant","",IF(BA283="","",BA283) &amp; IF(BB283="",""," – " &amp; BB283) &amp; IF(BN283="",""," – " &amp; BN283))</f>
        <v/>
      </c>
      <c r="CB283" s="107" t="str">
        <f t="shared" si="402"/>
        <v/>
      </c>
      <c r="CC283" t="s">
        <v>1</v>
      </c>
      <c r="CD283" s="106" t="str">
        <f>IF(BA283="Vacant","",IF(BA283="","",BA283)&amp;IF(BB283="",""," – "&amp;BB283))</f>
        <v/>
      </c>
      <c r="CE283" s="107" t="str">
        <f t="shared" si="414"/>
        <v/>
      </c>
      <c r="CF283" t="s">
        <v>1</v>
      </c>
      <c r="CG283" s="112" t="str">
        <f t="shared" si="415"/>
        <v/>
      </c>
      <c r="CH283" s="107" t="str" cm="1">
        <f t="array" ref="CH283">IF(CG283="","",INDEX(imePrezime_id,CG283,0))</f>
        <v/>
      </c>
      <c r="CI283" t="s">
        <v>1</v>
      </c>
      <c r="CJ283" s="30" t="str">
        <f>IF(CE283&lt;&gt;"NEMA","","SELECT '"&amp;CD283&amp;"', ime, prezime FROM imeprezime WHERE ime LIKE '%"&amp;MID(BA283,2,LEN(BA283)-2)&amp;"%' Or prezime LIKE '%"&amp;MID(BB283,2,LEN(BB283)-2)&amp;"%' Or ime LIKE '%"&amp;MID(BB283,2,LEN(BB283)-2)&amp;"%' Or prezime LIKE '%"&amp;MID(BA283,2,LEN(BA283)-2)&amp;"%' ORDER BY ime, prezime;")</f>
        <v/>
      </c>
      <c r="CK283" t="s">
        <v>1</v>
      </c>
      <c r="CL283" s="91"/>
      <c r="CM283" t="s">
        <v>1</v>
      </c>
      <c r="CO283" t="s">
        <v>1</v>
      </c>
      <c r="CW283" s="116" t="str">
        <f>IF(CE283="NEMA",MAX(CW$10:CW282)+1,"")</f>
        <v/>
      </c>
      <c r="CX283" t="s">
        <v>1</v>
      </c>
      <c r="CY283" s="124" t="str">
        <f>LEFT(BQ283,1)</f>
        <v/>
      </c>
      <c r="CZ283" t="s">
        <v>1</v>
      </c>
      <c r="DA283" s="106" t="str">
        <f>IF(CW283="","",IF(BO283&lt;&gt;"CRO","","INSERT INTO osoba (id,reg_broj,oib,spol_id,dat_rodjenja) VALUES ("&amp;CW283&amp;",(SELECT max(reg_broj)+1 FROM osoba),Null,'"&amp;CY283&amp;"',Null); INSERT INTO osoba_log (id,reg_broj,oib,spol_id,dat_rodjenja,dnevnik_id) SELECT id,reg_broj,oib,spol_id,dat_rodjenja,"&amp;CW$2&amp;" FROM osoba WHERE id = "&amp;CW283&amp;";"))</f>
        <v/>
      </c>
      <c r="DB283" s="129" t="str">
        <f>IF(CW283="","","INSERT INTO imeprezime (id,osoba_id,rbr,ime,prezime,klub_id,identitet_id,sintaksa_id,info,aktivno,dnevnik_id) VALUES ("&amp;CW283&amp;","&amp;IF(DA283="","Null",CW283)&amp;",1,'"&amp;BA283&amp;"','"&amp;BB283&amp;"',(SELECT id FROM klub WHERE naziv = '"&amp;BI283&amp;"'),Null,1,'',1,"&amp;CW$2&amp;");")</f>
        <v/>
      </c>
      <c r="DC283" t="s">
        <v>1</v>
      </c>
      <c r="DD283" s="30" t="str">
        <f t="shared" si="416"/>
        <v/>
      </c>
      <c r="DE283" t="s">
        <v>1</v>
      </c>
      <c r="DF283" s="106" t="str">
        <f>IF(OR(BP283="",BP283&lt;&gt;"NEMA"),"",BO283)</f>
        <v/>
      </c>
      <c r="DG283" s="129" t="str">
        <f>IF(DF283="","",MAX(DG$10:DG282)+1)</f>
        <v/>
      </c>
      <c r="DH283" t="s">
        <v>1</v>
      </c>
      <c r="DI283" s="91"/>
      <c r="DJ283" t="s">
        <v>1</v>
      </c>
      <c r="DK283" s="30" t="str">
        <f>IF(DF283="","","INSERT INTO drzava(id,naziv,oznaka) VALUES ("&amp;DG283&amp;",'"&amp;DI283&amp;"','"&amp;UPPER(LEFT(DF283,1))&amp;LOWER(RIGHT(DF283,2))&amp;"');")</f>
        <v/>
      </c>
      <c r="DL283" t="s">
        <v>1</v>
      </c>
      <c r="DM283" s="170" t="str">
        <f>IF(BJ283&lt;&gt;"NEMA","",IF(IFERROR(MATCH(BI283,BI$10:BI282,0),0)&lt;&gt;0,"",BI283))</f>
        <v/>
      </c>
      <c r="DN283" t="s">
        <v>1</v>
      </c>
      <c r="DO283" s="91"/>
      <c r="DP283" t="s">
        <v>1</v>
      </c>
      <c r="DQ283" s="106" t="str">
        <f t="shared" si="417"/>
        <v/>
      </c>
      <c r="DR283" s="74" t="str">
        <f>IF(DQ283="","",MAX(DR$10:DR282)+1)</f>
        <v/>
      </c>
      <c r="DS283" s="74" t="str">
        <f>IF(DQ283="","",IF(BP283="","",IF(BP283="NEMA",DG283,BP283)))</f>
        <v/>
      </c>
      <c r="DT283" s="74" t="str">
        <f t="shared" si="418"/>
        <v/>
      </c>
      <c r="DU283" s="74" t="str">
        <f>IF(DO283="","",MAX(DU$10:DU282)+1)</f>
        <v/>
      </c>
      <c r="DV283" s="181" t="str">
        <f>IF(DO283="","",INDEX(klub_id,MATCH(DO283,klub_naziv,0)))</f>
        <v/>
      </c>
      <c r="DW283" s="129" t="str">
        <f t="shared" si="419"/>
        <v/>
      </c>
      <c r="DX283" t="s">
        <v>1</v>
      </c>
      <c r="DY283" s="30" t="str">
        <f t="shared" si="420"/>
        <v/>
      </c>
      <c r="DZ283" t="s">
        <v>1</v>
      </c>
      <c r="EA283" s="170" t="str">
        <f>IF(BX283="","",IF(BY283&lt;&gt;"NEMA","ime-pre-klu"&amp;IF(BJ283="","","(ali)")&amp;"-kat",IF(CB283&lt;&gt;"NEMA","ime-pre-klu"&amp;IF(BJ283="","","(ali)"),IF(CE283&lt;&gt;"NEMA","ime-pre",IF(CW283&lt;&gt;"","novo",""))))&amp;IF(AND(BE283="0",BD283&gt;max_minuta*60),"-ot",""))</f>
        <v/>
      </c>
      <c r="EB283" t="s">
        <v>1</v>
      </c>
      <c r="EC283" s="112"/>
      <c r="ED283" s="138"/>
      <c r="EE283" s="138"/>
      <c r="EF283" s="138"/>
      <c r="EG283" s="138"/>
      <c r="EH283" s="138"/>
      <c r="EI283" s="138"/>
      <c r="EJ283" s="138"/>
      <c r="EK283" s="138"/>
      <c r="EL283" s="138"/>
      <c r="EM283" s="107" t="str">
        <f t="shared" si="403"/>
        <v/>
      </c>
      <c r="EN283" t="s">
        <v>1</v>
      </c>
    </row>
    <row r="284" spans="2:144" x14ac:dyDescent="0.25">
      <c r="B284" s="152"/>
      <c r="C284" t="s">
        <v>1</v>
      </c>
      <c r="D284" s="163" t="str">
        <f t="shared" si="404"/>
        <v/>
      </c>
      <c r="E284" s="164" t="str">
        <f t="shared" ref="E284:AW284" si="437">IF($B284="","",FIND(";",$B284,D284+1))</f>
        <v/>
      </c>
      <c r="F284" s="164" t="str">
        <f t="shared" si="437"/>
        <v/>
      </c>
      <c r="G284" s="164" t="str">
        <f t="shared" si="437"/>
        <v/>
      </c>
      <c r="H284" s="164" t="str">
        <f t="shared" si="437"/>
        <v/>
      </c>
      <c r="I284" s="164" t="str">
        <f t="shared" si="437"/>
        <v/>
      </c>
      <c r="J284" s="164" t="str">
        <f t="shared" si="437"/>
        <v/>
      </c>
      <c r="K284" s="164" t="str">
        <f t="shared" si="437"/>
        <v/>
      </c>
      <c r="L284" s="164" t="str">
        <f t="shared" si="437"/>
        <v/>
      </c>
      <c r="M284" s="164" t="str">
        <f t="shared" si="437"/>
        <v/>
      </c>
      <c r="N284" s="164" t="str">
        <f t="shared" si="437"/>
        <v/>
      </c>
      <c r="O284" s="164" t="str">
        <f t="shared" si="437"/>
        <v/>
      </c>
      <c r="P284" s="164" t="str">
        <f t="shared" si="437"/>
        <v/>
      </c>
      <c r="Q284" s="164" t="str">
        <f t="shared" si="437"/>
        <v/>
      </c>
      <c r="R284" s="164" t="str">
        <f t="shared" si="437"/>
        <v/>
      </c>
      <c r="S284" s="164" t="str">
        <f t="shared" si="437"/>
        <v/>
      </c>
      <c r="T284" s="164" t="str">
        <f t="shared" si="437"/>
        <v/>
      </c>
      <c r="U284" s="164" t="str">
        <f t="shared" si="437"/>
        <v/>
      </c>
      <c r="V284" s="164" t="str">
        <f t="shared" si="437"/>
        <v/>
      </c>
      <c r="W284" s="164" t="str">
        <f t="shared" si="437"/>
        <v/>
      </c>
      <c r="X284" s="164" t="str">
        <f t="shared" si="437"/>
        <v/>
      </c>
      <c r="Y284" s="164" t="str">
        <f t="shared" si="437"/>
        <v/>
      </c>
      <c r="Z284" s="164" t="str">
        <f t="shared" si="437"/>
        <v/>
      </c>
      <c r="AA284" s="164" t="str">
        <f t="shared" si="437"/>
        <v/>
      </c>
      <c r="AB284" s="164" t="str">
        <f t="shared" si="437"/>
        <v/>
      </c>
      <c r="AC284" s="164" t="str">
        <f t="shared" si="437"/>
        <v/>
      </c>
      <c r="AD284" s="164" t="str">
        <f t="shared" si="437"/>
        <v/>
      </c>
      <c r="AE284" s="164" t="str">
        <f t="shared" si="437"/>
        <v/>
      </c>
      <c r="AF284" s="164" t="str">
        <f t="shared" si="437"/>
        <v/>
      </c>
      <c r="AG284" s="164" t="str">
        <f t="shared" si="437"/>
        <v/>
      </c>
      <c r="AH284" s="164" t="str">
        <f t="shared" si="437"/>
        <v/>
      </c>
      <c r="AI284" s="164" t="str">
        <f t="shared" si="437"/>
        <v/>
      </c>
      <c r="AJ284" s="164" t="str">
        <f t="shared" si="437"/>
        <v/>
      </c>
      <c r="AK284" s="164" t="str">
        <f t="shared" si="437"/>
        <v/>
      </c>
      <c r="AL284" s="164" t="str">
        <f t="shared" si="437"/>
        <v/>
      </c>
      <c r="AM284" s="164" t="str">
        <f t="shared" si="437"/>
        <v/>
      </c>
      <c r="AN284" s="164" t="str">
        <f t="shared" si="437"/>
        <v/>
      </c>
      <c r="AO284" s="164" t="str">
        <f t="shared" si="437"/>
        <v/>
      </c>
      <c r="AP284" s="164" t="str">
        <f t="shared" si="437"/>
        <v/>
      </c>
      <c r="AQ284" s="164" t="str">
        <f t="shared" si="437"/>
        <v/>
      </c>
      <c r="AR284" s="164" t="str">
        <f t="shared" si="437"/>
        <v/>
      </c>
      <c r="AS284" s="164" t="str">
        <f t="shared" si="437"/>
        <v/>
      </c>
      <c r="AT284" s="164" t="str">
        <f t="shared" si="437"/>
        <v/>
      </c>
      <c r="AU284" s="164" t="str">
        <f t="shared" si="437"/>
        <v/>
      </c>
      <c r="AV284" s="164" t="str">
        <f t="shared" si="437"/>
        <v/>
      </c>
      <c r="AW284" s="165" t="str">
        <f t="shared" si="437"/>
        <v/>
      </c>
      <c r="AX284" t="s">
        <v>1</v>
      </c>
      <c r="AY284" s="106" t="str">
        <f t="shared" si="406"/>
        <v/>
      </c>
      <c r="AZ284" s="138" t="str">
        <f t="shared" si="398"/>
        <v/>
      </c>
      <c r="BA284" s="74" t="str">
        <f t="shared" si="407"/>
        <v/>
      </c>
      <c r="BB284" s="74" t="str">
        <f t="shared" si="408"/>
        <v/>
      </c>
      <c r="BC284" s="138" t="str">
        <f t="shared" si="409"/>
        <v/>
      </c>
      <c r="BD284" s="138" t="str">
        <f t="shared" si="410"/>
        <v/>
      </c>
      <c r="BE284" s="138" t="str">
        <f t="shared" si="411"/>
        <v/>
      </c>
      <c r="BF284" s="138" t="str">
        <f t="shared" si="432"/>
        <v/>
      </c>
      <c r="BG284" s="138" t="str">
        <f>IF(CD284="","",IF(N(BD284)&gt;max_minuta*60,2,INDEX(statusRezultat_id,MATCH(VALUE(BE284),statusRezultat_oevent,0))))</f>
        <v/>
      </c>
      <c r="BH284" s="74" t="str">
        <f>IF(B284="","",SUBSTITUTE(MID($B284,R284+1,S284-R284-1),"""",""))</f>
        <v/>
      </c>
      <c r="BI284" s="74" t="str">
        <f>IF(B284="","",SUBSTITUTE(MID($B284,S284+1,T284-S284-1),"""",""))</f>
        <v/>
      </c>
      <c r="BJ284" s="138" t="str">
        <f t="shared" si="412"/>
        <v/>
      </c>
      <c r="BK284" s="74" t="str" cm="1">
        <f t="array" ref="BK284">IF(BJ284="",""&amp;BI284,IF(BJ284="NEMA",BI284,INDEX(klubAlias_klub,BJ284)))</f>
        <v/>
      </c>
      <c r="BL284" s="74" t="str" cm="1">
        <f t="array" ref="BL284">IFERROR(INDEX(registarNatjecatelji,CE284,4),"")</f>
        <v/>
      </c>
      <c r="BM284" s="183" t="str">
        <f t="shared" si="368"/>
        <v/>
      </c>
      <c r="BN284" s="74" t="str">
        <f t="shared" si="413"/>
        <v/>
      </c>
      <c r="BO284" s="74" t="str">
        <f>IF(B284="","",SUBSTITUTE(MID($B284,T284+1,U284-T284-1),"""",""))</f>
        <v/>
      </c>
      <c r="BP284" s="138" t="str">
        <f>IF(BO284="","",IFERROR(INDEX(drzava_id,MATCH(BO284,drzava_oznaka,0)),"NEMA"))</f>
        <v/>
      </c>
      <c r="BQ284" s="74" t="str">
        <f>IF(B284="","",SUBSTITUTE(MID($B284,AQ284+1,AR284-AQ284-1),"""",""))</f>
        <v/>
      </c>
      <c r="BR284" s="74" t="str">
        <f t="shared" si="399"/>
        <v/>
      </c>
      <c r="BS284" s="138" t="str">
        <f t="shared" si="400"/>
        <v/>
      </c>
      <c r="BT284" s="75" t="str">
        <f>IF(B284="","",SUBSTITUTE(MID($B284,AR284+1,AS284-AR284-1),"""",""))</f>
        <v/>
      </c>
      <c r="BU284" s="75" t="str">
        <f>IF(B284="","",SUBSTITUTE(MID($B284,AS284+1,AT284-AS284-1),"""",""))</f>
        <v/>
      </c>
      <c r="BV284" s="76" t="str">
        <f>IF(B284="","",SUBSTITUTE(MID($B284,AT284+1,AU284-AT284-1),"""",""))</f>
        <v/>
      </c>
      <c r="BW284" t="s">
        <v>1</v>
      </c>
      <c r="BX284" s="106" t="str">
        <f>IF(BA284="Vacant","",IF(BA284="","",BA284) &amp; IF(BB284="",""," – " &amp; BB284) &amp; IF(BN284="",""," – " &amp; BN284) &amp; IF(AY284="",""," – " &amp; AY284))</f>
        <v/>
      </c>
      <c r="BY284" s="107" t="str">
        <f t="shared" si="401"/>
        <v/>
      </c>
      <c r="BZ284" t="s">
        <v>1</v>
      </c>
      <c r="CA284" s="106" t="str">
        <f>IF(BA284="Vacant","",IF(BA284="","",BA284) &amp; IF(BB284="",""," – " &amp; BB284) &amp; IF(BN284="",""," – " &amp; BN284))</f>
        <v/>
      </c>
      <c r="CB284" s="107" t="str">
        <f t="shared" si="402"/>
        <v/>
      </c>
      <c r="CC284" t="s">
        <v>1</v>
      </c>
      <c r="CD284" s="106" t="str">
        <f>IF(BA284="Vacant","",IF(BA284="","",BA284)&amp;IF(BB284="",""," – "&amp;BB284))</f>
        <v/>
      </c>
      <c r="CE284" s="107" t="str">
        <f t="shared" si="414"/>
        <v/>
      </c>
      <c r="CF284" t="s">
        <v>1</v>
      </c>
      <c r="CG284" s="112" t="str">
        <f t="shared" si="415"/>
        <v/>
      </c>
      <c r="CH284" s="107" t="str" cm="1">
        <f t="array" ref="CH284">IF(CG284="","",INDEX(imePrezime_id,CG284,0))</f>
        <v/>
      </c>
      <c r="CI284" t="s">
        <v>1</v>
      </c>
      <c r="CJ284" s="30" t="str">
        <f>IF(CE284&lt;&gt;"NEMA","","SELECT '"&amp;CD284&amp;"', ime, prezime FROM imeprezime WHERE ime LIKE '%"&amp;MID(BA284,2,LEN(BA284)-2)&amp;"%' Or prezime LIKE '%"&amp;MID(BB284,2,LEN(BB284)-2)&amp;"%' Or ime LIKE '%"&amp;MID(BB284,2,LEN(BB284)-2)&amp;"%' Or prezime LIKE '%"&amp;MID(BA284,2,LEN(BA284)-2)&amp;"%' ORDER BY ime, prezime;")</f>
        <v/>
      </c>
      <c r="CK284" t="s">
        <v>1</v>
      </c>
      <c r="CL284" s="91"/>
      <c r="CM284" t="s">
        <v>1</v>
      </c>
      <c r="CO284" t="s">
        <v>1</v>
      </c>
      <c r="CW284" s="116" t="str">
        <f>IF(CE284="NEMA",MAX(CW$10:CW283)+1,"")</f>
        <v/>
      </c>
      <c r="CX284" t="s">
        <v>1</v>
      </c>
      <c r="CY284" s="124" t="str">
        <f>LEFT(BQ284,1)</f>
        <v/>
      </c>
      <c r="CZ284" t="s">
        <v>1</v>
      </c>
      <c r="DA284" s="106" t="str">
        <f>IF(CW284="","",IF(BO284&lt;&gt;"CRO","","INSERT INTO osoba (id,reg_broj,oib,spol_id,dat_rodjenja) VALUES ("&amp;CW284&amp;",(SELECT max(reg_broj)+1 FROM osoba),Null,'"&amp;CY284&amp;"',Null); INSERT INTO osoba_log (id,reg_broj,oib,spol_id,dat_rodjenja,dnevnik_id) SELECT id,reg_broj,oib,spol_id,dat_rodjenja,"&amp;CW$2&amp;" FROM osoba WHERE id = "&amp;CW284&amp;";"))</f>
        <v/>
      </c>
      <c r="DB284" s="129" t="str">
        <f>IF(CW284="","","INSERT INTO imeprezime (id,osoba_id,rbr,ime,prezime,klub_id,identitet_id,sintaksa_id,info,aktivno,dnevnik_id) VALUES ("&amp;CW284&amp;","&amp;IF(DA284="","Null",CW284)&amp;",1,'"&amp;BA284&amp;"','"&amp;BB284&amp;"',(SELECT id FROM klub WHERE naziv = '"&amp;BI284&amp;"'),Null,1,'',1,"&amp;CW$2&amp;");")</f>
        <v/>
      </c>
      <c r="DC284" t="s">
        <v>1</v>
      </c>
      <c r="DD284" s="30" t="str">
        <f t="shared" si="416"/>
        <v/>
      </c>
      <c r="DE284" t="s">
        <v>1</v>
      </c>
      <c r="DF284" s="106" t="str">
        <f>IF(OR(BP284="",BP284&lt;&gt;"NEMA"),"",BO284)</f>
        <v/>
      </c>
      <c r="DG284" s="129" t="str">
        <f>IF(DF284="","",MAX(DG$10:DG283)+1)</f>
        <v/>
      </c>
      <c r="DH284" t="s">
        <v>1</v>
      </c>
      <c r="DI284" s="91"/>
      <c r="DJ284" t="s">
        <v>1</v>
      </c>
      <c r="DK284" s="30" t="str">
        <f>IF(DF284="","","INSERT INTO drzava(id,naziv,oznaka) VALUES ("&amp;DG284&amp;",'"&amp;DI284&amp;"','"&amp;UPPER(LEFT(DF284,1))&amp;LOWER(RIGHT(DF284,2))&amp;"');")</f>
        <v/>
      </c>
      <c r="DL284" t="s">
        <v>1</v>
      </c>
      <c r="DM284" s="170" t="str">
        <f>IF(BJ284&lt;&gt;"NEMA","",IF(IFERROR(MATCH(BI284,BI$10:BI283,0),0)&lt;&gt;0,"",BI284))</f>
        <v/>
      </c>
      <c r="DN284" t="s">
        <v>1</v>
      </c>
      <c r="DO284" s="91"/>
      <c r="DP284" t="s">
        <v>1</v>
      </c>
      <c r="DQ284" s="106" t="str">
        <f t="shared" si="417"/>
        <v/>
      </c>
      <c r="DR284" s="74" t="str">
        <f>IF(DQ284="","",MAX(DR$10:DR283)+1)</f>
        <v/>
      </c>
      <c r="DS284" s="74" t="str">
        <f>IF(DQ284="","",IF(BP284="","",IF(BP284="NEMA",DG284,BP284)))</f>
        <v/>
      </c>
      <c r="DT284" s="74" t="str">
        <f t="shared" si="418"/>
        <v/>
      </c>
      <c r="DU284" s="74" t="str">
        <f>IF(DO284="","",MAX(DU$10:DU283)+1)</f>
        <v/>
      </c>
      <c r="DV284" s="181" t="str">
        <f>IF(DO284="","",INDEX(klub_id,MATCH(DO284,klub_naziv,0)))</f>
        <v/>
      </c>
      <c r="DW284" s="129" t="str">
        <f t="shared" si="419"/>
        <v/>
      </c>
      <c r="DX284" t="s">
        <v>1</v>
      </c>
      <c r="DY284" s="30" t="str">
        <f t="shared" si="420"/>
        <v/>
      </c>
      <c r="DZ284" t="s">
        <v>1</v>
      </c>
      <c r="EA284" s="170" t="str">
        <f>IF(BX284="","",IF(BY284&lt;&gt;"NEMA","ime-pre-klu"&amp;IF(BJ284="","","(ali)")&amp;"-kat",IF(CB284&lt;&gt;"NEMA","ime-pre-klu"&amp;IF(BJ284="","","(ali)"),IF(CE284&lt;&gt;"NEMA","ime-pre",IF(CW284&lt;&gt;"","novo",""))))&amp;IF(AND(BE284="0",BD284&gt;max_minuta*60),"-ot",""))</f>
        <v/>
      </c>
      <c r="EB284" t="s">
        <v>1</v>
      </c>
      <c r="EC284" s="112"/>
      <c r="ED284" s="138"/>
      <c r="EE284" s="138"/>
      <c r="EF284" s="138"/>
      <c r="EG284" s="138"/>
      <c r="EH284" s="138"/>
      <c r="EI284" s="138"/>
      <c r="EJ284" s="138"/>
      <c r="EK284" s="138"/>
      <c r="EL284" s="138"/>
      <c r="EM284" s="107" t="str">
        <f t="shared" si="403"/>
        <v/>
      </c>
      <c r="EN284" t="s">
        <v>1</v>
      </c>
    </row>
    <row r="285" spans="2:144" x14ac:dyDescent="0.25">
      <c r="B285" s="152"/>
      <c r="C285" t="s">
        <v>1</v>
      </c>
      <c r="D285" s="163" t="str">
        <f t="shared" si="404"/>
        <v/>
      </c>
      <c r="E285" s="164" t="str">
        <f t="shared" ref="E285:AW285" si="438">IF($B285="","",FIND(";",$B285,D285+1))</f>
        <v/>
      </c>
      <c r="F285" s="164" t="str">
        <f t="shared" si="438"/>
        <v/>
      </c>
      <c r="G285" s="164" t="str">
        <f t="shared" si="438"/>
        <v/>
      </c>
      <c r="H285" s="164" t="str">
        <f t="shared" si="438"/>
        <v/>
      </c>
      <c r="I285" s="164" t="str">
        <f t="shared" si="438"/>
        <v/>
      </c>
      <c r="J285" s="164" t="str">
        <f t="shared" si="438"/>
        <v/>
      </c>
      <c r="K285" s="164" t="str">
        <f t="shared" si="438"/>
        <v/>
      </c>
      <c r="L285" s="164" t="str">
        <f t="shared" si="438"/>
        <v/>
      </c>
      <c r="M285" s="164" t="str">
        <f t="shared" si="438"/>
        <v/>
      </c>
      <c r="N285" s="164" t="str">
        <f t="shared" si="438"/>
        <v/>
      </c>
      <c r="O285" s="164" t="str">
        <f t="shared" si="438"/>
        <v/>
      </c>
      <c r="P285" s="164" t="str">
        <f t="shared" si="438"/>
        <v/>
      </c>
      <c r="Q285" s="164" t="str">
        <f t="shared" si="438"/>
        <v/>
      </c>
      <c r="R285" s="164" t="str">
        <f t="shared" si="438"/>
        <v/>
      </c>
      <c r="S285" s="164" t="str">
        <f t="shared" si="438"/>
        <v/>
      </c>
      <c r="T285" s="164" t="str">
        <f t="shared" si="438"/>
        <v/>
      </c>
      <c r="U285" s="164" t="str">
        <f t="shared" si="438"/>
        <v/>
      </c>
      <c r="V285" s="164" t="str">
        <f t="shared" si="438"/>
        <v/>
      </c>
      <c r="W285" s="164" t="str">
        <f t="shared" si="438"/>
        <v/>
      </c>
      <c r="X285" s="164" t="str">
        <f t="shared" si="438"/>
        <v/>
      </c>
      <c r="Y285" s="164" t="str">
        <f t="shared" si="438"/>
        <v/>
      </c>
      <c r="Z285" s="164" t="str">
        <f t="shared" si="438"/>
        <v/>
      </c>
      <c r="AA285" s="164" t="str">
        <f t="shared" si="438"/>
        <v/>
      </c>
      <c r="AB285" s="164" t="str">
        <f t="shared" si="438"/>
        <v/>
      </c>
      <c r="AC285" s="164" t="str">
        <f t="shared" si="438"/>
        <v/>
      </c>
      <c r="AD285" s="164" t="str">
        <f t="shared" si="438"/>
        <v/>
      </c>
      <c r="AE285" s="164" t="str">
        <f t="shared" si="438"/>
        <v/>
      </c>
      <c r="AF285" s="164" t="str">
        <f t="shared" si="438"/>
        <v/>
      </c>
      <c r="AG285" s="164" t="str">
        <f t="shared" si="438"/>
        <v/>
      </c>
      <c r="AH285" s="164" t="str">
        <f t="shared" si="438"/>
        <v/>
      </c>
      <c r="AI285" s="164" t="str">
        <f t="shared" si="438"/>
        <v/>
      </c>
      <c r="AJ285" s="164" t="str">
        <f t="shared" si="438"/>
        <v/>
      </c>
      <c r="AK285" s="164" t="str">
        <f t="shared" si="438"/>
        <v/>
      </c>
      <c r="AL285" s="164" t="str">
        <f t="shared" si="438"/>
        <v/>
      </c>
      <c r="AM285" s="164" t="str">
        <f t="shared" si="438"/>
        <v/>
      </c>
      <c r="AN285" s="164" t="str">
        <f t="shared" si="438"/>
        <v/>
      </c>
      <c r="AO285" s="164" t="str">
        <f t="shared" si="438"/>
        <v/>
      </c>
      <c r="AP285" s="164" t="str">
        <f t="shared" si="438"/>
        <v/>
      </c>
      <c r="AQ285" s="164" t="str">
        <f t="shared" si="438"/>
        <v/>
      </c>
      <c r="AR285" s="164" t="str">
        <f t="shared" si="438"/>
        <v/>
      </c>
      <c r="AS285" s="164" t="str">
        <f t="shared" si="438"/>
        <v/>
      </c>
      <c r="AT285" s="164" t="str">
        <f t="shared" si="438"/>
        <v/>
      </c>
      <c r="AU285" s="164" t="str">
        <f t="shared" si="438"/>
        <v/>
      </c>
      <c r="AV285" s="164" t="str">
        <f t="shared" si="438"/>
        <v/>
      </c>
      <c r="AW285" s="165" t="str">
        <f t="shared" si="438"/>
        <v/>
      </c>
      <c r="AX285" t="s">
        <v>1</v>
      </c>
      <c r="AY285" s="106" t="str">
        <f t="shared" si="406"/>
        <v/>
      </c>
      <c r="AZ285" s="138" t="str">
        <f t="shared" si="398"/>
        <v/>
      </c>
      <c r="BA285" s="74" t="str">
        <f t="shared" si="407"/>
        <v/>
      </c>
      <c r="BB285" s="74" t="str">
        <f t="shared" si="408"/>
        <v/>
      </c>
      <c r="BC285" s="138" t="str">
        <f t="shared" si="409"/>
        <v/>
      </c>
      <c r="BD285" s="138" t="str">
        <f t="shared" si="410"/>
        <v/>
      </c>
      <c r="BE285" s="138" t="str">
        <f t="shared" si="411"/>
        <v/>
      </c>
      <c r="BF285" s="138" t="str">
        <f t="shared" si="432"/>
        <v/>
      </c>
      <c r="BG285" s="138" t="str">
        <f>IF(CD285="","",IF(N(BD285)&gt;max_minuta*60,2,INDEX(statusRezultat_id,MATCH(VALUE(BE285),statusRezultat_oevent,0))))</f>
        <v/>
      </c>
      <c r="BH285" s="74" t="str">
        <f>IF(B285="","",SUBSTITUTE(MID($B285,R285+1,S285-R285-1),"""",""))</f>
        <v/>
      </c>
      <c r="BI285" s="74" t="str">
        <f>IF(B285="","",SUBSTITUTE(MID($B285,S285+1,T285-S285-1),"""",""))</f>
        <v/>
      </c>
      <c r="BJ285" s="138" t="str">
        <f t="shared" si="412"/>
        <v/>
      </c>
      <c r="BK285" s="74" t="str" cm="1">
        <f t="array" ref="BK285">IF(BJ285="",""&amp;BI285,IF(BJ285="NEMA",BI285,INDEX(klubAlias_klub,BJ285)))</f>
        <v/>
      </c>
      <c r="BL285" s="74" t="str" cm="1">
        <f t="array" ref="BL285">IFERROR(INDEX(registarNatjecatelji,CE285,4),"")</f>
        <v/>
      </c>
      <c r="BM285" s="183" t="str">
        <f t="shared" si="368"/>
        <v/>
      </c>
      <c r="BN285" s="74" t="str">
        <f t="shared" si="413"/>
        <v/>
      </c>
      <c r="BO285" s="74" t="str">
        <f>IF(B285="","",SUBSTITUTE(MID($B285,T285+1,U285-T285-1),"""",""))</f>
        <v/>
      </c>
      <c r="BP285" s="138" t="str">
        <f>IF(BO285="","",IFERROR(INDEX(drzava_id,MATCH(BO285,drzava_oznaka,0)),"NEMA"))</f>
        <v/>
      </c>
      <c r="BQ285" s="74" t="str">
        <f>IF(B285="","",SUBSTITUTE(MID($B285,AQ285+1,AR285-AQ285-1),"""",""))</f>
        <v/>
      </c>
      <c r="BR285" s="74" t="str">
        <f t="shared" si="399"/>
        <v/>
      </c>
      <c r="BS285" s="138" t="str">
        <f t="shared" si="400"/>
        <v/>
      </c>
      <c r="BT285" s="75" t="str">
        <f>IF(B285="","",SUBSTITUTE(MID($B285,AR285+1,AS285-AR285-1),"""",""))</f>
        <v/>
      </c>
      <c r="BU285" s="75" t="str">
        <f>IF(B285="","",SUBSTITUTE(MID($B285,AS285+1,AT285-AS285-1),"""",""))</f>
        <v/>
      </c>
      <c r="BV285" s="76" t="str">
        <f>IF(B285="","",SUBSTITUTE(MID($B285,AT285+1,AU285-AT285-1),"""",""))</f>
        <v/>
      </c>
      <c r="BW285" t="s">
        <v>1</v>
      </c>
      <c r="BX285" s="106" t="str">
        <f>IF(BA285="Vacant","",IF(BA285="","",BA285) &amp; IF(BB285="",""," – " &amp; BB285) &amp; IF(BN285="",""," – " &amp; BN285) &amp; IF(AY285="",""," – " &amp; AY285))</f>
        <v/>
      </c>
      <c r="BY285" s="107" t="str">
        <f t="shared" si="401"/>
        <v/>
      </c>
      <c r="BZ285" t="s">
        <v>1</v>
      </c>
      <c r="CA285" s="106" t="str">
        <f>IF(BA285="Vacant","",IF(BA285="","",BA285) &amp; IF(BB285="",""," – " &amp; BB285) &amp; IF(BN285="",""," – " &amp; BN285))</f>
        <v/>
      </c>
      <c r="CB285" s="107" t="str">
        <f t="shared" si="402"/>
        <v/>
      </c>
      <c r="CC285" t="s">
        <v>1</v>
      </c>
      <c r="CD285" s="106" t="str">
        <f>IF(BA285="Vacant","",IF(BA285="","",BA285)&amp;IF(BB285="",""," – "&amp;BB285))</f>
        <v/>
      </c>
      <c r="CE285" s="107" t="str">
        <f t="shared" si="414"/>
        <v/>
      </c>
      <c r="CF285" t="s">
        <v>1</v>
      </c>
      <c r="CG285" s="112" t="str">
        <f t="shared" si="415"/>
        <v/>
      </c>
      <c r="CH285" s="107" t="str" cm="1">
        <f t="array" ref="CH285">IF(CG285="","",INDEX(imePrezime_id,CG285,0))</f>
        <v/>
      </c>
      <c r="CI285" t="s">
        <v>1</v>
      </c>
      <c r="CJ285" s="30" t="str">
        <f>IF(CE285&lt;&gt;"NEMA","","SELECT '"&amp;CD285&amp;"', ime, prezime FROM imeprezime WHERE ime LIKE '%"&amp;MID(BA285,2,LEN(BA285)-2)&amp;"%' Or prezime LIKE '%"&amp;MID(BB285,2,LEN(BB285)-2)&amp;"%' Or ime LIKE '%"&amp;MID(BB285,2,LEN(BB285)-2)&amp;"%' Or prezime LIKE '%"&amp;MID(BA285,2,LEN(BA285)-2)&amp;"%' ORDER BY ime, prezime;")</f>
        <v/>
      </c>
      <c r="CK285" t="s">
        <v>1</v>
      </c>
      <c r="CL285" s="91"/>
      <c r="CM285" t="s">
        <v>1</v>
      </c>
      <c r="CO285" t="s">
        <v>1</v>
      </c>
      <c r="CW285" s="116" t="str">
        <f>IF(CE285="NEMA",MAX(CW$10:CW284)+1,"")</f>
        <v/>
      </c>
      <c r="CX285" t="s">
        <v>1</v>
      </c>
      <c r="CY285" s="124" t="str">
        <f>LEFT(BQ285,1)</f>
        <v/>
      </c>
      <c r="CZ285" t="s">
        <v>1</v>
      </c>
      <c r="DA285" s="106" t="str">
        <f>IF(CW285="","",IF(BO285&lt;&gt;"CRO","","INSERT INTO osoba (id,reg_broj,oib,spol_id,dat_rodjenja) VALUES ("&amp;CW285&amp;",(SELECT max(reg_broj)+1 FROM osoba),Null,'"&amp;CY285&amp;"',Null); INSERT INTO osoba_log (id,reg_broj,oib,spol_id,dat_rodjenja,dnevnik_id) SELECT id,reg_broj,oib,spol_id,dat_rodjenja,"&amp;CW$2&amp;" FROM osoba WHERE id = "&amp;CW285&amp;";"))</f>
        <v/>
      </c>
      <c r="DB285" s="129" t="str">
        <f>IF(CW285="","","INSERT INTO imeprezime (id,osoba_id,rbr,ime,prezime,klub_id,identitet_id,sintaksa_id,info,aktivno,dnevnik_id) VALUES ("&amp;CW285&amp;","&amp;IF(DA285="","Null",CW285)&amp;",1,'"&amp;BA285&amp;"','"&amp;BB285&amp;"',(SELECT id FROM klub WHERE naziv = '"&amp;BI285&amp;"'),Null,1,'',1,"&amp;CW$2&amp;");")</f>
        <v/>
      </c>
      <c r="DC285" t="s">
        <v>1</v>
      </c>
      <c r="DD285" s="30" t="str">
        <f t="shared" si="416"/>
        <v/>
      </c>
      <c r="DE285" t="s">
        <v>1</v>
      </c>
      <c r="DF285" s="106" t="str">
        <f>IF(OR(BP285="",BP285&lt;&gt;"NEMA"),"",BO285)</f>
        <v/>
      </c>
      <c r="DG285" s="129" t="str">
        <f>IF(DF285="","",MAX(DG$10:DG284)+1)</f>
        <v/>
      </c>
      <c r="DH285" t="s">
        <v>1</v>
      </c>
      <c r="DI285" s="91"/>
      <c r="DJ285" t="s">
        <v>1</v>
      </c>
      <c r="DK285" s="30" t="str">
        <f>IF(DF285="","","INSERT INTO drzava(id,naziv,oznaka) VALUES ("&amp;DG285&amp;",'"&amp;DI285&amp;"','"&amp;UPPER(LEFT(DF285,1))&amp;LOWER(RIGHT(DF285,2))&amp;"');")</f>
        <v/>
      </c>
      <c r="DL285" t="s">
        <v>1</v>
      </c>
      <c r="DM285" s="170" t="str">
        <f>IF(BJ285&lt;&gt;"NEMA","",IF(IFERROR(MATCH(BI285,BI$10:BI284,0),0)&lt;&gt;0,"",BI285))</f>
        <v/>
      </c>
      <c r="DN285" t="s">
        <v>1</v>
      </c>
      <c r="DO285" s="91"/>
      <c r="DP285" t="s">
        <v>1</v>
      </c>
      <c r="DQ285" s="106" t="str">
        <f t="shared" si="417"/>
        <v/>
      </c>
      <c r="DR285" s="74" t="str">
        <f>IF(DQ285="","",MAX(DR$10:DR284)+1)</f>
        <v/>
      </c>
      <c r="DS285" s="74" t="str">
        <f>IF(DQ285="","",IF(BP285="","",IF(BP285="NEMA",DG285,BP285)))</f>
        <v/>
      </c>
      <c r="DT285" s="74" t="str">
        <f t="shared" si="418"/>
        <v/>
      </c>
      <c r="DU285" s="74" t="str">
        <f>IF(DO285="","",MAX(DU$10:DU284)+1)</f>
        <v/>
      </c>
      <c r="DV285" s="181" t="str">
        <f>IF(DO285="","",INDEX(klub_id,MATCH(DO285,klub_naziv,0)))</f>
        <v/>
      </c>
      <c r="DW285" s="129" t="str">
        <f t="shared" si="419"/>
        <v/>
      </c>
      <c r="DX285" t="s">
        <v>1</v>
      </c>
      <c r="DY285" s="30" t="str">
        <f t="shared" si="420"/>
        <v/>
      </c>
      <c r="DZ285" t="s">
        <v>1</v>
      </c>
      <c r="EA285" s="170" t="str">
        <f>IF(BX285="","",IF(BY285&lt;&gt;"NEMA","ime-pre-klu"&amp;IF(BJ285="","","(ali)")&amp;"-kat",IF(CB285&lt;&gt;"NEMA","ime-pre-klu"&amp;IF(BJ285="","","(ali)"),IF(CE285&lt;&gt;"NEMA","ime-pre",IF(CW285&lt;&gt;"","novo",""))))&amp;IF(AND(BE285="0",BD285&gt;max_minuta*60),"-ot",""))</f>
        <v/>
      </c>
      <c r="EB285" t="s">
        <v>1</v>
      </c>
      <c r="EC285" s="112"/>
      <c r="ED285" s="138"/>
      <c r="EE285" s="138"/>
      <c r="EF285" s="138"/>
      <c r="EG285" s="138"/>
      <c r="EH285" s="138"/>
      <c r="EI285" s="138"/>
      <c r="EJ285" s="138"/>
      <c r="EK285" s="138"/>
      <c r="EL285" s="138"/>
      <c r="EM285" s="107" t="str">
        <f t="shared" si="403"/>
        <v/>
      </c>
      <c r="EN285" t="s">
        <v>1</v>
      </c>
    </row>
    <row r="286" spans="2:144" x14ac:dyDescent="0.25">
      <c r="B286" s="152"/>
      <c r="C286" t="s">
        <v>1</v>
      </c>
      <c r="D286" s="163" t="str">
        <f t="shared" si="404"/>
        <v/>
      </c>
      <c r="E286" s="164" t="str">
        <f t="shared" ref="E286:AW286" si="439">IF($B286="","",FIND(";",$B286,D286+1))</f>
        <v/>
      </c>
      <c r="F286" s="164" t="str">
        <f t="shared" si="439"/>
        <v/>
      </c>
      <c r="G286" s="164" t="str">
        <f t="shared" si="439"/>
        <v/>
      </c>
      <c r="H286" s="164" t="str">
        <f t="shared" si="439"/>
        <v/>
      </c>
      <c r="I286" s="164" t="str">
        <f t="shared" si="439"/>
        <v/>
      </c>
      <c r="J286" s="164" t="str">
        <f t="shared" si="439"/>
        <v/>
      </c>
      <c r="K286" s="164" t="str">
        <f t="shared" si="439"/>
        <v/>
      </c>
      <c r="L286" s="164" t="str">
        <f t="shared" si="439"/>
        <v/>
      </c>
      <c r="M286" s="164" t="str">
        <f t="shared" si="439"/>
        <v/>
      </c>
      <c r="N286" s="164" t="str">
        <f t="shared" si="439"/>
        <v/>
      </c>
      <c r="O286" s="164" t="str">
        <f t="shared" si="439"/>
        <v/>
      </c>
      <c r="P286" s="164" t="str">
        <f t="shared" si="439"/>
        <v/>
      </c>
      <c r="Q286" s="164" t="str">
        <f t="shared" si="439"/>
        <v/>
      </c>
      <c r="R286" s="164" t="str">
        <f t="shared" si="439"/>
        <v/>
      </c>
      <c r="S286" s="164" t="str">
        <f t="shared" si="439"/>
        <v/>
      </c>
      <c r="T286" s="164" t="str">
        <f t="shared" si="439"/>
        <v/>
      </c>
      <c r="U286" s="164" t="str">
        <f t="shared" si="439"/>
        <v/>
      </c>
      <c r="V286" s="164" t="str">
        <f t="shared" si="439"/>
        <v/>
      </c>
      <c r="W286" s="164" t="str">
        <f t="shared" si="439"/>
        <v/>
      </c>
      <c r="X286" s="164" t="str">
        <f t="shared" si="439"/>
        <v/>
      </c>
      <c r="Y286" s="164" t="str">
        <f t="shared" si="439"/>
        <v/>
      </c>
      <c r="Z286" s="164" t="str">
        <f t="shared" si="439"/>
        <v/>
      </c>
      <c r="AA286" s="164" t="str">
        <f t="shared" si="439"/>
        <v/>
      </c>
      <c r="AB286" s="164" t="str">
        <f t="shared" si="439"/>
        <v/>
      </c>
      <c r="AC286" s="164" t="str">
        <f t="shared" si="439"/>
        <v/>
      </c>
      <c r="AD286" s="164" t="str">
        <f t="shared" si="439"/>
        <v/>
      </c>
      <c r="AE286" s="164" t="str">
        <f t="shared" si="439"/>
        <v/>
      </c>
      <c r="AF286" s="164" t="str">
        <f t="shared" si="439"/>
        <v/>
      </c>
      <c r="AG286" s="164" t="str">
        <f t="shared" si="439"/>
        <v/>
      </c>
      <c r="AH286" s="164" t="str">
        <f t="shared" si="439"/>
        <v/>
      </c>
      <c r="AI286" s="164" t="str">
        <f t="shared" si="439"/>
        <v/>
      </c>
      <c r="AJ286" s="164" t="str">
        <f t="shared" si="439"/>
        <v/>
      </c>
      <c r="AK286" s="164" t="str">
        <f t="shared" si="439"/>
        <v/>
      </c>
      <c r="AL286" s="164" t="str">
        <f t="shared" si="439"/>
        <v/>
      </c>
      <c r="AM286" s="164" t="str">
        <f t="shared" si="439"/>
        <v/>
      </c>
      <c r="AN286" s="164" t="str">
        <f t="shared" si="439"/>
        <v/>
      </c>
      <c r="AO286" s="164" t="str">
        <f t="shared" si="439"/>
        <v/>
      </c>
      <c r="AP286" s="164" t="str">
        <f t="shared" si="439"/>
        <v/>
      </c>
      <c r="AQ286" s="164" t="str">
        <f t="shared" si="439"/>
        <v/>
      </c>
      <c r="AR286" s="164" t="str">
        <f t="shared" si="439"/>
        <v/>
      </c>
      <c r="AS286" s="164" t="str">
        <f t="shared" si="439"/>
        <v/>
      </c>
      <c r="AT286" s="164" t="str">
        <f t="shared" si="439"/>
        <v/>
      </c>
      <c r="AU286" s="164" t="str">
        <f t="shared" si="439"/>
        <v/>
      </c>
      <c r="AV286" s="164" t="str">
        <f t="shared" si="439"/>
        <v/>
      </c>
      <c r="AW286" s="165" t="str">
        <f t="shared" si="439"/>
        <v/>
      </c>
      <c r="AX286" t="s">
        <v>1</v>
      </c>
      <c r="AY286" s="106" t="str">
        <f t="shared" si="406"/>
        <v/>
      </c>
      <c r="AZ286" s="138" t="str">
        <f t="shared" si="398"/>
        <v/>
      </c>
      <c r="BA286" s="74" t="str">
        <f t="shared" si="407"/>
        <v/>
      </c>
      <c r="BB286" s="74" t="str">
        <f t="shared" si="408"/>
        <v/>
      </c>
      <c r="BC286" s="138" t="str">
        <f t="shared" si="409"/>
        <v/>
      </c>
      <c r="BD286" s="138" t="str">
        <f t="shared" si="410"/>
        <v/>
      </c>
      <c r="BE286" s="138" t="str">
        <f t="shared" si="411"/>
        <v/>
      </c>
      <c r="BF286" s="138" t="str">
        <f t="shared" si="432"/>
        <v/>
      </c>
      <c r="BG286" s="138" t="str">
        <f>IF(CD286="","",IF(N(BD286)&gt;max_minuta*60,2,INDEX(statusRezultat_id,MATCH(VALUE(BE286),statusRezultat_oevent,0))))</f>
        <v/>
      </c>
      <c r="BH286" s="74" t="str">
        <f>IF(B286="","",SUBSTITUTE(MID($B286,R286+1,S286-R286-1),"""",""))</f>
        <v/>
      </c>
      <c r="BI286" s="74" t="str">
        <f>IF(B286="","",SUBSTITUTE(MID($B286,S286+1,T286-S286-1),"""",""))</f>
        <v/>
      </c>
      <c r="BJ286" s="138" t="str">
        <f t="shared" si="412"/>
        <v/>
      </c>
      <c r="BK286" s="74" t="str" cm="1">
        <f t="array" ref="BK286">IF(BJ286="",""&amp;BI286,IF(BJ286="NEMA",BI286,INDEX(klubAlias_klub,BJ286)))</f>
        <v/>
      </c>
      <c r="BL286" s="74" t="str" cm="1">
        <f t="array" ref="BL286">IFERROR(INDEX(registarNatjecatelji,CE286,4),"")</f>
        <v/>
      </c>
      <c r="BM286" s="183" t="str">
        <f t="shared" si="368"/>
        <v/>
      </c>
      <c r="BN286" s="74" t="str">
        <f t="shared" si="413"/>
        <v/>
      </c>
      <c r="BO286" s="74" t="str">
        <f>IF(B286="","",SUBSTITUTE(MID($B286,T286+1,U286-T286-1),"""",""))</f>
        <v/>
      </c>
      <c r="BP286" s="138" t="str">
        <f>IF(BO286="","",IFERROR(INDEX(drzava_id,MATCH(BO286,drzava_oznaka,0)),"NEMA"))</f>
        <v/>
      </c>
      <c r="BQ286" s="74" t="str">
        <f>IF(B286="","",SUBSTITUTE(MID($B286,AQ286+1,AR286-AQ286-1),"""",""))</f>
        <v/>
      </c>
      <c r="BR286" s="74" t="str">
        <f t="shared" si="399"/>
        <v/>
      </c>
      <c r="BS286" s="138" t="str">
        <f t="shared" si="400"/>
        <v/>
      </c>
      <c r="BT286" s="75" t="str">
        <f>IF(B286="","",SUBSTITUTE(MID($B286,AR286+1,AS286-AR286-1),"""",""))</f>
        <v/>
      </c>
      <c r="BU286" s="75" t="str">
        <f>IF(B286="","",SUBSTITUTE(MID($B286,AS286+1,AT286-AS286-1),"""",""))</f>
        <v/>
      </c>
      <c r="BV286" s="76" t="str">
        <f>IF(B286="","",SUBSTITUTE(MID($B286,AT286+1,AU286-AT286-1),"""",""))</f>
        <v/>
      </c>
      <c r="BW286" t="s">
        <v>1</v>
      </c>
      <c r="BX286" s="106" t="str">
        <f>IF(BA286="Vacant","",IF(BA286="","",BA286) &amp; IF(BB286="",""," – " &amp; BB286) &amp; IF(BN286="",""," – " &amp; BN286) &amp; IF(AY286="",""," – " &amp; AY286))</f>
        <v/>
      </c>
      <c r="BY286" s="107" t="str">
        <f t="shared" si="401"/>
        <v/>
      </c>
      <c r="BZ286" t="s">
        <v>1</v>
      </c>
      <c r="CA286" s="106" t="str">
        <f>IF(BA286="Vacant","",IF(BA286="","",BA286) &amp; IF(BB286="",""," – " &amp; BB286) &amp; IF(BN286="",""," – " &amp; BN286))</f>
        <v/>
      </c>
      <c r="CB286" s="107" t="str">
        <f t="shared" si="402"/>
        <v/>
      </c>
      <c r="CC286" t="s">
        <v>1</v>
      </c>
      <c r="CD286" s="106" t="str">
        <f>IF(BA286="Vacant","",IF(BA286="","",BA286)&amp;IF(BB286="",""," – "&amp;BB286))</f>
        <v/>
      </c>
      <c r="CE286" s="107" t="str">
        <f t="shared" si="414"/>
        <v/>
      </c>
      <c r="CF286" t="s">
        <v>1</v>
      </c>
      <c r="CG286" s="112" t="str">
        <f t="shared" si="415"/>
        <v/>
      </c>
      <c r="CH286" s="107" t="str" cm="1">
        <f t="array" ref="CH286">IF(CG286="","",INDEX(imePrezime_id,CG286,0))</f>
        <v/>
      </c>
      <c r="CI286" t="s">
        <v>1</v>
      </c>
      <c r="CJ286" s="30" t="str">
        <f>IF(CE286&lt;&gt;"NEMA","","SELECT '"&amp;CD286&amp;"', ime, prezime FROM imeprezime WHERE ime LIKE '%"&amp;MID(BA286,2,LEN(BA286)-2)&amp;"%' Or prezime LIKE '%"&amp;MID(BB286,2,LEN(BB286)-2)&amp;"%' Or ime LIKE '%"&amp;MID(BB286,2,LEN(BB286)-2)&amp;"%' Or prezime LIKE '%"&amp;MID(BA286,2,LEN(BA286)-2)&amp;"%' ORDER BY ime, prezime;")</f>
        <v/>
      </c>
      <c r="CK286" t="s">
        <v>1</v>
      </c>
      <c r="CL286" s="91"/>
      <c r="CM286" t="s">
        <v>1</v>
      </c>
      <c r="CO286" t="s">
        <v>1</v>
      </c>
      <c r="CW286" s="116" t="str">
        <f>IF(CE286="NEMA",MAX(CW$10:CW285)+1,"")</f>
        <v/>
      </c>
      <c r="CX286" t="s">
        <v>1</v>
      </c>
      <c r="CY286" s="124" t="str">
        <f>LEFT(BQ286,1)</f>
        <v/>
      </c>
      <c r="CZ286" t="s">
        <v>1</v>
      </c>
      <c r="DA286" s="106" t="str">
        <f>IF(CW286="","",IF(BO286&lt;&gt;"CRO","","INSERT INTO osoba (id,reg_broj,oib,spol_id,dat_rodjenja) VALUES ("&amp;CW286&amp;",(SELECT max(reg_broj)+1 FROM osoba),Null,'"&amp;CY286&amp;"',Null); INSERT INTO osoba_log (id,reg_broj,oib,spol_id,dat_rodjenja,dnevnik_id) SELECT id,reg_broj,oib,spol_id,dat_rodjenja,"&amp;CW$2&amp;" FROM osoba WHERE id = "&amp;CW286&amp;";"))</f>
        <v/>
      </c>
      <c r="DB286" s="129" t="str">
        <f>IF(CW286="","","INSERT INTO imeprezime (id,osoba_id,rbr,ime,prezime,klub_id,identitet_id,sintaksa_id,info,aktivno,dnevnik_id) VALUES ("&amp;CW286&amp;","&amp;IF(DA286="","Null",CW286)&amp;",1,'"&amp;BA286&amp;"','"&amp;BB286&amp;"',(SELECT id FROM klub WHERE naziv = '"&amp;BI286&amp;"'),Null,1,'',1,"&amp;CW$2&amp;");")</f>
        <v/>
      </c>
      <c r="DC286" t="s">
        <v>1</v>
      </c>
      <c r="DD286" s="30" t="str">
        <f t="shared" si="416"/>
        <v/>
      </c>
      <c r="DE286" t="s">
        <v>1</v>
      </c>
      <c r="DF286" s="106" t="str">
        <f>IF(OR(BP286="",BP286&lt;&gt;"NEMA"),"",BO286)</f>
        <v/>
      </c>
      <c r="DG286" s="129" t="str">
        <f>IF(DF286="","",MAX(DG$10:DG285)+1)</f>
        <v/>
      </c>
      <c r="DH286" t="s">
        <v>1</v>
      </c>
      <c r="DI286" s="91"/>
      <c r="DJ286" t="s">
        <v>1</v>
      </c>
      <c r="DK286" s="30" t="str">
        <f>IF(DF286="","","INSERT INTO drzava(id,naziv,oznaka) VALUES ("&amp;DG286&amp;",'"&amp;DI286&amp;"','"&amp;UPPER(LEFT(DF286,1))&amp;LOWER(RIGHT(DF286,2))&amp;"');")</f>
        <v/>
      </c>
      <c r="DL286" t="s">
        <v>1</v>
      </c>
      <c r="DM286" s="170" t="str">
        <f>IF(BJ286&lt;&gt;"NEMA","",IF(IFERROR(MATCH(BI286,BI$10:BI285,0),0)&lt;&gt;0,"",BI286))</f>
        <v/>
      </c>
      <c r="DN286" t="s">
        <v>1</v>
      </c>
      <c r="DO286" s="91"/>
      <c r="DP286" t="s">
        <v>1</v>
      </c>
      <c r="DQ286" s="106" t="str">
        <f t="shared" si="417"/>
        <v/>
      </c>
      <c r="DR286" s="74" t="str">
        <f>IF(DQ286="","",MAX(DR$10:DR285)+1)</f>
        <v/>
      </c>
      <c r="DS286" s="74" t="str">
        <f>IF(DQ286="","",IF(BP286="","",IF(BP286="NEMA",DG286,BP286)))</f>
        <v/>
      </c>
      <c r="DT286" s="74" t="str">
        <f t="shared" si="418"/>
        <v/>
      </c>
      <c r="DU286" s="74" t="str">
        <f>IF(DO286="","",MAX(DU$10:DU285)+1)</f>
        <v/>
      </c>
      <c r="DV286" s="181" t="str">
        <f>IF(DO286="","",INDEX(klub_id,MATCH(DO286,klub_naziv,0)))</f>
        <v/>
      </c>
      <c r="DW286" s="129" t="str">
        <f t="shared" si="419"/>
        <v/>
      </c>
      <c r="DX286" t="s">
        <v>1</v>
      </c>
      <c r="DY286" s="30" t="str">
        <f t="shared" si="420"/>
        <v/>
      </c>
      <c r="DZ286" t="s">
        <v>1</v>
      </c>
      <c r="EA286" s="170" t="str">
        <f>IF(BX286="","",IF(BY286&lt;&gt;"NEMA","ime-pre-klu"&amp;IF(BJ286="","","(ali)")&amp;"-kat",IF(CB286&lt;&gt;"NEMA","ime-pre-klu"&amp;IF(BJ286="","","(ali)"),IF(CE286&lt;&gt;"NEMA","ime-pre",IF(CW286&lt;&gt;"","novo",""))))&amp;IF(AND(BE286="0",BD286&gt;max_minuta*60),"-ot",""))</f>
        <v/>
      </c>
      <c r="EB286" t="s">
        <v>1</v>
      </c>
      <c r="EC286" s="112"/>
      <c r="ED286" s="138"/>
      <c r="EE286" s="138"/>
      <c r="EF286" s="138"/>
      <c r="EG286" s="138"/>
      <c r="EH286" s="138"/>
      <c r="EI286" s="138"/>
      <c r="EJ286" s="138"/>
      <c r="EK286" s="138"/>
      <c r="EL286" s="138"/>
      <c r="EM286" s="107" t="str">
        <f t="shared" si="403"/>
        <v/>
      </c>
      <c r="EN286" t="s">
        <v>1</v>
      </c>
    </row>
    <row r="287" spans="2:144" x14ac:dyDescent="0.25">
      <c r="B287" s="152"/>
      <c r="C287" t="s">
        <v>1</v>
      </c>
      <c r="D287" s="163" t="str">
        <f t="shared" si="404"/>
        <v/>
      </c>
      <c r="E287" s="164" t="str">
        <f t="shared" ref="E287:AW287" si="440">IF($B287="","",FIND(";",$B287,D287+1))</f>
        <v/>
      </c>
      <c r="F287" s="164" t="str">
        <f t="shared" si="440"/>
        <v/>
      </c>
      <c r="G287" s="164" t="str">
        <f t="shared" si="440"/>
        <v/>
      </c>
      <c r="H287" s="164" t="str">
        <f t="shared" si="440"/>
        <v/>
      </c>
      <c r="I287" s="164" t="str">
        <f t="shared" si="440"/>
        <v/>
      </c>
      <c r="J287" s="164" t="str">
        <f t="shared" si="440"/>
        <v/>
      </c>
      <c r="K287" s="164" t="str">
        <f t="shared" si="440"/>
        <v/>
      </c>
      <c r="L287" s="164" t="str">
        <f t="shared" si="440"/>
        <v/>
      </c>
      <c r="M287" s="164" t="str">
        <f t="shared" si="440"/>
        <v/>
      </c>
      <c r="N287" s="164" t="str">
        <f t="shared" si="440"/>
        <v/>
      </c>
      <c r="O287" s="164" t="str">
        <f t="shared" si="440"/>
        <v/>
      </c>
      <c r="P287" s="164" t="str">
        <f t="shared" si="440"/>
        <v/>
      </c>
      <c r="Q287" s="164" t="str">
        <f t="shared" si="440"/>
        <v/>
      </c>
      <c r="R287" s="164" t="str">
        <f t="shared" si="440"/>
        <v/>
      </c>
      <c r="S287" s="164" t="str">
        <f t="shared" si="440"/>
        <v/>
      </c>
      <c r="T287" s="164" t="str">
        <f t="shared" si="440"/>
        <v/>
      </c>
      <c r="U287" s="164" t="str">
        <f t="shared" si="440"/>
        <v/>
      </c>
      <c r="V287" s="164" t="str">
        <f t="shared" si="440"/>
        <v/>
      </c>
      <c r="W287" s="164" t="str">
        <f t="shared" si="440"/>
        <v/>
      </c>
      <c r="X287" s="164" t="str">
        <f t="shared" si="440"/>
        <v/>
      </c>
      <c r="Y287" s="164" t="str">
        <f t="shared" si="440"/>
        <v/>
      </c>
      <c r="Z287" s="164" t="str">
        <f t="shared" si="440"/>
        <v/>
      </c>
      <c r="AA287" s="164" t="str">
        <f t="shared" si="440"/>
        <v/>
      </c>
      <c r="AB287" s="164" t="str">
        <f t="shared" si="440"/>
        <v/>
      </c>
      <c r="AC287" s="164" t="str">
        <f t="shared" si="440"/>
        <v/>
      </c>
      <c r="AD287" s="164" t="str">
        <f t="shared" si="440"/>
        <v/>
      </c>
      <c r="AE287" s="164" t="str">
        <f t="shared" si="440"/>
        <v/>
      </c>
      <c r="AF287" s="164" t="str">
        <f t="shared" si="440"/>
        <v/>
      </c>
      <c r="AG287" s="164" t="str">
        <f t="shared" si="440"/>
        <v/>
      </c>
      <c r="AH287" s="164" t="str">
        <f t="shared" si="440"/>
        <v/>
      </c>
      <c r="AI287" s="164" t="str">
        <f t="shared" si="440"/>
        <v/>
      </c>
      <c r="AJ287" s="164" t="str">
        <f t="shared" si="440"/>
        <v/>
      </c>
      <c r="AK287" s="164" t="str">
        <f t="shared" si="440"/>
        <v/>
      </c>
      <c r="AL287" s="164" t="str">
        <f t="shared" si="440"/>
        <v/>
      </c>
      <c r="AM287" s="164" t="str">
        <f t="shared" si="440"/>
        <v/>
      </c>
      <c r="AN287" s="164" t="str">
        <f t="shared" si="440"/>
        <v/>
      </c>
      <c r="AO287" s="164" t="str">
        <f t="shared" si="440"/>
        <v/>
      </c>
      <c r="AP287" s="164" t="str">
        <f t="shared" si="440"/>
        <v/>
      </c>
      <c r="AQ287" s="164" t="str">
        <f t="shared" si="440"/>
        <v/>
      </c>
      <c r="AR287" s="164" t="str">
        <f t="shared" si="440"/>
        <v/>
      </c>
      <c r="AS287" s="164" t="str">
        <f t="shared" si="440"/>
        <v/>
      </c>
      <c r="AT287" s="164" t="str">
        <f t="shared" si="440"/>
        <v/>
      </c>
      <c r="AU287" s="164" t="str">
        <f t="shared" si="440"/>
        <v/>
      </c>
      <c r="AV287" s="164" t="str">
        <f t="shared" si="440"/>
        <v/>
      </c>
      <c r="AW287" s="165" t="str">
        <f t="shared" si="440"/>
        <v/>
      </c>
      <c r="AX287" t="s">
        <v>1</v>
      </c>
      <c r="AY287" s="106" t="str">
        <f t="shared" si="406"/>
        <v/>
      </c>
      <c r="AZ287" s="138" t="str">
        <f t="shared" si="398"/>
        <v/>
      </c>
      <c r="BA287" s="74" t="str">
        <f t="shared" si="407"/>
        <v/>
      </c>
      <c r="BB287" s="74" t="str">
        <f t="shared" si="408"/>
        <v/>
      </c>
      <c r="BC287" s="138" t="str">
        <f t="shared" si="409"/>
        <v/>
      </c>
      <c r="BD287" s="138" t="str">
        <f t="shared" si="410"/>
        <v/>
      </c>
      <c r="BE287" s="138" t="str">
        <f t="shared" si="411"/>
        <v/>
      </c>
      <c r="BF287" s="138" t="str">
        <f t="shared" si="432"/>
        <v/>
      </c>
      <c r="BG287" s="138" t="str">
        <f>IF(CD287="","",IF(N(BD287)&gt;max_minuta*60,2,INDEX(statusRezultat_id,MATCH(VALUE(BE287),statusRezultat_oevent,0))))</f>
        <v/>
      </c>
      <c r="BH287" s="74" t="str">
        <f>IF(B287="","",SUBSTITUTE(MID($B287,R287+1,S287-R287-1),"""",""))</f>
        <v/>
      </c>
      <c r="BI287" s="74" t="str">
        <f>IF(B287="","",SUBSTITUTE(MID($B287,S287+1,T287-S287-1),"""",""))</f>
        <v/>
      </c>
      <c r="BJ287" s="138" t="str">
        <f t="shared" si="412"/>
        <v/>
      </c>
      <c r="BK287" s="74" t="str" cm="1">
        <f t="array" ref="BK287">IF(BJ287="",""&amp;BI287,IF(BJ287="NEMA",BI287,INDEX(klubAlias_klub,BJ287)))</f>
        <v/>
      </c>
      <c r="BL287" s="74" t="str" cm="1">
        <f t="array" ref="BL287">IFERROR(INDEX(registarNatjecatelji,CE287,4),"")</f>
        <v/>
      </c>
      <c r="BM287" s="183" t="str">
        <f t="shared" si="368"/>
        <v/>
      </c>
      <c r="BN287" s="74" t="str">
        <f t="shared" si="413"/>
        <v/>
      </c>
      <c r="BO287" s="74" t="str">
        <f>IF(B287="","",SUBSTITUTE(MID($B287,T287+1,U287-T287-1),"""",""))</f>
        <v/>
      </c>
      <c r="BP287" s="138" t="str">
        <f>IF(BO287="","",IFERROR(INDEX(drzava_id,MATCH(BO287,drzava_oznaka,0)),"NEMA"))</f>
        <v/>
      </c>
      <c r="BQ287" s="74" t="str">
        <f>IF(B287="","",SUBSTITUTE(MID($B287,AQ287+1,AR287-AQ287-1),"""",""))</f>
        <v/>
      </c>
      <c r="BR287" s="74" t="str">
        <f t="shared" si="399"/>
        <v/>
      </c>
      <c r="BS287" s="138" t="str">
        <f t="shared" si="400"/>
        <v/>
      </c>
      <c r="BT287" s="75" t="str">
        <f>IF(B287="","",SUBSTITUTE(MID($B287,AR287+1,AS287-AR287-1),"""",""))</f>
        <v/>
      </c>
      <c r="BU287" s="75" t="str">
        <f>IF(B287="","",SUBSTITUTE(MID($B287,AS287+1,AT287-AS287-1),"""",""))</f>
        <v/>
      </c>
      <c r="BV287" s="76" t="str">
        <f>IF(B287="","",SUBSTITUTE(MID($B287,AT287+1,AU287-AT287-1),"""",""))</f>
        <v/>
      </c>
      <c r="BW287" t="s">
        <v>1</v>
      </c>
      <c r="BX287" s="106" t="str">
        <f>IF(BA287="Vacant","",IF(BA287="","",BA287) &amp; IF(BB287="",""," – " &amp; BB287) &amp; IF(BN287="",""," – " &amp; BN287) &amp; IF(AY287="",""," – " &amp; AY287))</f>
        <v/>
      </c>
      <c r="BY287" s="107" t="str">
        <f t="shared" si="401"/>
        <v/>
      </c>
      <c r="BZ287" t="s">
        <v>1</v>
      </c>
      <c r="CA287" s="106" t="str">
        <f>IF(BA287="Vacant","",IF(BA287="","",BA287) &amp; IF(BB287="",""," – " &amp; BB287) &amp; IF(BN287="",""," – " &amp; BN287))</f>
        <v/>
      </c>
      <c r="CB287" s="107" t="str">
        <f t="shared" si="402"/>
        <v/>
      </c>
      <c r="CC287" t="s">
        <v>1</v>
      </c>
      <c r="CD287" s="106" t="str">
        <f>IF(BA287="Vacant","",IF(BA287="","",BA287)&amp;IF(BB287="",""," – "&amp;BB287))</f>
        <v/>
      </c>
      <c r="CE287" s="107" t="str">
        <f t="shared" si="414"/>
        <v/>
      </c>
      <c r="CF287" t="s">
        <v>1</v>
      </c>
      <c r="CG287" s="112" t="str">
        <f t="shared" si="415"/>
        <v/>
      </c>
      <c r="CH287" s="107" t="str" cm="1">
        <f t="array" ref="CH287">IF(CG287="","",INDEX(imePrezime_id,CG287,0))</f>
        <v/>
      </c>
      <c r="CI287" t="s">
        <v>1</v>
      </c>
      <c r="CJ287" s="30" t="str">
        <f>IF(CE287&lt;&gt;"NEMA","","SELECT '"&amp;CD287&amp;"', ime, prezime FROM imeprezime WHERE ime LIKE '%"&amp;MID(BA287,2,LEN(BA287)-2)&amp;"%' Or prezime LIKE '%"&amp;MID(BB287,2,LEN(BB287)-2)&amp;"%' Or ime LIKE '%"&amp;MID(BB287,2,LEN(BB287)-2)&amp;"%' Or prezime LIKE '%"&amp;MID(BA287,2,LEN(BA287)-2)&amp;"%' ORDER BY ime, prezime;")</f>
        <v/>
      </c>
      <c r="CK287" t="s">
        <v>1</v>
      </c>
      <c r="CL287" s="91"/>
      <c r="CM287" t="s">
        <v>1</v>
      </c>
      <c r="CO287" t="s">
        <v>1</v>
      </c>
      <c r="CW287" s="116" t="str">
        <f>IF(CE287="NEMA",MAX(CW$10:CW286)+1,"")</f>
        <v/>
      </c>
      <c r="CX287" t="s">
        <v>1</v>
      </c>
      <c r="CY287" s="124" t="str">
        <f>LEFT(BQ287,1)</f>
        <v/>
      </c>
      <c r="CZ287" t="s">
        <v>1</v>
      </c>
      <c r="DA287" s="106" t="str">
        <f>IF(CW287="","",IF(BO287&lt;&gt;"CRO","","INSERT INTO osoba (id,reg_broj,oib,spol_id,dat_rodjenja) VALUES ("&amp;CW287&amp;",(SELECT max(reg_broj)+1 FROM osoba),Null,'"&amp;CY287&amp;"',Null); INSERT INTO osoba_log (id,reg_broj,oib,spol_id,dat_rodjenja,dnevnik_id) SELECT id,reg_broj,oib,spol_id,dat_rodjenja,"&amp;CW$2&amp;" FROM osoba WHERE id = "&amp;CW287&amp;";"))</f>
        <v/>
      </c>
      <c r="DB287" s="129" t="str">
        <f>IF(CW287="","","INSERT INTO imeprezime (id,osoba_id,rbr,ime,prezime,klub_id,identitet_id,sintaksa_id,info,aktivno,dnevnik_id) VALUES ("&amp;CW287&amp;","&amp;IF(DA287="","Null",CW287)&amp;",1,'"&amp;BA287&amp;"','"&amp;BB287&amp;"',(SELECT id FROM klub WHERE naziv = '"&amp;BI287&amp;"'),Null,1,'',1,"&amp;CW$2&amp;");")</f>
        <v/>
      </c>
      <c r="DC287" t="s">
        <v>1</v>
      </c>
      <c r="DD287" s="30" t="str">
        <f t="shared" si="416"/>
        <v/>
      </c>
      <c r="DE287" t="s">
        <v>1</v>
      </c>
      <c r="DF287" s="106" t="str">
        <f>IF(OR(BP287="",BP287&lt;&gt;"NEMA"),"",BO287)</f>
        <v/>
      </c>
      <c r="DG287" s="129" t="str">
        <f>IF(DF287="","",MAX(DG$10:DG286)+1)</f>
        <v/>
      </c>
      <c r="DH287" t="s">
        <v>1</v>
      </c>
      <c r="DI287" s="91"/>
      <c r="DJ287" t="s">
        <v>1</v>
      </c>
      <c r="DK287" s="30" t="str">
        <f>IF(DF287="","","INSERT INTO drzava(id,naziv,oznaka) VALUES ("&amp;DG287&amp;",'"&amp;DI287&amp;"','"&amp;UPPER(LEFT(DF287,1))&amp;LOWER(RIGHT(DF287,2))&amp;"');")</f>
        <v/>
      </c>
      <c r="DL287" t="s">
        <v>1</v>
      </c>
      <c r="DM287" s="170" t="str">
        <f>IF(BJ287&lt;&gt;"NEMA","",IF(IFERROR(MATCH(BI287,BI$10:BI286,0),0)&lt;&gt;0,"",BI287))</f>
        <v/>
      </c>
      <c r="DN287" t="s">
        <v>1</v>
      </c>
      <c r="DO287" s="91"/>
      <c r="DP287" t="s">
        <v>1</v>
      </c>
      <c r="DQ287" s="106" t="str">
        <f t="shared" si="417"/>
        <v/>
      </c>
      <c r="DR287" s="74" t="str">
        <f>IF(DQ287="","",MAX(DR$10:DR286)+1)</f>
        <v/>
      </c>
      <c r="DS287" s="74" t="str">
        <f>IF(DQ287="","",IF(BP287="","",IF(BP287="NEMA",DG287,BP287)))</f>
        <v/>
      </c>
      <c r="DT287" s="74" t="str">
        <f t="shared" si="418"/>
        <v/>
      </c>
      <c r="DU287" s="74" t="str">
        <f>IF(DO287="","",MAX(DU$10:DU286)+1)</f>
        <v/>
      </c>
      <c r="DV287" s="181" t="str">
        <f>IF(DO287="","",INDEX(klub_id,MATCH(DO287,klub_naziv,0)))</f>
        <v/>
      </c>
      <c r="DW287" s="129" t="str">
        <f t="shared" si="419"/>
        <v/>
      </c>
      <c r="DX287" t="s">
        <v>1</v>
      </c>
      <c r="DY287" s="30" t="str">
        <f t="shared" si="420"/>
        <v/>
      </c>
      <c r="DZ287" t="s">
        <v>1</v>
      </c>
      <c r="EA287" s="170" t="str">
        <f>IF(BX287="","",IF(BY287&lt;&gt;"NEMA","ime-pre-klu"&amp;IF(BJ287="","","(ali)")&amp;"-kat",IF(CB287&lt;&gt;"NEMA","ime-pre-klu"&amp;IF(BJ287="","","(ali)"),IF(CE287&lt;&gt;"NEMA","ime-pre",IF(CW287&lt;&gt;"","novo",""))))&amp;IF(AND(BE287="0",BD287&gt;max_minuta*60),"-ot",""))</f>
        <v/>
      </c>
      <c r="EB287" t="s">
        <v>1</v>
      </c>
      <c r="EC287" s="112"/>
      <c r="ED287" s="138"/>
      <c r="EE287" s="138"/>
      <c r="EF287" s="138"/>
      <c r="EG287" s="138"/>
      <c r="EH287" s="138"/>
      <c r="EI287" s="138"/>
      <c r="EJ287" s="138"/>
      <c r="EK287" s="138"/>
      <c r="EL287" s="138"/>
      <c r="EM287" s="107" t="str">
        <f t="shared" si="403"/>
        <v/>
      </c>
      <c r="EN287" t="s">
        <v>1</v>
      </c>
    </row>
    <row r="288" spans="2:144" x14ac:dyDescent="0.25">
      <c r="B288" s="152"/>
      <c r="C288" t="s">
        <v>1</v>
      </c>
      <c r="D288" s="163" t="str">
        <f t="shared" si="404"/>
        <v/>
      </c>
      <c r="E288" s="164" t="str">
        <f t="shared" ref="E288:AW288" si="441">IF($B288="","",FIND(";",$B288,D288+1))</f>
        <v/>
      </c>
      <c r="F288" s="164" t="str">
        <f t="shared" si="441"/>
        <v/>
      </c>
      <c r="G288" s="164" t="str">
        <f t="shared" si="441"/>
        <v/>
      </c>
      <c r="H288" s="164" t="str">
        <f t="shared" si="441"/>
        <v/>
      </c>
      <c r="I288" s="164" t="str">
        <f t="shared" si="441"/>
        <v/>
      </c>
      <c r="J288" s="164" t="str">
        <f t="shared" si="441"/>
        <v/>
      </c>
      <c r="K288" s="164" t="str">
        <f t="shared" si="441"/>
        <v/>
      </c>
      <c r="L288" s="164" t="str">
        <f t="shared" si="441"/>
        <v/>
      </c>
      <c r="M288" s="164" t="str">
        <f t="shared" si="441"/>
        <v/>
      </c>
      <c r="N288" s="164" t="str">
        <f t="shared" si="441"/>
        <v/>
      </c>
      <c r="O288" s="164" t="str">
        <f t="shared" si="441"/>
        <v/>
      </c>
      <c r="P288" s="164" t="str">
        <f t="shared" si="441"/>
        <v/>
      </c>
      <c r="Q288" s="164" t="str">
        <f t="shared" si="441"/>
        <v/>
      </c>
      <c r="R288" s="164" t="str">
        <f t="shared" si="441"/>
        <v/>
      </c>
      <c r="S288" s="164" t="str">
        <f t="shared" si="441"/>
        <v/>
      </c>
      <c r="T288" s="164" t="str">
        <f t="shared" si="441"/>
        <v/>
      </c>
      <c r="U288" s="164" t="str">
        <f t="shared" si="441"/>
        <v/>
      </c>
      <c r="V288" s="164" t="str">
        <f t="shared" si="441"/>
        <v/>
      </c>
      <c r="W288" s="164" t="str">
        <f t="shared" si="441"/>
        <v/>
      </c>
      <c r="X288" s="164" t="str">
        <f t="shared" si="441"/>
        <v/>
      </c>
      <c r="Y288" s="164" t="str">
        <f t="shared" si="441"/>
        <v/>
      </c>
      <c r="Z288" s="164" t="str">
        <f t="shared" si="441"/>
        <v/>
      </c>
      <c r="AA288" s="164" t="str">
        <f t="shared" si="441"/>
        <v/>
      </c>
      <c r="AB288" s="164" t="str">
        <f t="shared" si="441"/>
        <v/>
      </c>
      <c r="AC288" s="164" t="str">
        <f t="shared" si="441"/>
        <v/>
      </c>
      <c r="AD288" s="164" t="str">
        <f t="shared" si="441"/>
        <v/>
      </c>
      <c r="AE288" s="164" t="str">
        <f t="shared" si="441"/>
        <v/>
      </c>
      <c r="AF288" s="164" t="str">
        <f t="shared" si="441"/>
        <v/>
      </c>
      <c r="AG288" s="164" t="str">
        <f t="shared" si="441"/>
        <v/>
      </c>
      <c r="AH288" s="164" t="str">
        <f t="shared" si="441"/>
        <v/>
      </c>
      <c r="AI288" s="164" t="str">
        <f t="shared" si="441"/>
        <v/>
      </c>
      <c r="AJ288" s="164" t="str">
        <f t="shared" si="441"/>
        <v/>
      </c>
      <c r="AK288" s="164" t="str">
        <f t="shared" si="441"/>
        <v/>
      </c>
      <c r="AL288" s="164" t="str">
        <f t="shared" si="441"/>
        <v/>
      </c>
      <c r="AM288" s="164" t="str">
        <f t="shared" si="441"/>
        <v/>
      </c>
      <c r="AN288" s="164" t="str">
        <f t="shared" si="441"/>
        <v/>
      </c>
      <c r="AO288" s="164" t="str">
        <f t="shared" si="441"/>
        <v/>
      </c>
      <c r="AP288" s="164" t="str">
        <f t="shared" si="441"/>
        <v/>
      </c>
      <c r="AQ288" s="164" t="str">
        <f t="shared" si="441"/>
        <v/>
      </c>
      <c r="AR288" s="164" t="str">
        <f t="shared" si="441"/>
        <v/>
      </c>
      <c r="AS288" s="164" t="str">
        <f t="shared" si="441"/>
        <v/>
      </c>
      <c r="AT288" s="164" t="str">
        <f t="shared" si="441"/>
        <v/>
      </c>
      <c r="AU288" s="164" t="str">
        <f t="shared" si="441"/>
        <v/>
      </c>
      <c r="AV288" s="164" t="str">
        <f t="shared" si="441"/>
        <v/>
      </c>
      <c r="AW288" s="165" t="str">
        <f t="shared" si="441"/>
        <v/>
      </c>
      <c r="AX288" t="s">
        <v>1</v>
      </c>
      <c r="AY288" s="106" t="str">
        <f t="shared" si="406"/>
        <v/>
      </c>
      <c r="AZ288" s="138" t="str">
        <f t="shared" si="398"/>
        <v/>
      </c>
      <c r="BA288" s="74" t="str">
        <f t="shared" si="407"/>
        <v/>
      </c>
      <c r="BB288" s="74" t="str">
        <f t="shared" si="408"/>
        <v/>
      </c>
      <c r="BC288" s="138" t="str">
        <f t="shared" si="409"/>
        <v/>
      </c>
      <c r="BD288" s="138" t="str">
        <f t="shared" si="410"/>
        <v/>
      </c>
      <c r="BE288" s="138" t="str">
        <f t="shared" si="411"/>
        <v/>
      </c>
      <c r="BF288" s="138" t="str">
        <f t="shared" si="432"/>
        <v/>
      </c>
      <c r="BG288" s="138" t="str">
        <f>IF(CD288="","",IF(N(BD288)&gt;max_minuta*60,2,INDEX(statusRezultat_id,MATCH(VALUE(BE288),statusRezultat_oevent,0))))</f>
        <v/>
      </c>
      <c r="BH288" s="74" t="str">
        <f>IF(B288="","",SUBSTITUTE(MID($B288,R288+1,S288-R288-1),"""",""))</f>
        <v/>
      </c>
      <c r="BI288" s="74" t="str">
        <f>IF(B288="","",SUBSTITUTE(MID($B288,S288+1,T288-S288-1),"""",""))</f>
        <v/>
      </c>
      <c r="BJ288" s="138" t="str">
        <f t="shared" si="412"/>
        <v/>
      </c>
      <c r="BK288" s="74" t="str" cm="1">
        <f t="array" ref="BK288">IF(BJ288="",""&amp;BI288,IF(BJ288="NEMA",BI288,INDEX(klubAlias_klub,BJ288)))</f>
        <v/>
      </c>
      <c r="BL288" s="74" t="str" cm="1">
        <f t="array" ref="BL288">IFERROR(INDEX(registarNatjecatelji,CE288,4),"")</f>
        <v/>
      </c>
      <c r="BM288" s="183" t="str">
        <f t="shared" si="368"/>
        <v/>
      </c>
      <c r="BN288" s="74" t="str">
        <f t="shared" si="413"/>
        <v/>
      </c>
      <c r="BO288" s="74" t="str">
        <f>IF(B288="","",SUBSTITUTE(MID($B288,T288+1,U288-T288-1),"""",""))</f>
        <v/>
      </c>
      <c r="BP288" s="138" t="str">
        <f>IF(BO288="","",IFERROR(INDEX(drzava_id,MATCH(BO288,drzava_oznaka,0)),"NEMA"))</f>
        <v/>
      </c>
      <c r="BQ288" s="74" t="str">
        <f>IF(B288="","",SUBSTITUTE(MID($B288,AQ288+1,AR288-AQ288-1),"""",""))</f>
        <v/>
      </c>
      <c r="BR288" s="74" t="str">
        <f t="shared" si="399"/>
        <v/>
      </c>
      <c r="BS288" s="138" t="str">
        <f t="shared" si="400"/>
        <v/>
      </c>
      <c r="BT288" s="75" t="str">
        <f>IF(B288="","",SUBSTITUTE(MID($B288,AR288+1,AS288-AR288-1),"""",""))</f>
        <v/>
      </c>
      <c r="BU288" s="75" t="str">
        <f>IF(B288="","",SUBSTITUTE(MID($B288,AS288+1,AT288-AS288-1),"""",""))</f>
        <v/>
      </c>
      <c r="BV288" s="76" t="str">
        <f>IF(B288="","",SUBSTITUTE(MID($B288,AT288+1,AU288-AT288-1),"""",""))</f>
        <v/>
      </c>
      <c r="BW288" t="s">
        <v>1</v>
      </c>
      <c r="BX288" s="106" t="str">
        <f>IF(BA288="Vacant","",IF(BA288="","",BA288) &amp; IF(BB288="",""," – " &amp; BB288) &amp; IF(BN288="",""," – " &amp; BN288) &amp; IF(AY288="",""," – " &amp; AY288))</f>
        <v/>
      </c>
      <c r="BY288" s="107" t="str">
        <f t="shared" si="401"/>
        <v/>
      </c>
      <c r="BZ288" t="s">
        <v>1</v>
      </c>
      <c r="CA288" s="106" t="str">
        <f>IF(BA288="Vacant","",IF(BA288="","",BA288) &amp; IF(BB288="",""," – " &amp; BB288) &amp; IF(BN288="",""," – " &amp; BN288))</f>
        <v/>
      </c>
      <c r="CB288" s="107" t="str">
        <f t="shared" si="402"/>
        <v/>
      </c>
      <c r="CC288" t="s">
        <v>1</v>
      </c>
      <c r="CD288" s="106" t="str">
        <f>IF(BA288="Vacant","",IF(BA288="","",BA288)&amp;IF(BB288="",""," – "&amp;BB288))</f>
        <v/>
      </c>
      <c r="CE288" s="107" t="str">
        <f t="shared" si="414"/>
        <v/>
      </c>
      <c r="CF288" t="s">
        <v>1</v>
      </c>
      <c r="CG288" s="112" t="str">
        <f t="shared" si="415"/>
        <v/>
      </c>
      <c r="CH288" s="107" t="str" cm="1">
        <f t="array" ref="CH288">IF(CG288="","",INDEX(imePrezime_id,CG288,0))</f>
        <v/>
      </c>
      <c r="CI288" t="s">
        <v>1</v>
      </c>
      <c r="CJ288" s="30" t="str">
        <f>IF(CE288&lt;&gt;"NEMA","","SELECT '"&amp;CD288&amp;"', ime, prezime FROM imeprezime WHERE ime LIKE '%"&amp;MID(BA288,2,LEN(BA288)-2)&amp;"%' Or prezime LIKE '%"&amp;MID(BB288,2,LEN(BB288)-2)&amp;"%' Or ime LIKE '%"&amp;MID(BB288,2,LEN(BB288)-2)&amp;"%' Or prezime LIKE '%"&amp;MID(BA288,2,LEN(BA288)-2)&amp;"%' ORDER BY ime, prezime;")</f>
        <v/>
      </c>
      <c r="CK288" t="s">
        <v>1</v>
      </c>
      <c r="CL288" s="91"/>
      <c r="CM288" t="s">
        <v>1</v>
      </c>
      <c r="CO288" t="s">
        <v>1</v>
      </c>
      <c r="CW288" s="116" t="str">
        <f>IF(CE288="NEMA",MAX(CW$10:CW287)+1,"")</f>
        <v/>
      </c>
      <c r="CX288" t="s">
        <v>1</v>
      </c>
      <c r="CY288" s="124" t="str">
        <f>LEFT(BQ288,1)</f>
        <v/>
      </c>
      <c r="CZ288" t="s">
        <v>1</v>
      </c>
      <c r="DA288" s="106" t="str">
        <f>IF(CW288="","",IF(BO288&lt;&gt;"CRO","","INSERT INTO osoba (id,reg_broj,oib,spol_id,dat_rodjenja) VALUES ("&amp;CW288&amp;",(SELECT max(reg_broj)+1 FROM osoba),Null,'"&amp;CY288&amp;"',Null); INSERT INTO osoba_log (id,reg_broj,oib,spol_id,dat_rodjenja,dnevnik_id) SELECT id,reg_broj,oib,spol_id,dat_rodjenja,"&amp;CW$2&amp;" FROM osoba WHERE id = "&amp;CW288&amp;";"))</f>
        <v/>
      </c>
      <c r="DB288" s="129" t="str">
        <f>IF(CW288="","","INSERT INTO imeprezime (id,osoba_id,rbr,ime,prezime,klub_id,identitet_id,sintaksa_id,info,aktivno,dnevnik_id) VALUES ("&amp;CW288&amp;","&amp;IF(DA288="","Null",CW288)&amp;",1,'"&amp;BA288&amp;"','"&amp;BB288&amp;"',(SELECT id FROM klub WHERE naziv = '"&amp;BI288&amp;"'),Null,1,'',1,"&amp;CW$2&amp;");")</f>
        <v/>
      </c>
      <c r="DC288" t="s">
        <v>1</v>
      </c>
      <c r="DD288" s="30" t="str">
        <f t="shared" si="416"/>
        <v/>
      </c>
      <c r="DE288" t="s">
        <v>1</v>
      </c>
      <c r="DF288" s="106" t="str">
        <f>IF(OR(BP288="",BP288&lt;&gt;"NEMA"),"",BO288)</f>
        <v/>
      </c>
      <c r="DG288" s="129" t="str">
        <f>IF(DF288="","",MAX(DG$10:DG287)+1)</f>
        <v/>
      </c>
      <c r="DH288" t="s">
        <v>1</v>
      </c>
      <c r="DI288" s="91"/>
      <c r="DJ288" t="s">
        <v>1</v>
      </c>
      <c r="DK288" s="30" t="str">
        <f>IF(DF288="","","INSERT INTO drzava(id,naziv,oznaka) VALUES ("&amp;DG288&amp;",'"&amp;DI288&amp;"','"&amp;UPPER(LEFT(DF288,1))&amp;LOWER(RIGHT(DF288,2))&amp;"');")</f>
        <v/>
      </c>
      <c r="DL288" t="s">
        <v>1</v>
      </c>
      <c r="DM288" s="170" t="str">
        <f>IF(BJ288&lt;&gt;"NEMA","",IF(IFERROR(MATCH(BI288,BI$10:BI287,0),0)&lt;&gt;0,"",BI288))</f>
        <v/>
      </c>
      <c r="DN288" t="s">
        <v>1</v>
      </c>
      <c r="DO288" s="91"/>
      <c r="DP288" t="s">
        <v>1</v>
      </c>
      <c r="DQ288" s="106" t="str">
        <f t="shared" si="417"/>
        <v/>
      </c>
      <c r="DR288" s="74" t="str">
        <f>IF(DQ288="","",MAX(DR$10:DR287)+1)</f>
        <v/>
      </c>
      <c r="DS288" s="74" t="str">
        <f>IF(DQ288="","",IF(BP288="","",IF(BP288="NEMA",DG288,BP288)))</f>
        <v/>
      </c>
      <c r="DT288" s="74" t="str">
        <f t="shared" si="418"/>
        <v/>
      </c>
      <c r="DU288" s="74" t="str">
        <f>IF(DO288="","",MAX(DU$10:DU287)+1)</f>
        <v/>
      </c>
      <c r="DV288" s="181" t="str">
        <f>IF(DO288="","",INDEX(klub_id,MATCH(DO288,klub_naziv,0)))</f>
        <v/>
      </c>
      <c r="DW288" s="129" t="str">
        <f t="shared" si="419"/>
        <v/>
      </c>
      <c r="DX288" t="s">
        <v>1</v>
      </c>
      <c r="DY288" s="30" t="str">
        <f t="shared" si="420"/>
        <v/>
      </c>
      <c r="DZ288" t="s">
        <v>1</v>
      </c>
      <c r="EA288" s="170" t="str">
        <f>IF(BX288="","",IF(BY288&lt;&gt;"NEMA","ime-pre-klu"&amp;IF(BJ288="","","(ali)")&amp;"-kat",IF(CB288&lt;&gt;"NEMA","ime-pre-klu"&amp;IF(BJ288="","","(ali)"),IF(CE288&lt;&gt;"NEMA","ime-pre",IF(CW288&lt;&gt;"","novo",""))))&amp;IF(AND(BE288="0",BD288&gt;max_minuta*60),"-ot",""))</f>
        <v/>
      </c>
      <c r="EB288" t="s">
        <v>1</v>
      </c>
      <c r="EC288" s="112"/>
      <c r="ED288" s="138"/>
      <c r="EE288" s="138"/>
      <c r="EF288" s="138"/>
      <c r="EG288" s="138"/>
      <c r="EH288" s="138"/>
      <c r="EI288" s="138"/>
      <c r="EJ288" s="138"/>
      <c r="EK288" s="138"/>
      <c r="EL288" s="138"/>
      <c r="EM288" s="107" t="str">
        <f t="shared" si="403"/>
        <v/>
      </c>
      <c r="EN288" t="s">
        <v>1</v>
      </c>
    </row>
    <row r="289" spans="2:144" x14ac:dyDescent="0.25">
      <c r="B289" s="152"/>
      <c r="C289" t="s">
        <v>1</v>
      </c>
      <c r="D289" s="163" t="str">
        <f t="shared" si="404"/>
        <v/>
      </c>
      <c r="E289" s="164" t="str">
        <f t="shared" ref="E289:AW289" si="442">IF($B289="","",FIND(";",$B289,D289+1))</f>
        <v/>
      </c>
      <c r="F289" s="164" t="str">
        <f t="shared" si="442"/>
        <v/>
      </c>
      <c r="G289" s="164" t="str">
        <f t="shared" si="442"/>
        <v/>
      </c>
      <c r="H289" s="164" t="str">
        <f t="shared" si="442"/>
        <v/>
      </c>
      <c r="I289" s="164" t="str">
        <f t="shared" si="442"/>
        <v/>
      </c>
      <c r="J289" s="164" t="str">
        <f t="shared" si="442"/>
        <v/>
      </c>
      <c r="K289" s="164" t="str">
        <f t="shared" si="442"/>
        <v/>
      </c>
      <c r="L289" s="164" t="str">
        <f t="shared" si="442"/>
        <v/>
      </c>
      <c r="M289" s="164" t="str">
        <f t="shared" si="442"/>
        <v/>
      </c>
      <c r="N289" s="164" t="str">
        <f t="shared" si="442"/>
        <v/>
      </c>
      <c r="O289" s="164" t="str">
        <f t="shared" si="442"/>
        <v/>
      </c>
      <c r="P289" s="164" t="str">
        <f t="shared" si="442"/>
        <v/>
      </c>
      <c r="Q289" s="164" t="str">
        <f t="shared" si="442"/>
        <v/>
      </c>
      <c r="R289" s="164" t="str">
        <f t="shared" si="442"/>
        <v/>
      </c>
      <c r="S289" s="164" t="str">
        <f t="shared" si="442"/>
        <v/>
      </c>
      <c r="T289" s="164" t="str">
        <f t="shared" si="442"/>
        <v/>
      </c>
      <c r="U289" s="164" t="str">
        <f t="shared" si="442"/>
        <v/>
      </c>
      <c r="V289" s="164" t="str">
        <f t="shared" si="442"/>
        <v/>
      </c>
      <c r="W289" s="164" t="str">
        <f t="shared" si="442"/>
        <v/>
      </c>
      <c r="X289" s="164" t="str">
        <f t="shared" si="442"/>
        <v/>
      </c>
      <c r="Y289" s="164" t="str">
        <f t="shared" si="442"/>
        <v/>
      </c>
      <c r="Z289" s="164" t="str">
        <f t="shared" si="442"/>
        <v/>
      </c>
      <c r="AA289" s="164" t="str">
        <f t="shared" si="442"/>
        <v/>
      </c>
      <c r="AB289" s="164" t="str">
        <f t="shared" si="442"/>
        <v/>
      </c>
      <c r="AC289" s="164" t="str">
        <f t="shared" si="442"/>
        <v/>
      </c>
      <c r="AD289" s="164" t="str">
        <f t="shared" si="442"/>
        <v/>
      </c>
      <c r="AE289" s="164" t="str">
        <f t="shared" si="442"/>
        <v/>
      </c>
      <c r="AF289" s="164" t="str">
        <f t="shared" si="442"/>
        <v/>
      </c>
      <c r="AG289" s="164" t="str">
        <f t="shared" si="442"/>
        <v/>
      </c>
      <c r="AH289" s="164" t="str">
        <f t="shared" si="442"/>
        <v/>
      </c>
      <c r="AI289" s="164" t="str">
        <f t="shared" si="442"/>
        <v/>
      </c>
      <c r="AJ289" s="164" t="str">
        <f t="shared" si="442"/>
        <v/>
      </c>
      <c r="AK289" s="164" t="str">
        <f t="shared" si="442"/>
        <v/>
      </c>
      <c r="AL289" s="164" t="str">
        <f t="shared" si="442"/>
        <v/>
      </c>
      <c r="AM289" s="164" t="str">
        <f t="shared" si="442"/>
        <v/>
      </c>
      <c r="AN289" s="164" t="str">
        <f t="shared" si="442"/>
        <v/>
      </c>
      <c r="AO289" s="164" t="str">
        <f t="shared" si="442"/>
        <v/>
      </c>
      <c r="AP289" s="164" t="str">
        <f t="shared" si="442"/>
        <v/>
      </c>
      <c r="AQ289" s="164" t="str">
        <f t="shared" si="442"/>
        <v/>
      </c>
      <c r="AR289" s="164" t="str">
        <f t="shared" si="442"/>
        <v/>
      </c>
      <c r="AS289" s="164" t="str">
        <f t="shared" si="442"/>
        <v/>
      </c>
      <c r="AT289" s="164" t="str">
        <f t="shared" si="442"/>
        <v/>
      </c>
      <c r="AU289" s="164" t="str">
        <f t="shared" si="442"/>
        <v/>
      </c>
      <c r="AV289" s="164" t="str">
        <f t="shared" si="442"/>
        <v/>
      </c>
      <c r="AW289" s="165" t="str">
        <f t="shared" si="442"/>
        <v/>
      </c>
      <c r="AX289" t="s">
        <v>1</v>
      </c>
      <c r="AY289" s="106" t="str">
        <f t="shared" si="406"/>
        <v/>
      </c>
      <c r="AZ289" s="138" t="str">
        <f t="shared" si="398"/>
        <v/>
      </c>
      <c r="BA289" s="74" t="str">
        <f t="shared" si="407"/>
        <v/>
      </c>
      <c r="BB289" s="74" t="str">
        <f t="shared" si="408"/>
        <v/>
      </c>
      <c r="BC289" s="138" t="str">
        <f t="shared" si="409"/>
        <v/>
      </c>
      <c r="BD289" s="138" t="str">
        <f t="shared" si="410"/>
        <v/>
      </c>
      <c r="BE289" s="138" t="str">
        <f t="shared" si="411"/>
        <v/>
      </c>
      <c r="BF289" s="138" t="str">
        <f t="shared" si="432"/>
        <v/>
      </c>
      <c r="BG289" s="138" t="str">
        <f>IF(CD289="","",IF(N(BD289)&gt;max_minuta*60,2,INDEX(statusRezultat_id,MATCH(VALUE(BE289),statusRezultat_oevent,0))))</f>
        <v/>
      </c>
      <c r="BH289" s="74" t="str">
        <f>IF(B289="","",SUBSTITUTE(MID($B289,R289+1,S289-R289-1),"""",""))</f>
        <v/>
      </c>
      <c r="BI289" s="74" t="str">
        <f>IF(B289="","",SUBSTITUTE(MID($B289,S289+1,T289-S289-1),"""",""))</f>
        <v/>
      </c>
      <c r="BJ289" s="138" t="str">
        <f t="shared" si="412"/>
        <v/>
      </c>
      <c r="BK289" s="74" t="str" cm="1">
        <f t="array" ref="BK289">IF(BJ289="",""&amp;BI289,IF(BJ289="NEMA",BI289,INDEX(klubAlias_klub,BJ289)))</f>
        <v/>
      </c>
      <c r="BL289" s="74" t="str" cm="1">
        <f t="array" ref="BL289">IFERROR(INDEX(registarNatjecatelji,CE289,4),"")</f>
        <v/>
      </c>
      <c r="BM289" s="183" t="str">
        <f t="shared" si="368"/>
        <v/>
      </c>
      <c r="BN289" s="74" t="str">
        <f t="shared" si="413"/>
        <v/>
      </c>
      <c r="BO289" s="74" t="str">
        <f>IF(B289="","",SUBSTITUTE(MID($B289,T289+1,U289-T289-1),"""",""))</f>
        <v/>
      </c>
      <c r="BP289" s="138" t="str">
        <f>IF(BO289="","",IFERROR(INDEX(drzava_id,MATCH(BO289,drzava_oznaka,0)),"NEMA"))</f>
        <v/>
      </c>
      <c r="BQ289" s="74" t="str">
        <f>IF(B289="","",SUBSTITUTE(MID($B289,AQ289+1,AR289-AQ289-1),"""",""))</f>
        <v/>
      </c>
      <c r="BR289" s="74" t="str">
        <f t="shared" si="399"/>
        <v/>
      </c>
      <c r="BS289" s="138" t="str">
        <f t="shared" si="400"/>
        <v/>
      </c>
      <c r="BT289" s="75" t="str">
        <f>IF(B289="","",SUBSTITUTE(MID($B289,AR289+1,AS289-AR289-1),"""",""))</f>
        <v/>
      </c>
      <c r="BU289" s="75" t="str">
        <f>IF(B289="","",SUBSTITUTE(MID($B289,AS289+1,AT289-AS289-1),"""",""))</f>
        <v/>
      </c>
      <c r="BV289" s="76" t="str">
        <f>IF(B289="","",SUBSTITUTE(MID($B289,AT289+1,AU289-AT289-1),"""",""))</f>
        <v/>
      </c>
      <c r="BW289" t="s">
        <v>1</v>
      </c>
      <c r="BX289" s="106" t="str">
        <f>IF(BA289="Vacant","",IF(BA289="","",BA289) &amp; IF(BB289="",""," – " &amp; BB289) &amp; IF(BN289="",""," – " &amp; BN289) &amp; IF(AY289="",""," – " &amp; AY289))</f>
        <v/>
      </c>
      <c r="BY289" s="107" t="str">
        <f t="shared" si="401"/>
        <v/>
      </c>
      <c r="BZ289" t="s">
        <v>1</v>
      </c>
      <c r="CA289" s="106" t="str">
        <f>IF(BA289="Vacant","",IF(BA289="","",BA289) &amp; IF(BB289="",""," – " &amp; BB289) &amp; IF(BN289="",""," – " &amp; BN289))</f>
        <v/>
      </c>
      <c r="CB289" s="107" t="str">
        <f t="shared" si="402"/>
        <v/>
      </c>
      <c r="CC289" t="s">
        <v>1</v>
      </c>
      <c r="CD289" s="106" t="str">
        <f>IF(BA289="Vacant","",IF(BA289="","",BA289)&amp;IF(BB289="",""," – "&amp;BB289))</f>
        <v/>
      </c>
      <c r="CE289" s="107" t="str">
        <f t="shared" si="414"/>
        <v/>
      </c>
      <c r="CF289" t="s">
        <v>1</v>
      </c>
      <c r="CG289" s="112" t="str">
        <f t="shared" si="415"/>
        <v/>
      </c>
      <c r="CH289" s="107" t="str" cm="1">
        <f t="array" ref="CH289">IF(CG289="","",INDEX(imePrezime_id,CG289,0))</f>
        <v/>
      </c>
      <c r="CI289" t="s">
        <v>1</v>
      </c>
      <c r="CJ289" s="30" t="str">
        <f>IF(CE289&lt;&gt;"NEMA","","SELECT '"&amp;CD289&amp;"', ime, prezime FROM imeprezime WHERE ime LIKE '%"&amp;MID(BA289,2,LEN(BA289)-2)&amp;"%' Or prezime LIKE '%"&amp;MID(BB289,2,LEN(BB289)-2)&amp;"%' Or ime LIKE '%"&amp;MID(BB289,2,LEN(BB289)-2)&amp;"%' Or prezime LIKE '%"&amp;MID(BA289,2,LEN(BA289)-2)&amp;"%' ORDER BY ime, prezime;")</f>
        <v/>
      </c>
      <c r="CK289" t="s">
        <v>1</v>
      </c>
      <c r="CL289" s="91"/>
      <c r="CM289" t="s">
        <v>1</v>
      </c>
      <c r="CO289" t="s">
        <v>1</v>
      </c>
      <c r="CW289" s="116" t="str">
        <f>IF(CE289="NEMA",MAX(CW$10:CW288)+1,"")</f>
        <v/>
      </c>
      <c r="CX289" t="s">
        <v>1</v>
      </c>
      <c r="CY289" s="124" t="str">
        <f>LEFT(BQ289,1)</f>
        <v/>
      </c>
      <c r="CZ289" t="s">
        <v>1</v>
      </c>
      <c r="DA289" s="106" t="str">
        <f>IF(CW289="","",IF(BO289&lt;&gt;"CRO","","INSERT INTO osoba (id,reg_broj,oib,spol_id,dat_rodjenja) VALUES ("&amp;CW289&amp;",(SELECT max(reg_broj)+1 FROM osoba),Null,'"&amp;CY289&amp;"',Null); INSERT INTO osoba_log (id,reg_broj,oib,spol_id,dat_rodjenja,dnevnik_id) SELECT id,reg_broj,oib,spol_id,dat_rodjenja,"&amp;CW$2&amp;" FROM osoba WHERE id = "&amp;CW289&amp;";"))</f>
        <v/>
      </c>
      <c r="DB289" s="129" t="str">
        <f>IF(CW289="","","INSERT INTO imeprezime (id,osoba_id,rbr,ime,prezime,klub_id,identitet_id,sintaksa_id,info,aktivno,dnevnik_id) VALUES ("&amp;CW289&amp;","&amp;IF(DA289="","Null",CW289)&amp;",1,'"&amp;BA289&amp;"','"&amp;BB289&amp;"',(SELECT id FROM klub WHERE naziv = '"&amp;BI289&amp;"'),Null,1,'',1,"&amp;CW$2&amp;");")</f>
        <v/>
      </c>
      <c r="DC289" t="s">
        <v>1</v>
      </c>
      <c r="DD289" s="30" t="str">
        <f t="shared" si="416"/>
        <v/>
      </c>
      <c r="DE289" t="s">
        <v>1</v>
      </c>
      <c r="DF289" s="106" t="str">
        <f>IF(OR(BP289="",BP289&lt;&gt;"NEMA"),"",BO289)</f>
        <v/>
      </c>
      <c r="DG289" s="129" t="str">
        <f>IF(DF289="","",MAX(DG$10:DG288)+1)</f>
        <v/>
      </c>
      <c r="DH289" t="s">
        <v>1</v>
      </c>
      <c r="DI289" s="91"/>
      <c r="DJ289" t="s">
        <v>1</v>
      </c>
      <c r="DK289" s="30" t="str">
        <f>IF(DF289="","","INSERT INTO drzava(id,naziv,oznaka) VALUES ("&amp;DG289&amp;",'"&amp;DI289&amp;"','"&amp;UPPER(LEFT(DF289,1))&amp;LOWER(RIGHT(DF289,2))&amp;"');")</f>
        <v/>
      </c>
      <c r="DL289" t="s">
        <v>1</v>
      </c>
      <c r="DM289" s="170" t="str">
        <f>IF(BJ289&lt;&gt;"NEMA","",IF(IFERROR(MATCH(BI289,BI$10:BI288,0),0)&lt;&gt;0,"",BI289))</f>
        <v/>
      </c>
      <c r="DN289" t="s">
        <v>1</v>
      </c>
      <c r="DO289" s="91"/>
      <c r="DP289" t="s">
        <v>1</v>
      </c>
      <c r="DQ289" s="106" t="str">
        <f t="shared" si="417"/>
        <v/>
      </c>
      <c r="DR289" s="74" t="str">
        <f>IF(DQ289="","",MAX(DR$10:DR288)+1)</f>
        <v/>
      </c>
      <c r="DS289" s="74" t="str">
        <f>IF(DQ289="","",IF(BP289="","",IF(BP289="NEMA",DG289,BP289)))</f>
        <v/>
      </c>
      <c r="DT289" s="74" t="str">
        <f t="shared" si="418"/>
        <v/>
      </c>
      <c r="DU289" s="74" t="str">
        <f>IF(DO289="","",MAX(DU$10:DU288)+1)</f>
        <v/>
      </c>
      <c r="DV289" s="181" t="str">
        <f>IF(DO289="","",INDEX(klub_id,MATCH(DO289,klub_naziv,0)))</f>
        <v/>
      </c>
      <c r="DW289" s="129" t="str">
        <f t="shared" si="419"/>
        <v/>
      </c>
      <c r="DX289" t="s">
        <v>1</v>
      </c>
      <c r="DY289" s="30" t="str">
        <f t="shared" si="420"/>
        <v/>
      </c>
      <c r="DZ289" t="s">
        <v>1</v>
      </c>
      <c r="EA289" s="170" t="str">
        <f>IF(BX289="","",IF(BY289&lt;&gt;"NEMA","ime-pre-klu"&amp;IF(BJ289="","","(ali)")&amp;"-kat",IF(CB289&lt;&gt;"NEMA","ime-pre-klu"&amp;IF(BJ289="","","(ali)"),IF(CE289&lt;&gt;"NEMA","ime-pre",IF(CW289&lt;&gt;"","novo",""))))&amp;IF(AND(BE289="0",BD289&gt;max_minuta*60),"-ot",""))</f>
        <v/>
      </c>
      <c r="EB289" t="s">
        <v>1</v>
      </c>
      <c r="EC289" s="112"/>
      <c r="ED289" s="138"/>
      <c r="EE289" s="138"/>
      <c r="EF289" s="138"/>
      <c r="EG289" s="138"/>
      <c r="EH289" s="138"/>
      <c r="EI289" s="138"/>
      <c r="EJ289" s="138"/>
      <c r="EK289" s="138"/>
      <c r="EL289" s="138"/>
      <c r="EM289" s="107" t="str">
        <f t="shared" si="403"/>
        <v/>
      </c>
      <c r="EN289" t="s">
        <v>1</v>
      </c>
    </row>
    <row r="290" spans="2:144" x14ac:dyDescent="0.25">
      <c r="B290" s="152"/>
      <c r="C290" t="s">
        <v>1</v>
      </c>
      <c r="D290" s="163" t="str">
        <f t="shared" si="404"/>
        <v/>
      </c>
      <c r="E290" s="164" t="str">
        <f t="shared" ref="E290:AW290" si="443">IF($B290="","",FIND(";",$B290,D290+1))</f>
        <v/>
      </c>
      <c r="F290" s="164" t="str">
        <f t="shared" si="443"/>
        <v/>
      </c>
      <c r="G290" s="164" t="str">
        <f t="shared" si="443"/>
        <v/>
      </c>
      <c r="H290" s="164" t="str">
        <f t="shared" si="443"/>
        <v/>
      </c>
      <c r="I290" s="164" t="str">
        <f t="shared" si="443"/>
        <v/>
      </c>
      <c r="J290" s="164" t="str">
        <f t="shared" si="443"/>
        <v/>
      </c>
      <c r="K290" s="164" t="str">
        <f t="shared" si="443"/>
        <v/>
      </c>
      <c r="L290" s="164" t="str">
        <f t="shared" si="443"/>
        <v/>
      </c>
      <c r="M290" s="164" t="str">
        <f t="shared" si="443"/>
        <v/>
      </c>
      <c r="N290" s="164" t="str">
        <f t="shared" si="443"/>
        <v/>
      </c>
      <c r="O290" s="164" t="str">
        <f t="shared" si="443"/>
        <v/>
      </c>
      <c r="P290" s="164" t="str">
        <f t="shared" si="443"/>
        <v/>
      </c>
      <c r="Q290" s="164" t="str">
        <f t="shared" si="443"/>
        <v/>
      </c>
      <c r="R290" s="164" t="str">
        <f t="shared" si="443"/>
        <v/>
      </c>
      <c r="S290" s="164" t="str">
        <f t="shared" si="443"/>
        <v/>
      </c>
      <c r="T290" s="164" t="str">
        <f t="shared" si="443"/>
        <v/>
      </c>
      <c r="U290" s="164" t="str">
        <f t="shared" si="443"/>
        <v/>
      </c>
      <c r="V290" s="164" t="str">
        <f t="shared" si="443"/>
        <v/>
      </c>
      <c r="W290" s="164" t="str">
        <f t="shared" si="443"/>
        <v/>
      </c>
      <c r="X290" s="164" t="str">
        <f t="shared" si="443"/>
        <v/>
      </c>
      <c r="Y290" s="164" t="str">
        <f t="shared" si="443"/>
        <v/>
      </c>
      <c r="Z290" s="164" t="str">
        <f t="shared" si="443"/>
        <v/>
      </c>
      <c r="AA290" s="164" t="str">
        <f t="shared" si="443"/>
        <v/>
      </c>
      <c r="AB290" s="164" t="str">
        <f t="shared" si="443"/>
        <v/>
      </c>
      <c r="AC290" s="164" t="str">
        <f t="shared" si="443"/>
        <v/>
      </c>
      <c r="AD290" s="164" t="str">
        <f t="shared" si="443"/>
        <v/>
      </c>
      <c r="AE290" s="164" t="str">
        <f t="shared" si="443"/>
        <v/>
      </c>
      <c r="AF290" s="164" t="str">
        <f t="shared" si="443"/>
        <v/>
      </c>
      <c r="AG290" s="164" t="str">
        <f t="shared" si="443"/>
        <v/>
      </c>
      <c r="AH290" s="164" t="str">
        <f t="shared" si="443"/>
        <v/>
      </c>
      <c r="AI290" s="164" t="str">
        <f t="shared" si="443"/>
        <v/>
      </c>
      <c r="AJ290" s="164" t="str">
        <f t="shared" si="443"/>
        <v/>
      </c>
      <c r="AK290" s="164" t="str">
        <f t="shared" si="443"/>
        <v/>
      </c>
      <c r="AL290" s="164" t="str">
        <f t="shared" si="443"/>
        <v/>
      </c>
      <c r="AM290" s="164" t="str">
        <f t="shared" si="443"/>
        <v/>
      </c>
      <c r="AN290" s="164" t="str">
        <f t="shared" si="443"/>
        <v/>
      </c>
      <c r="AO290" s="164" t="str">
        <f t="shared" si="443"/>
        <v/>
      </c>
      <c r="AP290" s="164" t="str">
        <f t="shared" si="443"/>
        <v/>
      </c>
      <c r="AQ290" s="164" t="str">
        <f t="shared" si="443"/>
        <v/>
      </c>
      <c r="AR290" s="164" t="str">
        <f t="shared" si="443"/>
        <v/>
      </c>
      <c r="AS290" s="164" t="str">
        <f t="shared" si="443"/>
        <v/>
      </c>
      <c r="AT290" s="164" t="str">
        <f t="shared" si="443"/>
        <v/>
      </c>
      <c r="AU290" s="164" t="str">
        <f t="shared" si="443"/>
        <v/>
      </c>
      <c r="AV290" s="164" t="str">
        <f t="shared" si="443"/>
        <v/>
      </c>
      <c r="AW290" s="165" t="str">
        <f t="shared" si="443"/>
        <v/>
      </c>
      <c r="AX290" t="s">
        <v>1</v>
      </c>
      <c r="AY290" s="106" t="str">
        <f t="shared" si="406"/>
        <v/>
      </c>
      <c r="AZ290" s="138" t="str">
        <f t="shared" si="398"/>
        <v/>
      </c>
      <c r="BA290" s="74" t="str">
        <f t="shared" si="407"/>
        <v/>
      </c>
      <c r="BB290" s="74" t="str">
        <f t="shared" si="408"/>
        <v/>
      </c>
      <c r="BC290" s="138" t="str">
        <f t="shared" si="409"/>
        <v/>
      </c>
      <c r="BD290" s="138" t="str">
        <f t="shared" si="410"/>
        <v/>
      </c>
      <c r="BE290" s="138" t="str">
        <f t="shared" si="411"/>
        <v/>
      </c>
      <c r="BF290" s="138" t="str">
        <f t="shared" si="432"/>
        <v/>
      </c>
      <c r="BG290" s="138" t="str">
        <f>IF(CD290="","",IF(N(BD290)&gt;max_minuta*60,2,INDEX(statusRezultat_id,MATCH(VALUE(BE290),statusRezultat_oevent,0))))</f>
        <v/>
      </c>
      <c r="BH290" s="74" t="str">
        <f>IF(B290="","",SUBSTITUTE(MID($B290,R290+1,S290-R290-1),"""",""))</f>
        <v/>
      </c>
      <c r="BI290" s="74" t="str">
        <f>IF(B290="","",SUBSTITUTE(MID($B290,S290+1,T290-S290-1),"""",""))</f>
        <v/>
      </c>
      <c r="BJ290" s="138" t="str">
        <f t="shared" si="412"/>
        <v/>
      </c>
      <c r="BK290" s="74" t="str" cm="1">
        <f t="array" ref="BK290">IF(BJ290="",""&amp;BI290,IF(BJ290="NEMA",BI290,INDEX(klubAlias_klub,BJ290)))</f>
        <v/>
      </c>
      <c r="BL290" s="74" t="str" cm="1">
        <f t="array" ref="BL290">IFERROR(INDEX(registarNatjecatelji,CE290,4),"")</f>
        <v/>
      </c>
      <c r="BM290" s="183" t="str">
        <f t="shared" si="368"/>
        <v/>
      </c>
      <c r="BN290" s="74" t="str">
        <f t="shared" si="413"/>
        <v/>
      </c>
      <c r="BO290" s="74" t="str">
        <f>IF(B290="","",SUBSTITUTE(MID($B290,T290+1,U290-T290-1),"""",""))</f>
        <v/>
      </c>
      <c r="BP290" s="138" t="str">
        <f>IF(BO290="","",IFERROR(INDEX(drzava_id,MATCH(BO290,drzava_oznaka,0)),"NEMA"))</f>
        <v/>
      </c>
      <c r="BQ290" s="74" t="str">
        <f>IF(B290="","",SUBSTITUTE(MID($B290,AQ290+1,AR290-AQ290-1),"""",""))</f>
        <v/>
      </c>
      <c r="BR290" s="74" t="str">
        <f t="shared" si="399"/>
        <v/>
      </c>
      <c r="BS290" s="138" t="str">
        <f t="shared" si="400"/>
        <v/>
      </c>
      <c r="BT290" s="75" t="str">
        <f>IF(B290="","",SUBSTITUTE(MID($B290,AR290+1,AS290-AR290-1),"""",""))</f>
        <v/>
      </c>
      <c r="BU290" s="75" t="str">
        <f>IF(B290="","",SUBSTITUTE(MID($B290,AS290+1,AT290-AS290-1),"""",""))</f>
        <v/>
      </c>
      <c r="BV290" s="76" t="str">
        <f>IF(B290="","",SUBSTITUTE(MID($B290,AT290+1,AU290-AT290-1),"""",""))</f>
        <v/>
      </c>
      <c r="BW290" t="s">
        <v>1</v>
      </c>
      <c r="BX290" s="106" t="str">
        <f>IF(BA290="Vacant","",IF(BA290="","",BA290) &amp; IF(BB290="",""," – " &amp; BB290) &amp; IF(BN290="",""," – " &amp; BN290) &amp; IF(AY290="",""," – " &amp; AY290))</f>
        <v/>
      </c>
      <c r="BY290" s="107" t="str">
        <f t="shared" si="401"/>
        <v/>
      </c>
      <c r="BZ290" t="s">
        <v>1</v>
      </c>
      <c r="CA290" s="106" t="str">
        <f>IF(BA290="Vacant","",IF(BA290="","",BA290) &amp; IF(BB290="",""," – " &amp; BB290) &amp; IF(BN290="",""," – " &amp; BN290))</f>
        <v/>
      </c>
      <c r="CB290" s="107" t="str">
        <f t="shared" si="402"/>
        <v/>
      </c>
      <c r="CC290" t="s">
        <v>1</v>
      </c>
      <c r="CD290" s="106" t="str">
        <f>IF(BA290="Vacant","",IF(BA290="","",BA290)&amp;IF(BB290="",""," – "&amp;BB290))</f>
        <v/>
      </c>
      <c r="CE290" s="107" t="str">
        <f t="shared" si="414"/>
        <v/>
      </c>
      <c r="CF290" t="s">
        <v>1</v>
      </c>
      <c r="CG290" s="112" t="str">
        <f t="shared" si="415"/>
        <v/>
      </c>
      <c r="CH290" s="107" t="str" cm="1">
        <f t="array" ref="CH290">IF(CG290="","",INDEX(imePrezime_id,CG290,0))</f>
        <v/>
      </c>
      <c r="CI290" t="s">
        <v>1</v>
      </c>
      <c r="CJ290" s="30" t="str">
        <f>IF(CE290&lt;&gt;"NEMA","","SELECT '"&amp;CD290&amp;"', ime, prezime FROM imeprezime WHERE ime LIKE '%"&amp;MID(BA290,2,LEN(BA290)-2)&amp;"%' Or prezime LIKE '%"&amp;MID(BB290,2,LEN(BB290)-2)&amp;"%' Or ime LIKE '%"&amp;MID(BB290,2,LEN(BB290)-2)&amp;"%' Or prezime LIKE '%"&amp;MID(BA290,2,LEN(BA290)-2)&amp;"%' ORDER BY ime, prezime;")</f>
        <v/>
      </c>
      <c r="CK290" t="s">
        <v>1</v>
      </c>
      <c r="CL290" s="91"/>
      <c r="CM290" t="s">
        <v>1</v>
      </c>
      <c r="CO290" t="s">
        <v>1</v>
      </c>
      <c r="CW290" s="116" t="str">
        <f>IF(CE290="NEMA",MAX(CW$10:CW289)+1,"")</f>
        <v/>
      </c>
      <c r="CX290" t="s">
        <v>1</v>
      </c>
      <c r="CY290" s="124" t="str">
        <f>LEFT(BQ290,1)</f>
        <v/>
      </c>
      <c r="CZ290" t="s">
        <v>1</v>
      </c>
      <c r="DA290" s="106" t="str">
        <f>IF(CW290="","",IF(BO290&lt;&gt;"CRO","","INSERT INTO osoba (id,reg_broj,oib,spol_id,dat_rodjenja) VALUES ("&amp;CW290&amp;",(SELECT max(reg_broj)+1 FROM osoba),Null,'"&amp;CY290&amp;"',Null); INSERT INTO osoba_log (id,reg_broj,oib,spol_id,dat_rodjenja,dnevnik_id) SELECT id,reg_broj,oib,spol_id,dat_rodjenja,"&amp;CW$2&amp;" FROM osoba WHERE id = "&amp;CW290&amp;";"))</f>
        <v/>
      </c>
      <c r="DB290" s="129" t="str">
        <f>IF(CW290="","","INSERT INTO imeprezime (id,osoba_id,rbr,ime,prezime,klub_id,identitet_id,sintaksa_id,info,aktivno,dnevnik_id) VALUES ("&amp;CW290&amp;","&amp;IF(DA290="","Null",CW290)&amp;",1,'"&amp;BA290&amp;"','"&amp;BB290&amp;"',(SELECT id FROM klub WHERE naziv = '"&amp;BI290&amp;"'),Null,1,'',1,"&amp;CW$2&amp;");")</f>
        <v/>
      </c>
      <c r="DC290" t="s">
        <v>1</v>
      </c>
      <c r="DD290" s="30" t="str">
        <f t="shared" si="416"/>
        <v/>
      </c>
      <c r="DE290" t="s">
        <v>1</v>
      </c>
      <c r="DF290" s="106" t="str">
        <f>IF(OR(BP290="",BP290&lt;&gt;"NEMA"),"",BO290)</f>
        <v/>
      </c>
      <c r="DG290" s="129" t="str">
        <f>IF(DF290="","",MAX(DG$10:DG289)+1)</f>
        <v/>
      </c>
      <c r="DH290" t="s">
        <v>1</v>
      </c>
      <c r="DI290" s="91"/>
      <c r="DJ290" t="s">
        <v>1</v>
      </c>
      <c r="DK290" s="30" t="str">
        <f>IF(DF290="","","INSERT INTO drzava(id,naziv,oznaka) VALUES ("&amp;DG290&amp;",'"&amp;DI290&amp;"','"&amp;UPPER(LEFT(DF290,1))&amp;LOWER(RIGHT(DF290,2))&amp;"');")</f>
        <v/>
      </c>
      <c r="DL290" t="s">
        <v>1</v>
      </c>
      <c r="DM290" s="170" t="str">
        <f>IF(BJ290&lt;&gt;"NEMA","",IF(IFERROR(MATCH(BI290,BI$10:BI289,0),0)&lt;&gt;0,"",BI290))</f>
        <v/>
      </c>
      <c r="DN290" t="s">
        <v>1</v>
      </c>
      <c r="DO290" s="91"/>
      <c r="DP290" t="s">
        <v>1</v>
      </c>
      <c r="DQ290" s="106" t="str">
        <f t="shared" si="417"/>
        <v/>
      </c>
      <c r="DR290" s="74" t="str">
        <f>IF(DQ290="","",MAX(DR$10:DR289)+1)</f>
        <v/>
      </c>
      <c r="DS290" s="74" t="str">
        <f>IF(DQ290="","",IF(BP290="","",IF(BP290="NEMA",DG290,BP290)))</f>
        <v/>
      </c>
      <c r="DT290" s="74" t="str">
        <f t="shared" si="418"/>
        <v/>
      </c>
      <c r="DU290" s="74" t="str">
        <f>IF(DO290="","",MAX(DU$10:DU289)+1)</f>
        <v/>
      </c>
      <c r="DV290" s="181" t="str">
        <f>IF(DO290="","",INDEX(klub_id,MATCH(DO290,klub_naziv,0)))</f>
        <v/>
      </c>
      <c r="DW290" s="129" t="str">
        <f t="shared" si="419"/>
        <v/>
      </c>
      <c r="DX290" t="s">
        <v>1</v>
      </c>
      <c r="DY290" s="30" t="str">
        <f t="shared" si="420"/>
        <v/>
      </c>
      <c r="DZ290" t="s">
        <v>1</v>
      </c>
      <c r="EA290" s="170" t="str">
        <f>IF(BX290="","",IF(BY290&lt;&gt;"NEMA","ime-pre-klu"&amp;IF(BJ290="","","(ali)")&amp;"-kat",IF(CB290&lt;&gt;"NEMA","ime-pre-klu"&amp;IF(BJ290="","","(ali)"),IF(CE290&lt;&gt;"NEMA","ime-pre",IF(CW290&lt;&gt;"","novo",""))))&amp;IF(AND(BE290="0",BD290&gt;max_minuta*60),"-ot",""))</f>
        <v/>
      </c>
      <c r="EB290" t="s">
        <v>1</v>
      </c>
      <c r="EC290" s="112"/>
      <c r="ED290" s="138"/>
      <c r="EE290" s="138"/>
      <c r="EF290" s="138"/>
      <c r="EG290" s="138"/>
      <c r="EH290" s="138"/>
      <c r="EI290" s="138"/>
      <c r="EJ290" s="138"/>
      <c r="EK290" s="138"/>
      <c r="EL290" s="138"/>
      <c r="EM290" s="107" t="str">
        <f t="shared" si="403"/>
        <v/>
      </c>
      <c r="EN290" t="s">
        <v>1</v>
      </c>
    </row>
    <row r="291" spans="2:144" x14ac:dyDescent="0.25">
      <c r="B291" s="152"/>
      <c r="C291" t="s">
        <v>1</v>
      </c>
      <c r="D291" s="163" t="str">
        <f t="shared" si="404"/>
        <v/>
      </c>
      <c r="E291" s="164" t="str">
        <f t="shared" ref="E291:AW291" si="444">IF($B291="","",FIND(";",$B291,D291+1))</f>
        <v/>
      </c>
      <c r="F291" s="164" t="str">
        <f t="shared" si="444"/>
        <v/>
      </c>
      <c r="G291" s="164" t="str">
        <f t="shared" si="444"/>
        <v/>
      </c>
      <c r="H291" s="164" t="str">
        <f t="shared" si="444"/>
        <v/>
      </c>
      <c r="I291" s="164" t="str">
        <f t="shared" si="444"/>
        <v/>
      </c>
      <c r="J291" s="164" t="str">
        <f t="shared" si="444"/>
        <v/>
      </c>
      <c r="K291" s="164" t="str">
        <f t="shared" si="444"/>
        <v/>
      </c>
      <c r="L291" s="164" t="str">
        <f t="shared" si="444"/>
        <v/>
      </c>
      <c r="M291" s="164" t="str">
        <f t="shared" si="444"/>
        <v/>
      </c>
      <c r="N291" s="164" t="str">
        <f t="shared" si="444"/>
        <v/>
      </c>
      <c r="O291" s="164" t="str">
        <f t="shared" si="444"/>
        <v/>
      </c>
      <c r="P291" s="164" t="str">
        <f t="shared" si="444"/>
        <v/>
      </c>
      <c r="Q291" s="164" t="str">
        <f t="shared" si="444"/>
        <v/>
      </c>
      <c r="R291" s="164" t="str">
        <f t="shared" si="444"/>
        <v/>
      </c>
      <c r="S291" s="164" t="str">
        <f t="shared" si="444"/>
        <v/>
      </c>
      <c r="T291" s="164" t="str">
        <f t="shared" si="444"/>
        <v/>
      </c>
      <c r="U291" s="164" t="str">
        <f t="shared" si="444"/>
        <v/>
      </c>
      <c r="V291" s="164" t="str">
        <f t="shared" si="444"/>
        <v/>
      </c>
      <c r="W291" s="164" t="str">
        <f t="shared" si="444"/>
        <v/>
      </c>
      <c r="X291" s="164" t="str">
        <f t="shared" si="444"/>
        <v/>
      </c>
      <c r="Y291" s="164" t="str">
        <f t="shared" si="444"/>
        <v/>
      </c>
      <c r="Z291" s="164" t="str">
        <f t="shared" si="444"/>
        <v/>
      </c>
      <c r="AA291" s="164" t="str">
        <f t="shared" si="444"/>
        <v/>
      </c>
      <c r="AB291" s="164" t="str">
        <f t="shared" si="444"/>
        <v/>
      </c>
      <c r="AC291" s="164" t="str">
        <f t="shared" si="444"/>
        <v/>
      </c>
      <c r="AD291" s="164" t="str">
        <f t="shared" si="444"/>
        <v/>
      </c>
      <c r="AE291" s="164" t="str">
        <f t="shared" si="444"/>
        <v/>
      </c>
      <c r="AF291" s="164" t="str">
        <f t="shared" si="444"/>
        <v/>
      </c>
      <c r="AG291" s="164" t="str">
        <f t="shared" si="444"/>
        <v/>
      </c>
      <c r="AH291" s="164" t="str">
        <f t="shared" si="444"/>
        <v/>
      </c>
      <c r="AI291" s="164" t="str">
        <f t="shared" si="444"/>
        <v/>
      </c>
      <c r="AJ291" s="164" t="str">
        <f t="shared" si="444"/>
        <v/>
      </c>
      <c r="AK291" s="164" t="str">
        <f t="shared" si="444"/>
        <v/>
      </c>
      <c r="AL291" s="164" t="str">
        <f t="shared" si="444"/>
        <v/>
      </c>
      <c r="AM291" s="164" t="str">
        <f t="shared" si="444"/>
        <v/>
      </c>
      <c r="AN291" s="164" t="str">
        <f t="shared" si="444"/>
        <v/>
      </c>
      <c r="AO291" s="164" t="str">
        <f t="shared" si="444"/>
        <v/>
      </c>
      <c r="AP291" s="164" t="str">
        <f t="shared" si="444"/>
        <v/>
      </c>
      <c r="AQ291" s="164" t="str">
        <f t="shared" si="444"/>
        <v/>
      </c>
      <c r="AR291" s="164" t="str">
        <f t="shared" si="444"/>
        <v/>
      </c>
      <c r="AS291" s="164" t="str">
        <f t="shared" si="444"/>
        <v/>
      </c>
      <c r="AT291" s="164" t="str">
        <f t="shared" si="444"/>
        <v/>
      </c>
      <c r="AU291" s="164" t="str">
        <f t="shared" si="444"/>
        <v/>
      </c>
      <c r="AV291" s="164" t="str">
        <f t="shared" si="444"/>
        <v/>
      </c>
      <c r="AW291" s="165" t="str">
        <f t="shared" si="444"/>
        <v/>
      </c>
      <c r="AX291" t="s">
        <v>1</v>
      </c>
      <c r="AY291" s="106" t="str">
        <f t="shared" si="406"/>
        <v/>
      </c>
      <c r="AZ291" s="138" t="str">
        <f t="shared" si="398"/>
        <v/>
      </c>
      <c r="BA291" s="74" t="str">
        <f t="shared" si="407"/>
        <v/>
      </c>
      <c r="BB291" s="74" t="str">
        <f t="shared" si="408"/>
        <v/>
      </c>
      <c r="BC291" s="138" t="str">
        <f t="shared" si="409"/>
        <v/>
      </c>
      <c r="BD291" s="138" t="str">
        <f t="shared" si="410"/>
        <v/>
      </c>
      <c r="BE291" s="138" t="str">
        <f t="shared" si="411"/>
        <v/>
      </c>
      <c r="BF291" s="138" t="str">
        <f t="shared" si="432"/>
        <v/>
      </c>
      <c r="BG291" s="138" t="str">
        <f>IF(CD291="","",IF(N(BD291)&gt;max_minuta*60,2,INDEX(statusRezultat_id,MATCH(VALUE(BE291),statusRezultat_oevent,0))))</f>
        <v/>
      </c>
      <c r="BH291" s="74" t="str">
        <f>IF(B291="","",SUBSTITUTE(MID($B291,R291+1,S291-R291-1),"""",""))</f>
        <v/>
      </c>
      <c r="BI291" s="74" t="str">
        <f>IF(B291="","",SUBSTITUTE(MID($B291,S291+1,T291-S291-1),"""",""))</f>
        <v/>
      </c>
      <c r="BJ291" s="138" t="str">
        <f t="shared" si="412"/>
        <v/>
      </c>
      <c r="BK291" s="74" t="str" cm="1">
        <f t="array" ref="BK291">IF(BJ291="",""&amp;BI291,IF(BJ291="NEMA",BI291,INDEX(klubAlias_klub,BJ291)))</f>
        <v/>
      </c>
      <c r="BL291" s="74" t="str" cm="1">
        <f t="array" ref="BL291">IFERROR(INDEX(registarNatjecatelji,CE291,4),"")</f>
        <v/>
      </c>
      <c r="BM291" s="183" t="str">
        <f t="shared" si="368"/>
        <v/>
      </c>
      <c r="BN291" s="74" t="str">
        <f t="shared" si="413"/>
        <v/>
      </c>
      <c r="BO291" s="74" t="str">
        <f>IF(B291="","",SUBSTITUTE(MID($B291,T291+1,U291-T291-1),"""",""))</f>
        <v/>
      </c>
      <c r="BP291" s="138" t="str">
        <f>IF(BO291="","",IFERROR(INDEX(drzava_id,MATCH(BO291,drzava_oznaka,0)),"NEMA"))</f>
        <v/>
      </c>
      <c r="BQ291" s="74" t="str">
        <f>IF(B291="","",SUBSTITUTE(MID($B291,AQ291+1,AR291-AQ291-1),"""",""))</f>
        <v/>
      </c>
      <c r="BR291" s="74" t="str">
        <f t="shared" si="399"/>
        <v/>
      </c>
      <c r="BS291" s="138" t="str">
        <f t="shared" si="400"/>
        <v/>
      </c>
      <c r="BT291" s="75" t="str">
        <f>IF(B291="","",SUBSTITUTE(MID($B291,AR291+1,AS291-AR291-1),"""",""))</f>
        <v/>
      </c>
      <c r="BU291" s="75" t="str">
        <f>IF(B291="","",SUBSTITUTE(MID($B291,AS291+1,AT291-AS291-1),"""",""))</f>
        <v/>
      </c>
      <c r="BV291" s="76" t="str">
        <f>IF(B291="","",SUBSTITUTE(MID($B291,AT291+1,AU291-AT291-1),"""",""))</f>
        <v/>
      </c>
      <c r="BW291" t="s">
        <v>1</v>
      </c>
      <c r="BX291" s="106" t="str">
        <f>IF(BA291="Vacant","",IF(BA291="","",BA291) &amp; IF(BB291="",""," – " &amp; BB291) &amp; IF(BN291="",""," – " &amp; BN291) &amp; IF(AY291="",""," – " &amp; AY291))</f>
        <v/>
      </c>
      <c r="BY291" s="107" t="str">
        <f t="shared" si="401"/>
        <v/>
      </c>
      <c r="BZ291" t="s">
        <v>1</v>
      </c>
      <c r="CA291" s="106" t="str">
        <f>IF(BA291="Vacant","",IF(BA291="","",BA291) &amp; IF(BB291="",""," – " &amp; BB291) &amp; IF(BN291="",""," – " &amp; BN291))</f>
        <v/>
      </c>
      <c r="CB291" s="107" t="str">
        <f t="shared" si="402"/>
        <v/>
      </c>
      <c r="CC291" t="s">
        <v>1</v>
      </c>
      <c r="CD291" s="106" t="str">
        <f>IF(BA291="Vacant","",IF(BA291="","",BA291)&amp;IF(BB291="",""," – "&amp;BB291))</f>
        <v/>
      </c>
      <c r="CE291" s="107" t="str">
        <f t="shared" si="414"/>
        <v/>
      </c>
      <c r="CF291" t="s">
        <v>1</v>
      </c>
      <c r="CG291" s="112" t="str">
        <f t="shared" si="415"/>
        <v/>
      </c>
      <c r="CH291" s="107" t="str" cm="1">
        <f t="array" ref="CH291">IF(CG291="","",INDEX(imePrezime_id,CG291,0))</f>
        <v/>
      </c>
      <c r="CI291" t="s">
        <v>1</v>
      </c>
      <c r="CJ291" s="30" t="str">
        <f>IF(CE291&lt;&gt;"NEMA","","SELECT '"&amp;CD291&amp;"', ime, prezime FROM imeprezime WHERE ime LIKE '%"&amp;MID(BA291,2,LEN(BA291)-2)&amp;"%' Or prezime LIKE '%"&amp;MID(BB291,2,LEN(BB291)-2)&amp;"%' Or ime LIKE '%"&amp;MID(BB291,2,LEN(BB291)-2)&amp;"%' Or prezime LIKE '%"&amp;MID(BA291,2,LEN(BA291)-2)&amp;"%' ORDER BY ime, prezime;")</f>
        <v/>
      </c>
      <c r="CK291" t="s">
        <v>1</v>
      </c>
      <c r="CL291" s="91"/>
      <c r="CM291" t="s">
        <v>1</v>
      </c>
      <c r="CO291" t="s">
        <v>1</v>
      </c>
      <c r="CW291" s="116" t="str">
        <f>IF(CE291="NEMA",MAX(CW$10:CW290)+1,"")</f>
        <v/>
      </c>
      <c r="CX291" t="s">
        <v>1</v>
      </c>
      <c r="CY291" s="124" t="str">
        <f>LEFT(BQ291,1)</f>
        <v/>
      </c>
      <c r="CZ291" t="s">
        <v>1</v>
      </c>
      <c r="DA291" s="106" t="str">
        <f>IF(CW291="","",IF(BO291&lt;&gt;"CRO","","INSERT INTO osoba (id,reg_broj,oib,spol_id,dat_rodjenja) VALUES ("&amp;CW291&amp;",(SELECT max(reg_broj)+1 FROM osoba),Null,'"&amp;CY291&amp;"',Null); INSERT INTO osoba_log (id,reg_broj,oib,spol_id,dat_rodjenja,dnevnik_id) SELECT id,reg_broj,oib,spol_id,dat_rodjenja,"&amp;CW$2&amp;" FROM osoba WHERE id = "&amp;CW291&amp;";"))</f>
        <v/>
      </c>
      <c r="DB291" s="129" t="str">
        <f>IF(CW291="","","INSERT INTO imeprezime (id,osoba_id,rbr,ime,prezime,klub_id,identitet_id,sintaksa_id,info,aktivno,dnevnik_id) VALUES ("&amp;CW291&amp;","&amp;IF(DA291="","Null",CW291)&amp;",1,'"&amp;BA291&amp;"','"&amp;BB291&amp;"',(SELECT id FROM klub WHERE naziv = '"&amp;BI291&amp;"'),Null,1,'',1,"&amp;CW$2&amp;");")</f>
        <v/>
      </c>
      <c r="DC291" t="s">
        <v>1</v>
      </c>
      <c r="DD291" s="30" t="str">
        <f t="shared" si="416"/>
        <v/>
      </c>
      <c r="DE291" t="s">
        <v>1</v>
      </c>
      <c r="DF291" s="106" t="str">
        <f>IF(OR(BP291="",BP291&lt;&gt;"NEMA"),"",BO291)</f>
        <v/>
      </c>
      <c r="DG291" s="129" t="str">
        <f>IF(DF291="","",MAX(DG$10:DG290)+1)</f>
        <v/>
      </c>
      <c r="DH291" t="s">
        <v>1</v>
      </c>
      <c r="DI291" s="91"/>
      <c r="DJ291" t="s">
        <v>1</v>
      </c>
      <c r="DK291" s="30" t="str">
        <f>IF(DF291="","","INSERT INTO drzava(id,naziv,oznaka) VALUES ("&amp;DG291&amp;",'"&amp;DI291&amp;"','"&amp;UPPER(LEFT(DF291,1))&amp;LOWER(RIGHT(DF291,2))&amp;"');")</f>
        <v/>
      </c>
      <c r="DL291" t="s">
        <v>1</v>
      </c>
      <c r="DM291" s="170" t="str">
        <f>IF(BJ291&lt;&gt;"NEMA","",IF(IFERROR(MATCH(BI291,BI$10:BI290,0),0)&lt;&gt;0,"",BI291))</f>
        <v/>
      </c>
      <c r="DN291" t="s">
        <v>1</v>
      </c>
      <c r="DO291" s="91"/>
      <c r="DP291" t="s">
        <v>1</v>
      </c>
      <c r="DQ291" s="106" t="str">
        <f t="shared" si="417"/>
        <v/>
      </c>
      <c r="DR291" s="74" t="str">
        <f>IF(DQ291="","",MAX(DR$10:DR290)+1)</f>
        <v/>
      </c>
      <c r="DS291" s="74" t="str">
        <f>IF(DQ291="","",IF(BP291="","",IF(BP291="NEMA",DG291,BP291)))</f>
        <v/>
      </c>
      <c r="DT291" s="74" t="str">
        <f t="shared" si="418"/>
        <v/>
      </c>
      <c r="DU291" s="74" t="str">
        <f>IF(DO291="","",MAX(DU$10:DU290)+1)</f>
        <v/>
      </c>
      <c r="DV291" s="181" t="str">
        <f>IF(DO291="","",INDEX(klub_id,MATCH(DO291,klub_naziv,0)))</f>
        <v/>
      </c>
      <c r="DW291" s="129" t="str">
        <f t="shared" si="419"/>
        <v/>
      </c>
      <c r="DX291" t="s">
        <v>1</v>
      </c>
      <c r="DY291" s="30" t="str">
        <f t="shared" si="420"/>
        <v/>
      </c>
      <c r="DZ291" t="s">
        <v>1</v>
      </c>
      <c r="EA291" s="170" t="str">
        <f>IF(BX291="","",IF(BY291&lt;&gt;"NEMA","ime-pre-klu"&amp;IF(BJ291="","","(ali)")&amp;"-kat",IF(CB291&lt;&gt;"NEMA","ime-pre-klu"&amp;IF(BJ291="","","(ali)"),IF(CE291&lt;&gt;"NEMA","ime-pre",IF(CW291&lt;&gt;"","novo",""))))&amp;IF(AND(BE291="0",BD291&gt;max_minuta*60),"-ot",""))</f>
        <v/>
      </c>
      <c r="EB291" t="s">
        <v>1</v>
      </c>
      <c r="EC291" s="112"/>
      <c r="ED291" s="138"/>
      <c r="EE291" s="138"/>
      <c r="EF291" s="138"/>
      <c r="EG291" s="138"/>
      <c r="EH291" s="138"/>
      <c r="EI291" s="138"/>
      <c r="EJ291" s="138"/>
      <c r="EK291" s="138"/>
      <c r="EL291" s="138"/>
      <c r="EM291" s="107" t="str">
        <f t="shared" si="403"/>
        <v/>
      </c>
      <c r="EN291" t="s">
        <v>1</v>
      </c>
    </row>
    <row r="292" spans="2:144" x14ac:dyDescent="0.25">
      <c r="B292" s="152"/>
      <c r="C292" t="s">
        <v>1</v>
      </c>
      <c r="D292" s="163" t="str">
        <f t="shared" si="404"/>
        <v/>
      </c>
      <c r="E292" s="164" t="str">
        <f t="shared" ref="E292:AW292" si="445">IF($B292="","",FIND(";",$B292,D292+1))</f>
        <v/>
      </c>
      <c r="F292" s="164" t="str">
        <f t="shared" si="445"/>
        <v/>
      </c>
      <c r="G292" s="164" t="str">
        <f t="shared" si="445"/>
        <v/>
      </c>
      <c r="H292" s="164" t="str">
        <f t="shared" si="445"/>
        <v/>
      </c>
      <c r="I292" s="164" t="str">
        <f t="shared" si="445"/>
        <v/>
      </c>
      <c r="J292" s="164" t="str">
        <f t="shared" si="445"/>
        <v/>
      </c>
      <c r="K292" s="164" t="str">
        <f t="shared" si="445"/>
        <v/>
      </c>
      <c r="L292" s="164" t="str">
        <f t="shared" si="445"/>
        <v/>
      </c>
      <c r="M292" s="164" t="str">
        <f t="shared" si="445"/>
        <v/>
      </c>
      <c r="N292" s="164" t="str">
        <f t="shared" si="445"/>
        <v/>
      </c>
      <c r="O292" s="164" t="str">
        <f t="shared" si="445"/>
        <v/>
      </c>
      <c r="P292" s="164" t="str">
        <f t="shared" si="445"/>
        <v/>
      </c>
      <c r="Q292" s="164" t="str">
        <f t="shared" si="445"/>
        <v/>
      </c>
      <c r="R292" s="164" t="str">
        <f t="shared" si="445"/>
        <v/>
      </c>
      <c r="S292" s="164" t="str">
        <f t="shared" si="445"/>
        <v/>
      </c>
      <c r="T292" s="164" t="str">
        <f t="shared" si="445"/>
        <v/>
      </c>
      <c r="U292" s="164" t="str">
        <f t="shared" si="445"/>
        <v/>
      </c>
      <c r="V292" s="164" t="str">
        <f t="shared" si="445"/>
        <v/>
      </c>
      <c r="W292" s="164" t="str">
        <f t="shared" si="445"/>
        <v/>
      </c>
      <c r="X292" s="164" t="str">
        <f t="shared" si="445"/>
        <v/>
      </c>
      <c r="Y292" s="164" t="str">
        <f t="shared" si="445"/>
        <v/>
      </c>
      <c r="Z292" s="164" t="str">
        <f t="shared" si="445"/>
        <v/>
      </c>
      <c r="AA292" s="164" t="str">
        <f t="shared" si="445"/>
        <v/>
      </c>
      <c r="AB292" s="164" t="str">
        <f t="shared" si="445"/>
        <v/>
      </c>
      <c r="AC292" s="164" t="str">
        <f t="shared" si="445"/>
        <v/>
      </c>
      <c r="AD292" s="164" t="str">
        <f t="shared" si="445"/>
        <v/>
      </c>
      <c r="AE292" s="164" t="str">
        <f t="shared" si="445"/>
        <v/>
      </c>
      <c r="AF292" s="164" t="str">
        <f t="shared" si="445"/>
        <v/>
      </c>
      <c r="AG292" s="164" t="str">
        <f t="shared" si="445"/>
        <v/>
      </c>
      <c r="AH292" s="164" t="str">
        <f t="shared" si="445"/>
        <v/>
      </c>
      <c r="AI292" s="164" t="str">
        <f t="shared" si="445"/>
        <v/>
      </c>
      <c r="AJ292" s="164" t="str">
        <f t="shared" si="445"/>
        <v/>
      </c>
      <c r="AK292" s="164" t="str">
        <f t="shared" si="445"/>
        <v/>
      </c>
      <c r="AL292" s="164" t="str">
        <f t="shared" si="445"/>
        <v/>
      </c>
      <c r="AM292" s="164" t="str">
        <f t="shared" si="445"/>
        <v/>
      </c>
      <c r="AN292" s="164" t="str">
        <f t="shared" si="445"/>
        <v/>
      </c>
      <c r="AO292" s="164" t="str">
        <f t="shared" si="445"/>
        <v/>
      </c>
      <c r="AP292" s="164" t="str">
        <f t="shared" si="445"/>
        <v/>
      </c>
      <c r="AQ292" s="164" t="str">
        <f t="shared" si="445"/>
        <v/>
      </c>
      <c r="AR292" s="164" t="str">
        <f t="shared" si="445"/>
        <v/>
      </c>
      <c r="AS292" s="164" t="str">
        <f t="shared" si="445"/>
        <v/>
      </c>
      <c r="AT292" s="164" t="str">
        <f t="shared" si="445"/>
        <v/>
      </c>
      <c r="AU292" s="164" t="str">
        <f t="shared" si="445"/>
        <v/>
      </c>
      <c r="AV292" s="164" t="str">
        <f t="shared" si="445"/>
        <v/>
      </c>
      <c r="AW292" s="165" t="str">
        <f t="shared" si="445"/>
        <v/>
      </c>
      <c r="AX292" t="s">
        <v>1</v>
      </c>
      <c r="AY292" s="106" t="str">
        <f t="shared" si="406"/>
        <v/>
      </c>
      <c r="AZ292" s="138" t="str">
        <f t="shared" si="398"/>
        <v/>
      </c>
      <c r="BA292" s="74" t="str">
        <f t="shared" si="407"/>
        <v/>
      </c>
      <c r="BB292" s="74" t="str">
        <f t="shared" si="408"/>
        <v/>
      </c>
      <c r="BC292" s="138" t="str">
        <f t="shared" si="409"/>
        <v/>
      </c>
      <c r="BD292" s="138" t="str">
        <f t="shared" si="410"/>
        <v/>
      </c>
      <c r="BE292" s="138" t="str">
        <f t="shared" si="411"/>
        <v/>
      </c>
      <c r="BF292" s="138" t="str">
        <f t="shared" si="432"/>
        <v/>
      </c>
      <c r="BG292" s="138" t="str">
        <f>IF(CD292="","",IF(N(BD292)&gt;max_minuta*60,2,INDEX(statusRezultat_id,MATCH(VALUE(BE292),statusRezultat_oevent,0))))</f>
        <v/>
      </c>
      <c r="BH292" s="74" t="str">
        <f>IF(B292="","",SUBSTITUTE(MID($B292,R292+1,S292-R292-1),"""",""))</f>
        <v/>
      </c>
      <c r="BI292" s="74" t="str">
        <f>IF(B292="","",SUBSTITUTE(MID($B292,S292+1,T292-S292-1),"""",""))</f>
        <v/>
      </c>
      <c r="BJ292" s="138" t="str">
        <f t="shared" si="412"/>
        <v/>
      </c>
      <c r="BK292" s="74" t="str" cm="1">
        <f t="array" ref="BK292">IF(BJ292="",""&amp;BI292,IF(BJ292="NEMA",BI292,INDEX(klubAlias_klub,BJ292)))</f>
        <v/>
      </c>
      <c r="BL292" s="74" t="str" cm="1">
        <f t="array" ref="BL292">IFERROR(INDEX(registarNatjecatelji,CE292,4),"")</f>
        <v/>
      </c>
      <c r="BM292" s="183" t="str">
        <f t="shared" si="368"/>
        <v/>
      </c>
      <c r="BN292" s="74" t="str">
        <f t="shared" si="413"/>
        <v/>
      </c>
      <c r="BO292" s="74" t="str">
        <f>IF(B292="","",SUBSTITUTE(MID($B292,T292+1,U292-T292-1),"""",""))</f>
        <v/>
      </c>
      <c r="BP292" s="138" t="str">
        <f>IF(BO292="","",IFERROR(INDEX(drzava_id,MATCH(BO292,drzava_oznaka,0)),"NEMA"))</f>
        <v/>
      </c>
      <c r="BQ292" s="74" t="str">
        <f>IF(B292="","",SUBSTITUTE(MID($B292,AQ292+1,AR292-AQ292-1),"""",""))</f>
        <v/>
      </c>
      <c r="BR292" s="74" t="str">
        <f t="shared" si="399"/>
        <v/>
      </c>
      <c r="BS292" s="138" t="str">
        <f t="shared" si="400"/>
        <v/>
      </c>
      <c r="BT292" s="75" t="str">
        <f>IF(B292="","",SUBSTITUTE(MID($B292,AR292+1,AS292-AR292-1),"""",""))</f>
        <v/>
      </c>
      <c r="BU292" s="75" t="str">
        <f>IF(B292="","",SUBSTITUTE(MID($B292,AS292+1,AT292-AS292-1),"""",""))</f>
        <v/>
      </c>
      <c r="BV292" s="76" t="str">
        <f>IF(B292="","",SUBSTITUTE(MID($B292,AT292+1,AU292-AT292-1),"""",""))</f>
        <v/>
      </c>
      <c r="BW292" t="s">
        <v>1</v>
      </c>
      <c r="BX292" s="106" t="str">
        <f>IF(BA292="Vacant","",IF(BA292="","",BA292) &amp; IF(BB292="",""," – " &amp; BB292) &amp; IF(BN292="",""," – " &amp; BN292) &amp; IF(AY292="",""," – " &amp; AY292))</f>
        <v/>
      </c>
      <c r="BY292" s="107" t="str">
        <f t="shared" si="401"/>
        <v/>
      </c>
      <c r="BZ292" t="s">
        <v>1</v>
      </c>
      <c r="CA292" s="106" t="str">
        <f>IF(BA292="Vacant","",IF(BA292="","",BA292) &amp; IF(BB292="",""," – " &amp; BB292) &amp; IF(BN292="",""," – " &amp; BN292))</f>
        <v/>
      </c>
      <c r="CB292" s="107" t="str">
        <f t="shared" si="402"/>
        <v/>
      </c>
      <c r="CC292" t="s">
        <v>1</v>
      </c>
      <c r="CD292" s="106" t="str">
        <f>IF(BA292="Vacant","",IF(BA292="","",BA292)&amp;IF(BB292="",""," – "&amp;BB292))</f>
        <v/>
      </c>
      <c r="CE292" s="107" t="str">
        <f t="shared" si="414"/>
        <v/>
      </c>
      <c r="CF292" t="s">
        <v>1</v>
      </c>
      <c r="CG292" s="112" t="str">
        <f t="shared" si="415"/>
        <v/>
      </c>
      <c r="CH292" s="107" t="str" cm="1">
        <f t="array" ref="CH292">IF(CG292="","",INDEX(imePrezime_id,CG292,0))</f>
        <v/>
      </c>
      <c r="CI292" t="s">
        <v>1</v>
      </c>
      <c r="CJ292" s="30" t="str">
        <f>IF(CE292&lt;&gt;"NEMA","","SELECT '"&amp;CD292&amp;"', ime, prezime FROM imeprezime WHERE ime LIKE '%"&amp;MID(BA292,2,LEN(BA292)-2)&amp;"%' Or prezime LIKE '%"&amp;MID(BB292,2,LEN(BB292)-2)&amp;"%' Or ime LIKE '%"&amp;MID(BB292,2,LEN(BB292)-2)&amp;"%' Or prezime LIKE '%"&amp;MID(BA292,2,LEN(BA292)-2)&amp;"%' ORDER BY ime, prezime;")</f>
        <v/>
      </c>
      <c r="CK292" t="s">
        <v>1</v>
      </c>
      <c r="CL292" s="91"/>
      <c r="CM292" t="s">
        <v>1</v>
      </c>
      <c r="CO292" t="s">
        <v>1</v>
      </c>
      <c r="CW292" s="116" t="str">
        <f>IF(CE292="NEMA",MAX(CW$10:CW291)+1,"")</f>
        <v/>
      </c>
      <c r="CX292" t="s">
        <v>1</v>
      </c>
      <c r="CY292" s="124" t="str">
        <f>LEFT(BQ292,1)</f>
        <v/>
      </c>
      <c r="CZ292" t="s">
        <v>1</v>
      </c>
      <c r="DA292" s="106" t="str">
        <f>IF(CW292="","",IF(BO292&lt;&gt;"CRO","","INSERT INTO osoba (id,reg_broj,oib,spol_id,dat_rodjenja) VALUES ("&amp;CW292&amp;",(SELECT max(reg_broj)+1 FROM osoba),Null,'"&amp;CY292&amp;"',Null); INSERT INTO osoba_log (id,reg_broj,oib,spol_id,dat_rodjenja,dnevnik_id) SELECT id,reg_broj,oib,spol_id,dat_rodjenja,"&amp;CW$2&amp;" FROM osoba WHERE id = "&amp;CW292&amp;";"))</f>
        <v/>
      </c>
      <c r="DB292" s="129" t="str">
        <f>IF(CW292="","","INSERT INTO imeprezime (id,osoba_id,rbr,ime,prezime,klub_id,identitet_id,sintaksa_id,info,aktivno,dnevnik_id) VALUES ("&amp;CW292&amp;","&amp;IF(DA292="","Null",CW292)&amp;",1,'"&amp;BA292&amp;"','"&amp;BB292&amp;"',(SELECT id FROM klub WHERE naziv = '"&amp;BI292&amp;"'),Null,1,'',1,"&amp;CW$2&amp;");")</f>
        <v/>
      </c>
      <c r="DC292" t="s">
        <v>1</v>
      </c>
      <c r="DD292" s="30" t="str">
        <f t="shared" si="416"/>
        <v/>
      </c>
      <c r="DE292" t="s">
        <v>1</v>
      </c>
      <c r="DF292" s="106" t="str">
        <f>IF(OR(BP292="",BP292&lt;&gt;"NEMA"),"",BO292)</f>
        <v/>
      </c>
      <c r="DG292" s="129" t="str">
        <f>IF(DF292="","",MAX(DG$10:DG291)+1)</f>
        <v/>
      </c>
      <c r="DH292" t="s">
        <v>1</v>
      </c>
      <c r="DI292" s="91"/>
      <c r="DJ292" t="s">
        <v>1</v>
      </c>
      <c r="DK292" s="30" t="str">
        <f>IF(DF292="","","INSERT INTO drzava(id,naziv,oznaka) VALUES ("&amp;DG292&amp;",'"&amp;DI292&amp;"','"&amp;UPPER(LEFT(DF292,1))&amp;LOWER(RIGHT(DF292,2))&amp;"');")</f>
        <v/>
      </c>
      <c r="DL292" t="s">
        <v>1</v>
      </c>
      <c r="DM292" s="170" t="str">
        <f>IF(BJ292&lt;&gt;"NEMA","",IF(IFERROR(MATCH(BI292,BI$10:BI291,0),0)&lt;&gt;0,"",BI292))</f>
        <v/>
      </c>
      <c r="DN292" t="s">
        <v>1</v>
      </c>
      <c r="DO292" s="91"/>
      <c r="DP292" t="s">
        <v>1</v>
      </c>
      <c r="DQ292" s="106" t="str">
        <f t="shared" si="417"/>
        <v/>
      </c>
      <c r="DR292" s="74" t="str">
        <f>IF(DQ292="","",MAX(DR$10:DR291)+1)</f>
        <v/>
      </c>
      <c r="DS292" s="74" t="str">
        <f>IF(DQ292="","",IF(BP292="","",IF(BP292="NEMA",DG292,BP292)))</f>
        <v/>
      </c>
      <c r="DT292" s="74" t="str">
        <f t="shared" si="418"/>
        <v/>
      </c>
      <c r="DU292" s="74" t="str">
        <f>IF(DO292="","",MAX(DU$10:DU291)+1)</f>
        <v/>
      </c>
      <c r="DV292" s="181" t="str">
        <f>IF(DO292="","",INDEX(klub_id,MATCH(DO292,klub_naziv,0)))</f>
        <v/>
      </c>
      <c r="DW292" s="129" t="str">
        <f t="shared" si="419"/>
        <v/>
      </c>
      <c r="DX292" t="s">
        <v>1</v>
      </c>
      <c r="DY292" s="30" t="str">
        <f t="shared" si="420"/>
        <v/>
      </c>
      <c r="DZ292" t="s">
        <v>1</v>
      </c>
      <c r="EA292" s="170" t="str">
        <f>IF(BX292="","",IF(BY292&lt;&gt;"NEMA","ime-pre-klu"&amp;IF(BJ292="","","(ali)")&amp;"-kat",IF(CB292&lt;&gt;"NEMA","ime-pre-klu"&amp;IF(BJ292="","","(ali)"),IF(CE292&lt;&gt;"NEMA","ime-pre",IF(CW292&lt;&gt;"","novo",""))))&amp;IF(AND(BE292="0",BD292&gt;max_minuta*60),"-ot",""))</f>
        <v/>
      </c>
      <c r="EB292" t="s">
        <v>1</v>
      </c>
      <c r="EC292" s="112"/>
      <c r="ED292" s="138"/>
      <c r="EE292" s="138"/>
      <c r="EF292" s="138"/>
      <c r="EG292" s="138"/>
      <c r="EH292" s="138"/>
      <c r="EI292" s="138"/>
      <c r="EJ292" s="138"/>
      <c r="EK292" s="138"/>
      <c r="EL292" s="138"/>
      <c r="EM292" s="107" t="str">
        <f t="shared" si="403"/>
        <v/>
      </c>
      <c r="EN292" t="s">
        <v>1</v>
      </c>
    </row>
    <row r="293" spans="2:144" x14ac:dyDescent="0.25">
      <c r="B293" s="152"/>
      <c r="C293" t="s">
        <v>1</v>
      </c>
      <c r="D293" s="163" t="str">
        <f t="shared" si="404"/>
        <v/>
      </c>
      <c r="E293" s="164" t="str">
        <f t="shared" ref="E293:AW293" si="446">IF($B293="","",FIND(";",$B293,D293+1))</f>
        <v/>
      </c>
      <c r="F293" s="164" t="str">
        <f t="shared" si="446"/>
        <v/>
      </c>
      <c r="G293" s="164" t="str">
        <f t="shared" si="446"/>
        <v/>
      </c>
      <c r="H293" s="164" t="str">
        <f t="shared" si="446"/>
        <v/>
      </c>
      <c r="I293" s="164" t="str">
        <f t="shared" si="446"/>
        <v/>
      </c>
      <c r="J293" s="164" t="str">
        <f t="shared" si="446"/>
        <v/>
      </c>
      <c r="K293" s="164" t="str">
        <f t="shared" si="446"/>
        <v/>
      </c>
      <c r="L293" s="164" t="str">
        <f t="shared" si="446"/>
        <v/>
      </c>
      <c r="M293" s="164" t="str">
        <f t="shared" si="446"/>
        <v/>
      </c>
      <c r="N293" s="164" t="str">
        <f t="shared" si="446"/>
        <v/>
      </c>
      <c r="O293" s="164" t="str">
        <f t="shared" si="446"/>
        <v/>
      </c>
      <c r="P293" s="164" t="str">
        <f t="shared" si="446"/>
        <v/>
      </c>
      <c r="Q293" s="164" t="str">
        <f t="shared" si="446"/>
        <v/>
      </c>
      <c r="R293" s="164" t="str">
        <f t="shared" si="446"/>
        <v/>
      </c>
      <c r="S293" s="164" t="str">
        <f t="shared" si="446"/>
        <v/>
      </c>
      <c r="T293" s="164" t="str">
        <f t="shared" si="446"/>
        <v/>
      </c>
      <c r="U293" s="164" t="str">
        <f t="shared" si="446"/>
        <v/>
      </c>
      <c r="V293" s="164" t="str">
        <f t="shared" si="446"/>
        <v/>
      </c>
      <c r="W293" s="164" t="str">
        <f t="shared" si="446"/>
        <v/>
      </c>
      <c r="X293" s="164" t="str">
        <f t="shared" si="446"/>
        <v/>
      </c>
      <c r="Y293" s="164" t="str">
        <f t="shared" si="446"/>
        <v/>
      </c>
      <c r="Z293" s="164" t="str">
        <f t="shared" si="446"/>
        <v/>
      </c>
      <c r="AA293" s="164" t="str">
        <f t="shared" si="446"/>
        <v/>
      </c>
      <c r="AB293" s="164" t="str">
        <f t="shared" si="446"/>
        <v/>
      </c>
      <c r="AC293" s="164" t="str">
        <f t="shared" si="446"/>
        <v/>
      </c>
      <c r="AD293" s="164" t="str">
        <f t="shared" si="446"/>
        <v/>
      </c>
      <c r="AE293" s="164" t="str">
        <f t="shared" si="446"/>
        <v/>
      </c>
      <c r="AF293" s="164" t="str">
        <f t="shared" si="446"/>
        <v/>
      </c>
      <c r="AG293" s="164" t="str">
        <f t="shared" si="446"/>
        <v/>
      </c>
      <c r="AH293" s="164" t="str">
        <f t="shared" si="446"/>
        <v/>
      </c>
      <c r="AI293" s="164" t="str">
        <f t="shared" si="446"/>
        <v/>
      </c>
      <c r="AJ293" s="164" t="str">
        <f t="shared" si="446"/>
        <v/>
      </c>
      <c r="AK293" s="164" t="str">
        <f t="shared" si="446"/>
        <v/>
      </c>
      <c r="AL293" s="164" t="str">
        <f t="shared" si="446"/>
        <v/>
      </c>
      <c r="AM293" s="164" t="str">
        <f t="shared" si="446"/>
        <v/>
      </c>
      <c r="AN293" s="164" t="str">
        <f t="shared" si="446"/>
        <v/>
      </c>
      <c r="AO293" s="164" t="str">
        <f t="shared" si="446"/>
        <v/>
      </c>
      <c r="AP293" s="164" t="str">
        <f t="shared" si="446"/>
        <v/>
      </c>
      <c r="AQ293" s="164" t="str">
        <f t="shared" si="446"/>
        <v/>
      </c>
      <c r="AR293" s="164" t="str">
        <f t="shared" si="446"/>
        <v/>
      </c>
      <c r="AS293" s="164" t="str">
        <f t="shared" si="446"/>
        <v/>
      </c>
      <c r="AT293" s="164" t="str">
        <f t="shared" si="446"/>
        <v/>
      </c>
      <c r="AU293" s="164" t="str">
        <f t="shared" si="446"/>
        <v/>
      </c>
      <c r="AV293" s="164" t="str">
        <f t="shared" si="446"/>
        <v/>
      </c>
      <c r="AW293" s="165" t="str">
        <f t="shared" si="446"/>
        <v/>
      </c>
      <c r="AX293" t="s">
        <v>1</v>
      </c>
      <c r="AY293" s="106" t="str">
        <f t="shared" si="406"/>
        <v/>
      </c>
      <c r="AZ293" s="138" t="str">
        <f t="shared" si="398"/>
        <v/>
      </c>
      <c r="BA293" s="74" t="str">
        <f t="shared" si="407"/>
        <v/>
      </c>
      <c r="BB293" s="74" t="str">
        <f t="shared" si="408"/>
        <v/>
      </c>
      <c r="BC293" s="138" t="str">
        <f t="shared" si="409"/>
        <v/>
      </c>
      <c r="BD293" s="138" t="str">
        <f t="shared" si="410"/>
        <v/>
      </c>
      <c r="BE293" s="138" t="str">
        <f t="shared" si="411"/>
        <v/>
      </c>
      <c r="BF293" s="138" t="str">
        <f t="shared" si="432"/>
        <v/>
      </c>
      <c r="BG293" s="138" t="str">
        <f>IF(CD293="","",IF(N(BD293)&gt;max_minuta*60,2,INDEX(statusRezultat_id,MATCH(VALUE(BE293),statusRezultat_oevent,0))))</f>
        <v/>
      </c>
      <c r="BH293" s="74" t="str">
        <f>IF(B293="","",SUBSTITUTE(MID($B293,R293+1,S293-R293-1),"""",""))</f>
        <v/>
      </c>
      <c r="BI293" s="74" t="str">
        <f>IF(B293="","",SUBSTITUTE(MID($B293,S293+1,T293-S293-1),"""",""))</f>
        <v/>
      </c>
      <c r="BJ293" s="138" t="str">
        <f t="shared" si="412"/>
        <v/>
      </c>
      <c r="BK293" s="74" t="str" cm="1">
        <f t="array" ref="BK293">IF(BJ293="",""&amp;BI293,IF(BJ293="NEMA",BI293,INDEX(klubAlias_klub,BJ293)))</f>
        <v/>
      </c>
      <c r="BL293" s="74" t="str" cm="1">
        <f t="array" ref="BL293">IFERROR(INDEX(registarNatjecatelji,CE293,4),"")</f>
        <v/>
      </c>
      <c r="BM293" s="183" t="str">
        <f t="shared" si="368"/>
        <v/>
      </c>
      <c r="BN293" s="74" t="str">
        <f t="shared" si="413"/>
        <v/>
      </c>
      <c r="BO293" s="74" t="str">
        <f>IF(B293="","",SUBSTITUTE(MID($B293,T293+1,U293-T293-1),"""",""))</f>
        <v/>
      </c>
      <c r="BP293" s="138" t="str">
        <f>IF(BO293="","",IFERROR(INDEX(drzava_id,MATCH(BO293,drzava_oznaka,0)),"NEMA"))</f>
        <v/>
      </c>
      <c r="BQ293" s="74" t="str">
        <f>IF(B293="","",SUBSTITUTE(MID($B293,AQ293+1,AR293-AQ293-1),"""",""))</f>
        <v/>
      </c>
      <c r="BR293" s="74" t="str">
        <f t="shared" si="399"/>
        <v/>
      </c>
      <c r="BS293" s="138" t="str">
        <f t="shared" si="400"/>
        <v/>
      </c>
      <c r="BT293" s="75" t="str">
        <f>IF(B293="","",SUBSTITUTE(MID($B293,AR293+1,AS293-AR293-1),"""",""))</f>
        <v/>
      </c>
      <c r="BU293" s="75" t="str">
        <f>IF(B293="","",SUBSTITUTE(MID($B293,AS293+1,AT293-AS293-1),"""",""))</f>
        <v/>
      </c>
      <c r="BV293" s="76" t="str">
        <f>IF(B293="","",SUBSTITUTE(MID($B293,AT293+1,AU293-AT293-1),"""",""))</f>
        <v/>
      </c>
      <c r="BW293" t="s">
        <v>1</v>
      </c>
      <c r="BX293" s="106" t="str">
        <f>IF(BA293="Vacant","",IF(BA293="","",BA293) &amp; IF(BB293="",""," – " &amp; BB293) &amp; IF(BN293="",""," – " &amp; BN293) &amp; IF(AY293="",""," – " &amp; AY293))</f>
        <v/>
      </c>
      <c r="BY293" s="107" t="str">
        <f t="shared" si="401"/>
        <v/>
      </c>
      <c r="BZ293" t="s">
        <v>1</v>
      </c>
      <c r="CA293" s="106" t="str">
        <f>IF(BA293="Vacant","",IF(BA293="","",BA293) &amp; IF(BB293="",""," – " &amp; BB293) &amp; IF(BN293="",""," – " &amp; BN293))</f>
        <v/>
      </c>
      <c r="CB293" s="107" t="str">
        <f t="shared" si="402"/>
        <v/>
      </c>
      <c r="CC293" t="s">
        <v>1</v>
      </c>
      <c r="CD293" s="106" t="str">
        <f>IF(BA293="Vacant","",IF(BA293="","",BA293)&amp;IF(BB293="",""," – "&amp;BB293))</f>
        <v/>
      </c>
      <c r="CE293" s="107" t="str">
        <f t="shared" si="414"/>
        <v/>
      </c>
      <c r="CF293" t="s">
        <v>1</v>
      </c>
      <c r="CG293" s="112" t="str">
        <f t="shared" si="415"/>
        <v/>
      </c>
      <c r="CH293" s="107" t="str" cm="1">
        <f t="array" ref="CH293">IF(CG293="","",INDEX(imePrezime_id,CG293,0))</f>
        <v/>
      </c>
      <c r="CI293" t="s">
        <v>1</v>
      </c>
      <c r="CJ293" s="30" t="str">
        <f>IF(CE293&lt;&gt;"NEMA","","SELECT '"&amp;CD293&amp;"', ime, prezime FROM imeprezime WHERE ime LIKE '%"&amp;MID(BA293,2,LEN(BA293)-2)&amp;"%' Or prezime LIKE '%"&amp;MID(BB293,2,LEN(BB293)-2)&amp;"%' Or ime LIKE '%"&amp;MID(BB293,2,LEN(BB293)-2)&amp;"%' Or prezime LIKE '%"&amp;MID(BA293,2,LEN(BA293)-2)&amp;"%' ORDER BY ime, prezime;")</f>
        <v/>
      </c>
      <c r="CK293" t="s">
        <v>1</v>
      </c>
      <c r="CL293" s="91"/>
      <c r="CM293" t="s">
        <v>1</v>
      </c>
      <c r="CO293" t="s">
        <v>1</v>
      </c>
      <c r="CW293" s="116" t="str">
        <f>IF(CE293="NEMA",MAX(CW$10:CW292)+1,"")</f>
        <v/>
      </c>
      <c r="CX293" t="s">
        <v>1</v>
      </c>
      <c r="CY293" s="124" t="str">
        <f>LEFT(BQ293,1)</f>
        <v/>
      </c>
      <c r="CZ293" t="s">
        <v>1</v>
      </c>
      <c r="DA293" s="106" t="str">
        <f>IF(CW293="","",IF(BO293&lt;&gt;"CRO","","INSERT INTO osoba (id,reg_broj,oib,spol_id,dat_rodjenja) VALUES ("&amp;CW293&amp;",(SELECT max(reg_broj)+1 FROM osoba),Null,'"&amp;CY293&amp;"',Null); INSERT INTO osoba_log (id,reg_broj,oib,spol_id,dat_rodjenja,dnevnik_id) SELECT id,reg_broj,oib,spol_id,dat_rodjenja,"&amp;CW$2&amp;" FROM osoba WHERE id = "&amp;CW293&amp;";"))</f>
        <v/>
      </c>
      <c r="DB293" s="129" t="str">
        <f>IF(CW293="","","INSERT INTO imeprezime (id,osoba_id,rbr,ime,prezime,klub_id,identitet_id,sintaksa_id,info,aktivno,dnevnik_id) VALUES ("&amp;CW293&amp;","&amp;IF(DA293="","Null",CW293)&amp;",1,'"&amp;BA293&amp;"','"&amp;BB293&amp;"',(SELECT id FROM klub WHERE naziv = '"&amp;BI293&amp;"'),Null,1,'',1,"&amp;CW$2&amp;");")</f>
        <v/>
      </c>
      <c r="DC293" t="s">
        <v>1</v>
      </c>
      <c r="DD293" s="30" t="str">
        <f t="shared" si="416"/>
        <v/>
      </c>
      <c r="DE293" t="s">
        <v>1</v>
      </c>
      <c r="DF293" s="106" t="str">
        <f>IF(OR(BP293="",BP293&lt;&gt;"NEMA"),"",BO293)</f>
        <v/>
      </c>
      <c r="DG293" s="129" t="str">
        <f>IF(DF293="","",MAX(DG$10:DG292)+1)</f>
        <v/>
      </c>
      <c r="DH293" t="s">
        <v>1</v>
      </c>
      <c r="DI293" s="91"/>
      <c r="DJ293" t="s">
        <v>1</v>
      </c>
      <c r="DK293" s="30" t="str">
        <f>IF(DF293="","","INSERT INTO drzava(id,naziv,oznaka) VALUES ("&amp;DG293&amp;",'"&amp;DI293&amp;"','"&amp;UPPER(LEFT(DF293,1))&amp;LOWER(RIGHT(DF293,2))&amp;"');")</f>
        <v/>
      </c>
      <c r="DL293" t="s">
        <v>1</v>
      </c>
      <c r="DM293" s="170" t="str">
        <f>IF(BJ293&lt;&gt;"NEMA","",IF(IFERROR(MATCH(BI293,BI$10:BI292,0),0)&lt;&gt;0,"",BI293))</f>
        <v/>
      </c>
      <c r="DN293" t="s">
        <v>1</v>
      </c>
      <c r="DO293" s="91"/>
      <c r="DP293" t="s">
        <v>1</v>
      </c>
      <c r="DQ293" s="106" t="str">
        <f t="shared" si="417"/>
        <v/>
      </c>
      <c r="DR293" s="74" t="str">
        <f>IF(DQ293="","",MAX(DR$10:DR292)+1)</f>
        <v/>
      </c>
      <c r="DS293" s="74" t="str">
        <f>IF(DQ293="","",IF(BP293="","",IF(BP293="NEMA",DG293,BP293)))</f>
        <v/>
      </c>
      <c r="DT293" s="74" t="str">
        <f t="shared" si="418"/>
        <v/>
      </c>
      <c r="DU293" s="74" t="str">
        <f>IF(DO293="","",MAX(DU$10:DU292)+1)</f>
        <v/>
      </c>
      <c r="DV293" s="181" t="str">
        <f>IF(DO293="","",INDEX(klub_id,MATCH(DO293,klub_naziv,0)))</f>
        <v/>
      </c>
      <c r="DW293" s="129" t="str">
        <f t="shared" si="419"/>
        <v/>
      </c>
      <c r="DX293" t="s">
        <v>1</v>
      </c>
      <c r="DY293" s="30" t="str">
        <f t="shared" si="420"/>
        <v/>
      </c>
      <c r="DZ293" t="s">
        <v>1</v>
      </c>
      <c r="EA293" s="170" t="str">
        <f>IF(BX293="","",IF(BY293&lt;&gt;"NEMA","ime-pre-klu"&amp;IF(BJ293="","","(ali)")&amp;"-kat",IF(CB293&lt;&gt;"NEMA","ime-pre-klu"&amp;IF(BJ293="","","(ali)"),IF(CE293&lt;&gt;"NEMA","ime-pre",IF(CW293&lt;&gt;"","novo",""))))&amp;IF(AND(BE293="0",BD293&gt;max_minuta*60),"-ot",""))</f>
        <v/>
      </c>
      <c r="EB293" t="s">
        <v>1</v>
      </c>
      <c r="EC293" s="112"/>
      <c r="ED293" s="138"/>
      <c r="EE293" s="138"/>
      <c r="EF293" s="138"/>
      <c r="EG293" s="138"/>
      <c r="EH293" s="138"/>
      <c r="EI293" s="138"/>
      <c r="EJ293" s="138"/>
      <c r="EK293" s="138"/>
      <c r="EL293" s="138"/>
      <c r="EM293" s="107" t="str">
        <f t="shared" si="403"/>
        <v/>
      </c>
      <c r="EN293" t="s">
        <v>1</v>
      </c>
    </row>
    <row r="294" spans="2:144" x14ac:dyDescent="0.25">
      <c r="B294" s="152"/>
      <c r="C294" t="s">
        <v>1</v>
      </c>
      <c r="D294" s="163" t="str">
        <f t="shared" si="404"/>
        <v/>
      </c>
      <c r="E294" s="164" t="str">
        <f t="shared" ref="E294:AW294" si="447">IF($B294="","",FIND(";",$B294,D294+1))</f>
        <v/>
      </c>
      <c r="F294" s="164" t="str">
        <f t="shared" si="447"/>
        <v/>
      </c>
      <c r="G294" s="164" t="str">
        <f t="shared" si="447"/>
        <v/>
      </c>
      <c r="H294" s="164" t="str">
        <f t="shared" si="447"/>
        <v/>
      </c>
      <c r="I294" s="164" t="str">
        <f t="shared" si="447"/>
        <v/>
      </c>
      <c r="J294" s="164" t="str">
        <f t="shared" si="447"/>
        <v/>
      </c>
      <c r="K294" s="164" t="str">
        <f t="shared" si="447"/>
        <v/>
      </c>
      <c r="L294" s="164" t="str">
        <f t="shared" si="447"/>
        <v/>
      </c>
      <c r="M294" s="164" t="str">
        <f t="shared" si="447"/>
        <v/>
      </c>
      <c r="N294" s="164" t="str">
        <f t="shared" si="447"/>
        <v/>
      </c>
      <c r="O294" s="164" t="str">
        <f t="shared" si="447"/>
        <v/>
      </c>
      <c r="P294" s="164" t="str">
        <f t="shared" si="447"/>
        <v/>
      </c>
      <c r="Q294" s="164" t="str">
        <f t="shared" si="447"/>
        <v/>
      </c>
      <c r="R294" s="164" t="str">
        <f t="shared" si="447"/>
        <v/>
      </c>
      <c r="S294" s="164" t="str">
        <f t="shared" si="447"/>
        <v/>
      </c>
      <c r="T294" s="164" t="str">
        <f t="shared" si="447"/>
        <v/>
      </c>
      <c r="U294" s="164" t="str">
        <f t="shared" si="447"/>
        <v/>
      </c>
      <c r="V294" s="164" t="str">
        <f t="shared" si="447"/>
        <v/>
      </c>
      <c r="W294" s="164" t="str">
        <f t="shared" si="447"/>
        <v/>
      </c>
      <c r="X294" s="164" t="str">
        <f t="shared" si="447"/>
        <v/>
      </c>
      <c r="Y294" s="164" t="str">
        <f t="shared" si="447"/>
        <v/>
      </c>
      <c r="Z294" s="164" t="str">
        <f t="shared" si="447"/>
        <v/>
      </c>
      <c r="AA294" s="164" t="str">
        <f t="shared" si="447"/>
        <v/>
      </c>
      <c r="AB294" s="164" t="str">
        <f t="shared" si="447"/>
        <v/>
      </c>
      <c r="AC294" s="164" t="str">
        <f t="shared" si="447"/>
        <v/>
      </c>
      <c r="AD294" s="164" t="str">
        <f t="shared" si="447"/>
        <v/>
      </c>
      <c r="AE294" s="164" t="str">
        <f t="shared" si="447"/>
        <v/>
      </c>
      <c r="AF294" s="164" t="str">
        <f t="shared" si="447"/>
        <v/>
      </c>
      <c r="AG294" s="164" t="str">
        <f t="shared" si="447"/>
        <v/>
      </c>
      <c r="AH294" s="164" t="str">
        <f t="shared" si="447"/>
        <v/>
      </c>
      <c r="AI294" s="164" t="str">
        <f t="shared" si="447"/>
        <v/>
      </c>
      <c r="AJ294" s="164" t="str">
        <f t="shared" si="447"/>
        <v/>
      </c>
      <c r="AK294" s="164" t="str">
        <f t="shared" si="447"/>
        <v/>
      </c>
      <c r="AL294" s="164" t="str">
        <f t="shared" si="447"/>
        <v/>
      </c>
      <c r="AM294" s="164" t="str">
        <f t="shared" si="447"/>
        <v/>
      </c>
      <c r="AN294" s="164" t="str">
        <f t="shared" si="447"/>
        <v/>
      </c>
      <c r="AO294" s="164" t="str">
        <f t="shared" si="447"/>
        <v/>
      </c>
      <c r="AP294" s="164" t="str">
        <f t="shared" si="447"/>
        <v/>
      </c>
      <c r="AQ294" s="164" t="str">
        <f t="shared" si="447"/>
        <v/>
      </c>
      <c r="AR294" s="164" t="str">
        <f t="shared" si="447"/>
        <v/>
      </c>
      <c r="AS294" s="164" t="str">
        <f t="shared" si="447"/>
        <v/>
      </c>
      <c r="AT294" s="164" t="str">
        <f t="shared" si="447"/>
        <v/>
      </c>
      <c r="AU294" s="164" t="str">
        <f t="shared" si="447"/>
        <v/>
      </c>
      <c r="AV294" s="164" t="str">
        <f t="shared" si="447"/>
        <v/>
      </c>
      <c r="AW294" s="165" t="str">
        <f t="shared" si="447"/>
        <v/>
      </c>
      <c r="AX294" t="s">
        <v>1</v>
      </c>
      <c r="AY294" s="106" t="str">
        <f t="shared" si="406"/>
        <v/>
      </c>
      <c r="AZ294" s="138" t="str">
        <f t="shared" si="398"/>
        <v/>
      </c>
      <c r="BA294" s="74" t="str">
        <f t="shared" si="407"/>
        <v/>
      </c>
      <c r="BB294" s="74" t="str">
        <f t="shared" si="408"/>
        <v/>
      </c>
      <c r="BC294" s="138" t="str">
        <f t="shared" si="409"/>
        <v/>
      </c>
      <c r="BD294" s="138" t="str">
        <f t="shared" si="410"/>
        <v/>
      </c>
      <c r="BE294" s="138" t="str">
        <f t="shared" si="411"/>
        <v/>
      </c>
      <c r="BF294" s="138" t="str">
        <f t="shared" si="432"/>
        <v/>
      </c>
      <c r="BG294" s="138" t="str">
        <f>IF(CD294="","",IF(N(BD294)&gt;max_minuta*60,2,INDEX(statusRezultat_id,MATCH(VALUE(BE294),statusRezultat_oevent,0))))</f>
        <v/>
      </c>
      <c r="BH294" s="74" t="str">
        <f>IF(B294="","",SUBSTITUTE(MID($B294,R294+1,S294-R294-1),"""",""))</f>
        <v/>
      </c>
      <c r="BI294" s="74" t="str">
        <f>IF(B294="","",SUBSTITUTE(MID($B294,S294+1,T294-S294-1),"""",""))</f>
        <v/>
      </c>
      <c r="BJ294" s="138" t="str">
        <f t="shared" si="412"/>
        <v/>
      </c>
      <c r="BK294" s="74" t="str" cm="1">
        <f t="array" ref="BK294">IF(BJ294="",""&amp;BI294,IF(BJ294="NEMA",BI294,INDEX(klubAlias_klub,BJ294)))</f>
        <v/>
      </c>
      <c r="BL294" s="74" t="str" cm="1">
        <f t="array" ref="BL294">IFERROR(INDEX(registarNatjecatelji,CE294,4),"")</f>
        <v/>
      </c>
      <c r="BM294" s="183" t="str">
        <f t="shared" si="368"/>
        <v/>
      </c>
      <c r="BN294" s="74" t="str">
        <f t="shared" si="413"/>
        <v/>
      </c>
      <c r="BO294" s="74" t="str">
        <f>IF(B294="","",SUBSTITUTE(MID($B294,T294+1,U294-T294-1),"""",""))</f>
        <v/>
      </c>
      <c r="BP294" s="138" t="str">
        <f>IF(BO294="","",IFERROR(INDEX(drzava_id,MATCH(BO294,drzava_oznaka,0)),"NEMA"))</f>
        <v/>
      </c>
      <c r="BQ294" s="74" t="str">
        <f>IF(B294="","",SUBSTITUTE(MID($B294,AQ294+1,AR294-AQ294-1),"""",""))</f>
        <v/>
      </c>
      <c r="BR294" s="74" t="str">
        <f t="shared" si="399"/>
        <v/>
      </c>
      <c r="BS294" s="138" t="str">
        <f t="shared" si="400"/>
        <v/>
      </c>
      <c r="BT294" s="75" t="str">
        <f>IF(B294="","",SUBSTITUTE(MID($B294,AR294+1,AS294-AR294-1),"""",""))</f>
        <v/>
      </c>
      <c r="BU294" s="75" t="str">
        <f>IF(B294="","",SUBSTITUTE(MID($B294,AS294+1,AT294-AS294-1),"""",""))</f>
        <v/>
      </c>
      <c r="BV294" s="76" t="str">
        <f>IF(B294="","",SUBSTITUTE(MID($B294,AT294+1,AU294-AT294-1),"""",""))</f>
        <v/>
      </c>
      <c r="BW294" t="s">
        <v>1</v>
      </c>
      <c r="BX294" s="106" t="str">
        <f>IF(BA294="Vacant","",IF(BA294="","",BA294) &amp; IF(BB294="",""," – " &amp; BB294) &amp; IF(BN294="",""," – " &amp; BN294) &amp; IF(AY294="",""," – " &amp; AY294))</f>
        <v/>
      </c>
      <c r="BY294" s="107" t="str">
        <f t="shared" si="401"/>
        <v/>
      </c>
      <c r="BZ294" t="s">
        <v>1</v>
      </c>
      <c r="CA294" s="106" t="str">
        <f>IF(BA294="Vacant","",IF(BA294="","",BA294) &amp; IF(BB294="",""," – " &amp; BB294) &amp; IF(BN294="",""," – " &amp; BN294))</f>
        <v/>
      </c>
      <c r="CB294" s="107" t="str">
        <f t="shared" si="402"/>
        <v/>
      </c>
      <c r="CC294" t="s">
        <v>1</v>
      </c>
      <c r="CD294" s="106" t="str">
        <f>IF(BA294="Vacant","",IF(BA294="","",BA294)&amp;IF(BB294="",""," – "&amp;BB294))</f>
        <v/>
      </c>
      <c r="CE294" s="107" t="str">
        <f t="shared" si="414"/>
        <v/>
      </c>
      <c r="CF294" t="s">
        <v>1</v>
      </c>
      <c r="CG294" s="112" t="str">
        <f t="shared" si="415"/>
        <v/>
      </c>
      <c r="CH294" s="107" t="str" cm="1">
        <f t="array" ref="CH294">IF(CG294="","",INDEX(imePrezime_id,CG294,0))</f>
        <v/>
      </c>
      <c r="CI294" t="s">
        <v>1</v>
      </c>
      <c r="CJ294" s="30" t="str">
        <f>IF(CE294&lt;&gt;"NEMA","","SELECT '"&amp;CD294&amp;"', ime, prezime FROM imeprezime WHERE ime LIKE '%"&amp;MID(BA294,2,LEN(BA294)-2)&amp;"%' Or prezime LIKE '%"&amp;MID(BB294,2,LEN(BB294)-2)&amp;"%' Or ime LIKE '%"&amp;MID(BB294,2,LEN(BB294)-2)&amp;"%' Or prezime LIKE '%"&amp;MID(BA294,2,LEN(BA294)-2)&amp;"%' ORDER BY ime, prezime;")</f>
        <v/>
      </c>
      <c r="CK294" t="s">
        <v>1</v>
      </c>
      <c r="CL294" s="91"/>
      <c r="CM294" t="s">
        <v>1</v>
      </c>
      <c r="CO294" t="s">
        <v>1</v>
      </c>
      <c r="CW294" s="116" t="str">
        <f>IF(CE294="NEMA",MAX(CW$10:CW293)+1,"")</f>
        <v/>
      </c>
      <c r="CX294" t="s">
        <v>1</v>
      </c>
      <c r="CY294" s="124" t="str">
        <f>LEFT(BQ294,1)</f>
        <v/>
      </c>
      <c r="CZ294" t="s">
        <v>1</v>
      </c>
      <c r="DA294" s="106" t="str">
        <f>IF(CW294="","",IF(BO294&lt;&gt;"CRO","","INSERT INTO osoba (id,reg_broj,oib,spol_id,dat_rodjenja) VALUES ("&amp;CW294&amp;",(SELECT max(reg_broj)+1 FROM osoba),Null,'"&amp;CY294&amp;"',Null); INSERT INTO osoba_log (id,reg_broj,oib,spol_id,dat_rodjenja,dnevnik_id) SELECT id,reg_broj,oib,spol_id,dat_rodjenja,"&amp;CW$2&amp;" FROM osoba WHERE id = "&amp;CW294&amp;";"))</f>
        <v/>
      </c>
      <c r="DB294" s="129" t="str">
        <f>IF(CW294="","","INSERT INTO imeprezime (id,osoba_id,rbr,ime,prezime,klub_id,identitet_id,sintaksa_id,info,aktivno,dnevnik_id) VALUES ("&amp;CW294&amp;","&amp;IF(DA294="","Null",CW294)&amp;",1,'"&amp;BA294&amp;"','"&amp;BB294&amp;"',(SELECT id FROM klub WHERE naziv = '"&amp;BI294&amp;"'),Null,1,'',1,"&amp;CW$2&amp;");")</f>
        <v/>
      </c>
      <c r="DC294" t="s">
        <v>1</v>
      </c>
      <c r="DD294" s="30" t="str">
        <f t="shared" si="416"/>
        <v/>
      </c>
      <c r="DE294" t="s">
        <v>1</v>
      </c>
      <c r="DF294" s="106" t="str">
        <f>IF(OR(BP294="",BP294&lt;&gt;"NEMA"),"",BO294)</f>
        <v/>
      </c>
      <c r="DG294" s="129" t="str">
        <f>IF(DF294="","",MAX(DG$10:DG293)+1)</f>
        <v/>
      </c>
      <c r="DH294" t="s">
        <v>1</v>
      </c>
      <c r="DI294" s="91"/>
      <c r="DJ294" t="s">
        <v>1</v>
      </c>
      <c r="DK294" s="30" t="str">
        <f>IF(DF294="","","INSERT INTO drzava(id,naziv,oznaka) VALUES ("&amp;DG294&amp;",'"&amp;DI294&amp;"','"&amp;UPPER(LEFT(DF294,1))&amp;LOWER(RIGHT(DF294,2))&amp;"');")</f>
        <v/>
      </c>
      <c r="DL294" t="s">
        <v>1</v>
      </c>
      <c r="DM294" s="170" t="str">
        <f>IF(BJ294&lt;&gt;"NEMA","",IF(IFERROR(MATCH(BI294,BI$10:BI293,0),0)&lt;&gt;0,"",BI294))</f>
        <v/>
      </c>
      <c r="DN294" t="s">
        <v>1</v>
      </c>
      <c r="DO294" s="91"/>
      <c r="DP294" t="s">
        <v>1</v>
      </c>
      <c r="DQ294" s="106" t="str">
        <f t="shared" si="417"/>
        <v/>
      </c>
      <c r="DR294" s="74" t="str">
        <f>IF(DQ294="","",MAX(DR$10:DR293)+1)</f>
        <v/>
      </c>
      <c r="DS294" s="74" t="str">
        <f>IF(DQ294="","",IF(BP294="","",IF(BP294="NEMA",DG294,BP294)))</f>
        <v/>
      </c>
      <c r="DT294" s="74" t="str">
        <f t="shared" si="418"/>
        <v/>
      </c>
      <c r="DU294" s="74" t="str">
        <f>IF(DO294="","",MAX(DU$10:DU293)+1)</f>
        <v/>
      </c>
      <c r="DV294" s="181" t="str">
        <f>IF(DO294="","",INDEX(klub_id,MATCH(DO294,klub_naziv,0)))</f>
        <v/>
      </c>
      <c r="DW294" s="129" t="str">
        <f t="shared" si="419"/>
        <v/>
      </c>
      <c r="DX294" t="s">
        <v>1</v>
      </c>
      <c r="DY294" s="30" t="str">
        <f t="shared" si="420"/>
        <v/>
      </c>
      <c r="DZ294" t="s">
        <v>1</v>
      </c>
      <c r="EA294" s="170" t="str">
        <f>IF(BX294="","",IF(BY294&lt;&gt;"NEMA","ime-pre-klu"&amp;IF(BJ294="","","(ali)")&amp;"-kat",IF(CB294&lt;&gt;"NEMA","ime-pre-klu"&amp;IF(BJ294="","","(ali)"),IF(CE294&lt;&gt;"NEMA","ime-pre",IF(CW294&lt;&gt;"","novo",""))))&amp;IF(AND(BE294="0",BD294&gt;max_minuta*60),"-ot",""))</f>
        <v/>
      </c>
      <c r="EB294" t="s">
        <v>1</v>
      </c>
      <c r="EC294" s="112"/>
      <c r="ED294" s="138"/>
      <c r="EE294" s="138"/>
      <c r="EF294" s="138"/>
      <c r="EG294" s="138"/>
      <c r="EH294" s="138"/>
      <c r="EI294" s="138"/>
      <c r="EJ294" s="138"/>
      <c r="EK294" s="138"/>
      <c r="EL294" s="138"/>
      <c r="EM294" s="107" t="str">
        <f t="shared" si="403"/>
        <v/>
      </c>
      <c r="EN294" t="s">
        <v>1</v>
      </c>
    </row>
    <row r="295" spans="2:144" x14ac:dyDescent="0.25">
      <c r="B295" s="152"/>
      <c r="C295" t="s">
        <v>1</v>
      </c>
      <c r="D295" s="163" t="str">
        <f t="shared" si="404"/>
        <v/>
      </c>
      <c r="E295" s="164" t="str">
        <f t="shared" ref="E295:AW295" si="448">IF($B295="","",FIND(";",$B295,D295+1))</f>
        <v/>
      </c>
      <c r="F295" s="164" t="str">
        <f t="shared" si="448"/>
        <v/>
      </c>
      <c r="G295" s="164" t="str">
        <f t="shared" si="448"/>
        <v/>
      </c>
      <c r="H295" s="164" t="str">
        <f t="shared" si="448"/>
        <v/>
      </c>
      <c r="I295" s="164" t="str">
        <f t="shared" si="448"/>
        <v/>
      </c>
      <c r="J295" s="164" t="str">
        <f t="shared" si="448"/>
        <v/>
      </c>
      <c r="K295" s="164" t="str">
        <f t="shared" si="448"/>
        <v/>
      </c>
      <c r="L295" s="164" t="str">
        <f t="shared" si="448"/>
        <v/>
      </c>
      <c r="M295" s="164" t="str">
        <f t="shared" si="448"/>
        <v/>
      </c>
      <c r="N295" s="164" t="str">
        <f t="shared" si="448"/>
        <v/>
      </c>
      <c r="O295" s="164" t="str">
        <f t="shared" si="448"/>
        <v/>
      </c>
      <c r="P295" s="164" t="str">
        <f t="shared" si="448"/>
        <v/>
      </c>
      <c r="Q295" s="164" t="str">
        <f t="shared" si="448"/>
        <v/>
      </c>
      <c r="R295" s="164" t="str">
        <f t="shared" si="448"/>
        <v/>
      </c>
      <c r="S295" s="164" t="str">
        <f t="shared" si="448"/>
        <v/>
      </c>
      <c r="T295" s="164" t="str">
        <f t="shared" si="448"/>
        <v/>
      </c>
      <c r="U295" s="164" t="str">
        <f t="shared" si="448"/>
        <v/>
      </c>
      <c r="V295" s="164" t="str">
        <f t="shared" si="448"/>
        <v/>
      </c>
      <c r="W295" s="164" t="str">
        <f t="shared" si="448"/>
        <v/>
      </c>
      <c r="X295" s="164" t="str">
        <f t="shared" si="448"/>
        <v/>
      </c>
      <c r="Y295" s="164" t="str">
        <f t="shared" si="448"/>
        <v/>
      </c>
      <c r="Z295" s="164" t="str">
        <f t="shared" si="448"/>
        <v/>
      </c>
      <c r="AA295" s="164" t="str">
        <f t="shared" si="448"/>
        <v/>
      </c>
      <c r="AB295" s="164" t="str">
        <f t="shared" si="448"/>
        <v/>
      </c>
      <c r="AC295" s="164" t="str">
        <f t="shared" si="448"/>
        <v/>
      </c>
      <c r="AD295" s="164" t="str">
        <f t="shared" si="448"/>
        <v/>
      </c>
      <c r="AE295" s="164" t="str">
        <f t="shared" si="448"/>
        <v/>
      </c>
      <c r="AF295" s="164" t="str">
        <f t="shared" si="448"/>
        <v/>
      </c>
      <c r="AG295" s="164" t="str">
        <f t="shared" si="448"/>
        <v/>
      </c>
      <c r="AH295" s="164" t="str">
        <f t="shared" si="448"/>
        <v/>
      </c>
      <c r="AI295" s="164" t="str">
        <f t="shared" si="448"/>
        <v/>
      </c>
      <c r="AJ295" s="164" t="str">
        <f t="shared" si="448"/>
        <v/>
      </c>
      <c r="AK295" s="164" t="str">
        <f t="shared" si="448"/>
        <v/>
      </c>
      <c r="AL295" s="164" t="str">
        <f t="shared" si="448"/>
        <v/>
      </c>
      <c r="AM295" s="164" t="str">
        <f t="shared" si="448"/>
        <v/>
      </c>
      <c r="AN295" s="164" t="str">
        <f t="shared" si="448"/>
        <v/>
      </c>
      <c r="AO295" s="164" t="str">
        <f t="shared" si="448"/>
        <v/>
      </c>
      <c r="AP295" s="164" t="str">
        <f t="shared" si="448"/>
        <v/>
      </c>
      <c r="AQ295" s="164" t="str">
        <f t="shared" si="448"/>
        <v/>
      </c>
      <c r="AR295" s="164" t="str">
        <f t="shared" si="448"/>
        <v/>
      </c>
      <c r="AS295" s="164" t="str">
        <f t="shared" si="448"/>
        <v/>
      </c>
      <c r="AT295" s="164" t="str">
        <f t="shared" si="448"/>
        <v/>
      </c>
      <c r="AU295" s="164" t="str">
        <f t="shared" si="448"/>
        <v/>
      </c>
      <c r="AV295" s="164" t="str">
        <f t="shared" si="448"/>
        <v/>
      </c>
      <c r="AW295" s="165" t="str">
        <f t="shared" si="448"/>
        <v/>
      </c>
      <c r="AX295" t="s">
        <v>1</v>
      </c>
      <c r="AY295" s="106" t="str">
        <f t="shared" si="406"/>
        <v/>
      </c>
      <c r="AZ295" s="138" t="str">
        <f t="shared" si="398"/>
        <v/>
      </c>
      <c r="BA295" s="74" t="str">
        <f t="shared" si="407"/>
        <v/>
      </c>
      <c r="BB295" s="74" t="str">
        <f t="shared" si="408"/>
        <v/>
      </c>
      <c r="BC295" s="138" t="str">
        <f t="shared" si="409"/>
        <v/>
      </c>
      <c r="BD295" s="138" t="str">
        <f t="shared" si="410"/>
        <v/>
      </c>
      <c r="BE295" s="138" t="str">
        <f t="shared" si="411"/>
        <v/>
      </c>
      <c r="BF295" s="138" t="str">
        <f t="shared" si="432"/>
        <v/>
      </c>
      <c r="BG295" s="138" t="str">
        <f>IF(CD295="","",IF(N(BD295)&gt;max_minuta*60,2,INDEX(statusRezultat_id,MATCH(VALUE(BE295),statusRezultat_oevent,0))))</f>
        <v/>
      </c>
      <c r="BH295" s="74" t="str">
        <f>IF(B295="","",SUBSTITUTE(MID($B295,R295+1,S295-R295-1),"""",""))</f>
        <v/>
      </c>
      <c r="BI295" s="74" t="str">
        <f>IF(B295="","",SUBSTITUTE(MID($B295,S295+1,T295-S295-1),"""",""))</f>
        <v/>
      </c>
      <c r="BJ295" s="138" t="str">
        <f t="shared" si="412"/>
        <v/>
      </c>
      <c r="BK295" s="74" t="str" cm="1">
        <f t="array" ref="BK295">IF(BJ295="",""&amp;BI295,IF(BJ295="NEMA",BI295,INDEX(klubAlias_klub,BJ295)))</f>
        <v/>
      </c>
      <c r="BL295" s="74" t="str" cm="1">
        <f t="array" ref="BL295">IFERROR(INDEX(registarNatjecatelji,CE295,4),"")</f>
        <v/>
      </c>
      <c r="BM295" s="183" t="str">
        <f t="shared" si="368"/>
        <v/>
      </c>
      <c r="BN295" s="74" t="str">
        <f t="shared" si="413"/>
        <v/>
      </c>
      <c r="BO295" s="74" t="str">
        <f>IF(B295="","",SUBSTITUTE(MID($B295,T295+1,U295-T295-1),"""",""))</f>
        <v/>
      </c>
      <c r="BP295" s="138" t="str">
        <f>IF(BO295="","",IFERROR(INDEX(drzava_id,MATCH(BO295,drzava_oznaka,0)),"NEMA"))</f>
        <v/>
      </c>
      <c r="BQ295" s="74" t="str">
        <f>IF(B295="","",SUBSTITUTE(MID($B295,AQ295+1,AR295-AQ295-1),"""",""))</f>
        <v/>
      </c>
      <c r="BR295" s="74" t="str">
        <f t="shared" si="399"/>
        <v/>
      </c>
      <c r="BS295" s="138" t="str">
        <f t="shared" si="400"/>
        <v/>
      </c>
      <c r="BT295" s="75" t="str">
        <f>IF(B295="","",SUBSTITUTE(MID($B295,AR295+1,AS295-AR295-1),"""",""))</f>
        <v/>
      </c>
      <c r="BU295" s="75" t="str">
        <f>IF(B295="","",SUBSTITUTE(MID($B295,AS295+1,AT295-AS295-1),"""",""))</f>
        <v/>
      </c>
      <c r="BV295" s="76" t="str">
        <f>IF(B295="","",SUBSTITUTE(MID($B295,AT295+1,AU295-AT295-1),"""",""))</f>
        <v/>
      </c>
      <c r="BW295" t="s">
        <v>1</v>
      </c>
      <c r="BX295" s="106" t="str">
        <f>IF(BA295="Vacant","",IF(BA295="","",BA295) &amp; IF(BB295="",""," – " &amp; BB295) &amp; IF(BN295="",""," – " &amp; BN295) &amp; IF(AY295="",""," – " &amp; AY295))</f>
        <v/>
      </c>
      <c r="BY295" s="107" t="str">
        <f t="shared" si="401"/>
        <v/>
      </c>
      <c r="BZ295" t="s">
        <v>1</v>
      </c>
      <c r="CA295" s="106" t="str">
        <f>IF(BA295="Vacant","",IF(BA295="","",BA295) &amp; IF(BB295="",""," – " &amp; BB295) &amp; IF(BN295="",""," – " &amp; BN295))</f>
        <v/>
      </c>
      <c r="CB295" s="107" t="str">
        <f t="shared" si="402"/>
        <v/>
      </c>
      <c r="CC295" t="s">
        <v>1</v>
      </c>
      <c r="CD295" s="106" t="str">
        <f>IF(BA295="Vacant","",IF(BA295="","",BA295)&amp;IF(BB295="",""," – "&amp;BB295))</f>
        <v/>
      </c>
      <c r="CE295" s="107" t="str">
        <f t="shared" si="414"/>
        <v/>
      </c>
      <c r="CF295" t="s">
        <v>1</v>
      </c>
      <c r="CG295" s="112" t="str">
        <f t="shared" si="415"/>
        <v/>
      </c>
      <c r="CH295" s="107" t="str" cm="1">
        <f t="array" ref="CH295">IF(CG295="","",INDEX(imePrezime_id,CG295,0))</f>
        <v/>
      </c>
      <c r="CI295" t="s">
        <v>1</v>
      </c>
      <c r="CJ295" s="30" t="str">
        <f>IF(CE295&lt;&gt;"NEMA","","SELECT '"&amp;CD295&amp;"', ime, prezime FROM imeprezime WHERE ime LIKE '%"&amp;MID(BA295,2,LEN(BA295)-2)&amp;"%' Or prezime LIKE '%"&amp;MID(BB295,2,LEN(BB295)-2)&amp;"%' Or ime LIKE '%"&amp;MID(BB295,2,LEN(BB295)-2)&amp;"%' Or prezime LIKE '%"&amp;MID(BA295,2,LEN(BA295)-2)&amp;"%' ORDER BY ime, prezime;")</f>
        <v/>
      </c>
      <c r="CK295" t="s">
        <v>1</v>
      </c>
      <c r="CL295" s="91"/>
      <c r="CM295" t="s">
        <v>1</v>
      </c>
      <c r="CO295" t="s">
        <v>1</v>
      </c>
      <c r="CW295" s="116" t="str">
        <f>IF(CE295="NEMA",MAX(CW$10:CW294)+1,"")</f>
        <v/>
      </c>
      <c r="CX295" t="s">
        <v>1</v>
      </c>
      <c r="CY295" s="124" t="str">
        <f>LEFT(BQ295,1)</f>
        <v/>
      </c>
      <c r="CZ295" t="s">
        <v>1</v>
      </c>
      <c r="DA295" s="106" t="str">
        <f>IF(CW295="","",IF(BO295&lt;&gt;"CRO","","INSERT INTO osoba (id,reg_broj,oib,spol_id,dat_rodjenja) VALUES ("&amp;CW295&amp;",(SELECT max(reg_broj)+1 FROM osoba),Null,'"&amp;CY295&amp;"',Null); INSERT INTO osoba_log (id,reg_broj,oib,spol_id,dat_rodjenja,dnevnik_id) SELECT id,reg_broj,oib,spol_id,dat_rodjenja,"&amp;CW$2&amp;" FROM osoba WHERE id = "&amp;CW295&amp;";"))</f>
        <v/>
      </c>
      <c r="DB295" s="129" t="str">
        <f>IF(CW295="","","INSERT INTO imeprezime (id,osoba_id,rbr,ime,prezime,klub_id,identitet_id,sintaksa_id,info,aktivno,dnevnik_id) VALUES ("&amp;CW295&amp;","&amp;IF(DA295="","Null",CW295)&amp;",1,'"&amp;BA295&amp;"','"&amp;BB295&amp;"',(SELECT id FROM klub WHERE naziv = '"&amp;BI295&amp;"'),Null,1,'',1,"&amp;CW$2&amp;");")</f>
        <v/>
      </c>
      <c r="DC295" t="s">
        <v>1</v>
      </c>
      <c r="DD295" s="30" t="str">
        <f t="shared" si="416"/>
        <v/>
      </c>
      <c r="DE295" t="s">
        <v>1</v>
      </c>
      <c r="DF295" s="106" t="str">
        <f>IF(OR(BP295="",BP295&lt;&gt;"NEMA"),"",BO295)</f>
        <v/>
      </c>
      <c r="DG295" s="129" t="str">
        <f>IF(DF295="","",MAX(DG$10:DG294)+1)</f>
        <v/>
      </c>
      <c r="DH295" t="s">
        <v>1</v>
      </c>
      <c r="DI295" s="91"/>
      <c r="DJ295" t="s">
        <v>1</v>
      </c>
      <c r="DK295" s="30" t="str">
        <f>IF(DF295="","","INSERT INTO drzava(id,naziv,oznaka) VALUES ("&amp;DG295&amp;",'"&amp;DI295&amp;"','"&amp;UPPER(LEFT(DF295,1))&amp;LOWER(RIGHT(DF295,2))&amp;"');")</f>
        <v/>
      </c>
      <c r="DL295" t="s">
        <v>1</v>
      </c>
      <c r="DM295" s="170" t="str">
        <f>IF(BJ295&lt;&gt;"NEMA","",IF(IFERROR(MATCH(BI295,BI$10:BI294,0),0)&lt;&gt;0,"",BI295))</f>
        <v/>
      </c>
      <c r="DN295" t="s">
        <v>1</v>
      </c>
      <c r="DO295" s="91"/>
      <c r="DP295" t="s">
        <v>1</v>
      </c>
      <c r="DQ295" s="106" t="str">
        <f t="shared" si="417"/>
        <v/>
      </c>
      <c r="DR295" s="74" t="str">
        <f>IF(DQ295="","",MAX(DR$10:DR294)+1)</f>
        <v/>
      </c>
      <c r="DS295" s="74" t="str">
        <f>IF(DQ295="","",IF(BP295="","",IF(BP295="NEMA",DG295,BP295)))</f>
        <v/>
      </c>
      <c r="DT295" s="74" t="str">
        <f t="shared" si="418"/>
        <v/>
      </c>
      <c r="DU295" s="74" t="str">
        <f>IF(DO295="","",MAX(DU$10:DU294)+1)</f>
        <v/>
      </c>
      <c r="DV295" s="181" t="str">
        <f>IF(DO295="","",INDEX(klub_id,MATCH(DO295,klub_naziv,0)))</f>
        <v/>
      </c>
      <c r="DW295" s="129" t="str">
        <f t="shared" si="419"/>
        <v/>
      </c>
      <c r="DX295" t="s">
        <v>1</v>
      </c>
      <c r="DY295" s="30" t="str">
        <f t="shared" si="420"/>
        <v/>
      </c>
      <c r="DZ295" t="s">
        <v>1</v>
      </c>
      <c r="EA295" s="170" t="str">
        <f>IF(BX295="","",IF(BY295&lt;&gt;"NEMA","ime-pre-klu"&amp;IF(BJ295="","","(ali)")&amp;"-kat",IF(CB295&lt;&gt;"NEMA","ime-pre-klu"&amp;IF(BJ295="","","(ali)"),IF(CE295&lt;&gt;"NEMA","ime-pre",IF(CW295&lt;&gt;"","novo",""))))&amp;IF(AND(BE295="0",BD295&gt;max_minuta*60),"-ot",""))</f>
        <v/>
      </c>
      <c r="EB295" t="s">
        <v>1</v>
      </c>
      <c r="EC295" s="112"/>
      <c r="ED295" s="138"/>
      <c r="EE295" s="138"/>
      <c r="EF295" s="138"/>
      <c r="EG295" s="138"/>
      <c r="EH295" s="138"/>
      <c r="EI295" s="138"/>
      <c r="EJ295" s="138"/>
      <c r="EK295" s="138"/>
      <c r="EL295" s="138"/>
      <c r="EM295" s="107" t="str">
        <f t="shared" si="403"/>
        <v/>
      </c>
      <c r="EN295" t="s">
        <v>1</v>
      </c>
    </row>
    <row r="296" spans="2:144" x14ac:dyDescent="0.25">
      <c r="B296" s="152"/>
      <c r="C296" t="s">
        <v>1</v>
      </c>
      <c r="D296" s="163" t="str">
        <f t="shared" si="404"/>
        <v/>
      </c>
      <c r="E296" s="164" t="str">
        <f t="shared" ref="E296:AW296" si="449">IF($B296="","",FIND(";",$B296,D296+1))</f>
        <v/>
      </c>
      <c r="F296" s="164" t="str">
        <f t="shared" si="449"/>
        <v/>
      </c>
      <c r="G296" s="164" t="str">
        <f t="shared" si="449"/>
        <v/>
      </c>
      <c r="H296" s="164" t="str">
        <f t="shared" si="449"/>
        <v/>
      </c>
      <c r="I296" s="164" t="str">
        <f t="shared" si="449"/>
        <v/>
      </c>
      <c r="J296" s="164" t="str">
        <f t="shared" si="449"/>
        <v/>
      </c>
      <c r="K296" s="164" t="str">
        <f t="shared" si="449"/>
        <v/>
      </c>
      <c r="L296" s="164" t="str">
        <f t="shared" si="449"/>
        <v/>
      </c>
      <c r="M296" s="164" t="str">
        <f t="shared" si="449"/>
        <v/>
      </c>
      <c r="N296" s="164" t="str">
        <f t="shared" si="449"/>
        <v/>
      </c>
      <c r="O296" s="164" t="str">
        <f t="shared" si="449"/>
        <v/>
      </c>
      <c r="P296" s="164" t="str">
        <f t="shared" si="449"/>
        <v/>
      </c>
      <c r="Q296" s="164" t="str">
        <f t="shared" si="449"/>
        <v/>
      </c>
      <c r="R296" s="164" t="str">
        <f t="shared" si="449"/>
        <v/>
      </c>
      <c r="S296" s="164" t="str">
        <f t="shared" si="449"/>
        <v/>
      </c>
      <c r="T296" s="164" t="str">
        <f t="shared" si="449"/>
        <v/>
      </c>
      <c r="U296" s="164" t="str">
        <f t="shared" si="449"/>
        <v/>
      </c>
      <c r="V296" s="164" t="str">
        <f t="shared" si="449"/>
        <v/>
      </c>
      <c r="W296" s="164" t="str">
        <f t="shared" si="449"/>
        <v/>
      </c>
      <c r="X296" s="164" t="str">
        <f t="shared" si="449"/>
        <v/>
      </c>
      <c r="Y296" s="164" t="str">
        <f t="shared" si="449"/>
        <v/>
      </c>
      <c r="Z296" s="164" t="str">
        <f t="shared" si="449"/>
        <v/>
      </c>
      <c r="AA296" s="164" t="str">
        <f t="shared" si="449"/>
        <v/>
      </c>
      <c r="AB296" s="164" t="str">
        <f t="shared" si="449"/>
        <v/>
      </c>
      <c r="AC296" s="164" t="str">
        <f t="shared" si="449"/>
        <v/>
      </c>
      <c r="AD296" s="164" t="str">
        <f t="shared" si="449"/>
        <v/>
      </c>
      <c r="AE296" s="164" t="str">
        <f t="shared" si="449"/>
        <v/>
      </c>
      <c r="AF296" s="164" t="str">
        <f t="shared" si="449"/>
        <v/>
      </c>
      <c r="AG296" s="164" t="str">
        <f t="shared" si="449"/>
        <v/>
      </c>
      <c r="AH296" s="164" t="str">
        <f t="shared" si="449"/>
        <v/>
      </c>
      <c r="AI296" s="164" t="str">
        <f t="shared" si="449"/>
        <v/>
      </c>
      <c r="AJ296" s="164" t="str">
        <f t="shared" si="449"/>
        <v/>
      </c>
      <c r="AK296" s="164" t="str">
        <f t="shared" si="449"/>
        <v/>
      </c>
      <c r="AL296" s="164" t="str">
        <f t="shared" si="449"/>
        <v/>
      </c>
      <c r="AM296" s="164" t="str">
        <f t="shared" si="449"/>
        <v/>
      </c>
      <c r="AN296" s="164" t="str">
        <f t="shared" si="449"/>
        <v/>
      </c>
      <c r="AO296" s="164" t="str">
        <f t="shared" si="449"/>
        <v/>
      </c>
      <c r="AP296" s="164" t="str">
        <f t="shared" si="449"/>
        <v/>
      </c>
      <c r="AQ296" s="164" t="str">
        <f t="shared" si="449"/>
        <v/>
      </c>
      <c r="AR296" s="164" t="str">
        <f t="shared" si="449"/>
        <v/>
      </c>
      <c r="AS296" s="164" t="str">
        <f t="shared" si="449"/>
        <v/>
      </c>
      <c r="AT296" s="164" t="str">
        <f t="shared" si="449"/>
        <v/>
      </c>
      <c r="AU296" s="164" t="str">
        <f t="shared" si="449"/>
        <v/>
      </c>
      <c r="AV296" s="164" t="str">
        <f t="shared" si="449"/>
        <v/>
      </c>
      <c r="AW296" s="165" t="str">
        <f t="shared" si="449"/>
        <v/>
      </c>
      <c r="AX296" t="s">
        <v>1</v>
      </c>
      <c r="AY296" s="106" t="str">
        <f t="shared" si="406"/>
        <v/>
      </c>
      <c r="AZ296" s="138" t="str">
        <f t="shared" si="398"/>
        <v/>
      </c>
      <c r="BA296" s="74" t="str">
        <f t="shared" si="407"/>
        <v/>
      </c>
      <c r="BB296" s="74" t="str">
        <f t="shared" si="408"/>
        <v/>
      </c>
      <c r="BC296" s="138" t="str">
        <f t="shared" si="409"/>
        <v/>
      </c>
      <c r="BD296" s="138" t="str">
        <f t="shared" si="410"/>
        <v/>
      </c>
      <c r="BE296" s="138" t="str">
        <f t="shared" si="411"/>
        <v/>
      </c>
      <c r="BF296" s="138" t="str">
        <f t="shared" si="432"/>
        <v/>
      </c>
      <c r="BG296" s="138" t="str">
        <f>IF(CD296="","",IF(N(BD296)&gt;max_minuta*60,2,INDEX(statusRezultat_id,MATCH(VALUE(BE296),statusRezultat_oevent,0))))</f>
        <v/>
      </c>
      <c r="BH296" s="74" t="str">
        <f>IF(B296="","",SUBSTITUTE(MID($B296,R296+1,S296-R296-1),"""",""))</f>
        <v/>
      </c>
      <c r="BI296" s="74" t="str">
        <f>IF(B296="","",SUBSTITUTE(MID($B296,S296+1,T296-S296-1),"""",""))</f>
        <v/>
      </c>
      <c r="BJ296" s="138" t="str">
        <f t="shared" si="412"/>
        <v/>
      </c>
      <c r="BK296" s="74" t="str" cm="1">
        <f t="array" ref="BK296">IF(BJ296="",""&amp;BI296,IF(BJ296="NEMA",BI296,INDEX(klubAlias_klub,BJ296)))</f>
        <v/>
      </c>
      <c r="BL296" s="74" t="str" cm="1">
        <f t="array" ref="BL296">IFERROR(INDEX(registarNatjecatelji,CE296,4),"")</f>
        <v/>
      </c>
      <c r="BM296" s="183" t="str">
        <f t="shared" si="368"/>
        <v/>
      </c>
      <c r="BN296" s="74" t="str">
        <f t="shared" si="413"/>
        <v/>
      </c>
      <c r="BO296" s="74" t="str">
        <f>IF(B296="","",SUBSTITUTE(MID($B296,T296+1,U296-T296-1),"""",""))</f>
        <v/>
      </c>
      <c r="BP296" s="138" t="str">
        <f>IF(BO296="","",IFERROR(INDEX(drzava_id,MATCH(BO296,drzava_oznaka,0)),"NEMA"))</f>
        <v/>
      </c>
      <c r="BQ296" s="74" t="str">
        <f>IF(B296="","",SUBSTITUTE(MID($B296,AQ296+1,AR296-AQ296-1),"""",""))</f>
        <v/>
      </c>
      <c r="BR296" s="74" t="str">
        <f t="shared" si="399"/>
        <v/>
      </c>
      <c r="BS296" s="138" t="str">
        <f t="shared" si="400"/>
        <v/>
      </c>
      <c r="BT296" s="75" t="str">
        <f>IF(B296="","",SUBSTITUTE(MID($B296,AR296+1,AS296-AR296-1),"""",""))</f>
        <v/>
      </c>
      <c r="BU296" s="75" t="str">
        <f>IF(B296="","",SUBSTITUTE(MID($B296,AS296+1,AT296-AS296-1),"""",""))</f>
        <v/>
      </c>
      <c r="BV296" s="76" t="str">
        <f>IF(B296="","",SUBSTITUTE(MID($B296,AT296+1,AU296-AT296-1),"""",""))</f>
        <v/>
      </c>
      <c r="BW296" t="s">
        <v>1</v>
      </c>
      <c r="BX296" s="106" t="str">
        <f>IF(BA296="Vacant","",IF(BA296="","",BA296) &amp; IF(BB296="",""," – " &amp; BB296) &amp; IF(BN296="",""," – " &amp; BN296) &amp; IF(AY296="",""," – " &amp; AY296))</f>
        <v/>
      </c>
      <c r="BY296" s="107" t="str">
        <f t="shared" si="401"/>
        <v/>
      </c>
      <c r="BZ296" t="s">
        <v>1</v>
      </c>
      <c r="CA296" s="106" t="str">
        <f>IF(BA296="Vacant","",IF(BA296="","",BA296) &amp; IF(BB296="",""," – " &amp; BB296) &amp; IF(BN296="",""," – " &amp; BN296))</f>
        <v/>
      </c>
      <c r="CB296" s="107" t="str">
        <f t="shared" si="402"/>
        <v/>
      </c>
      <c r="CC296" t="s">
        <v>1</v>
      </c>
      <c r="CD296" s="106" t="str">
        <f>IF(BA296="Vacant","",IF(BA296="","",BA296)&amp;IF(BB296="",""," – "&amp;BB296))</f>
        <v/>
      </c>
      <c r="CE296" s="107" t="str">
        <f t="shared" si="414"/>
        <v/>
      </c>
      <c r="CF296" t="s">
        <v>1</v>
      </c>
      <c r="CG296" s="112" t="str">
        <f t="shared" si="415"/>
        <v/>
      </c>
      <c r="CH296" s="107" t="str" cm="1">
        <f t="array" ref="CH296">IF(CG296="","",INDEX(imePrezime_id,CG296,0))</f>
        <v/>
      </c>
      <c r="CI296" t="s">
        <v>1</v>
      </c>
      <c r="CJ296" s="30" t="str">
        <f>IF(CE296&lt;&gt;"NEMA","","SELECT '"&amp;CD296&amp;"', ime, prezime FROM imeprezime WHERE ime LIKE '%"&amp;MID(BA296,2,LEN(BA296)-2)&amp;"%' Or prezime LIKE '%"&amp;MID(BB296,2,LEN(BB296)-2)&amp;"%' Or ime LIKE '%"&amp;MID(BB296,2,LEN(BB296)-2)&amp;"%' Or prezime LIKE '%"&amp;MID(BA296,2,LEN(BA296)-2)&amp;"%' ORDER BY ime, prezime;")</f>
        <v/>
      </c>
      <c r="CK296" t="s">
        <v>1</v>
      </c>
      <c r="CL296" s="91"/>
      <c r="CM296" t="s">
        <v>1</v>
      </c>
      <c r="CO296" t="s">
        <v>1</v>
      </c>
      <c r="CW296" s="116" t="str">
        <f>IF(CE296="NEMA",MAX(CW$10:CW295)+1,"")</f>
        <v/>
      </c>
      <c r="CX296" t="s">
        <v>1</v>
      </c>
      <c r="CY296" s="124" t="str">
        <f>LEFT(BQ296,1)</f>
        <v/>
      </c>
      <c r="CZ296" t="s">
        <v>1</v>
      </c>
      <c r="DA296" s="106" t="str">
        <f>IF(CW296="","",IF(BO296&lt;&gt;"CRO","","INSERT INTO osoba (id,reg_broj,oib,spol_id,dat_rodjenja) VALUES ("&amp;CW296&amp;",(SELECT max(reg_broj)+1 FROM osoba),Null,'"&amp;CY296&amp;"',Null); INSERT INTO osoba_log (id,reg_broj,oib,spol_id,dat_rodjenja,dnevnik_id) SELECT id,reg_broj,oib,spol_id,dat_rodjenja,"&amp;CW$2&amp;" FROM osoba WHERE id = "&amp;CW296&amp;";"))</f>
        <v/>
      </c>
      <c r="DB296" s="129" t="str">
        <f>IF(CW296="","","INSERT INTO imeprezime (id,osoba_id,rbr,ime,prezime,klub_id,identitet_id,sintaksa_id,info,aktivno,dnevnik_id) VALUES ("&amp;CW296&amp;","&amp;IF(DA296="","Null",CW296)&amp;",1,'"&amp;BA296&amp;"','"&amp;BB296&amp;"',(SELECT id FROM klub WHERE naziv = '"&amp;BI296&amp;"'),Null,1,'',1,"&amp;CW$2&amp;");")</f>
        <v/>
      </c>
      <c r="DC296" t="s">
        <v>1</v>
      </c>
      <c r="DD296" s="30" t="str">
        <f t="shared" si="416"/>
        <v/>
      </c>
      <c r="DE296" t="s">
        <v>1</v>
      </c>
      <c r="DF296" s="106" t="str">
        <f>IF(OR(BP296="",BP296&lt;&gt;"NEMA"),"",BO296)</f>
        <v/>
      </c>
      <c r="DG296" s="129" t="str">
        <f>IF(DF296="","",MAX(DG$10:DG295)+1)</f>
        <v/>
      </c>
      <c r="DH296" t="s">
        <v>1</v>
      </c>
      <c r="DI296" s="91"/>
      <c r="DJ296" t="s">
        <v>1</v>
      </c>
      <c r="DK296" s="30" t="str">
        <f>IF(DF296="","","INSERT INTO drzava(id,naziv,oznaka) VALUES ("&amp;DG296&amp;",'"&amp;DI296&amp;"','"&amp;UPPER(LEFT(DF296,1))&amp;LOWER(RIGHT(DF296,2))&amp;"');")</f>
        <v/>
      </c>
      <c r="DL296" t="s">
        <v>1</v>
      </c>
      <c r="DM296" s="170" t="str">
        <f>IF(BJ296&lt;&gt;"NEMA","",IF(IFERROR(MATCH(BI296,BI$10:BI295,0),0)&lt;&gt;0,"",BI296))</f>
        <v/>
      </c>
      <c r="DN296" t="s">
        <v>1</v>
      </c>
      <c r="DO296" s="91"/>
      <c r="DP296" t="s">
        <v>1</v>
      </c>
      <c r="DQ296" s="106" t="str">
        <f t="shared" si="417"/>
        <v/>
      </c>
      <c r="DR296" s="74" t="str">
        <f>IF(DQ296="","",MAX(DR$10:DR295)+1)</f>
        <v/>
      </c>
      <c r="DS296" s="74" t="str">
        <f>IF(DQ296="","",IF(BP296="","",IF(BP296="NEMA",DG296,BP296)))</f>
        <v/>
      </c>
      <c r="DT296" s="74" t="str">
        <f t="shared" si="418"/>
        <v/>
      </c>
      <c r="DU296" s="74" t="str">
        <f>IF(DO296="","",MAX(DU$10:DU295)+1)</f>
        <v/>
      </c>
      <c r="DV296" s="181" t="str">
        <f>IF(DO296="","",INDEX(klub_id,MATCH(DO296,klub_naziv,0)))</f>
        <v/>
      </c>
      <c r="DW296" s="129" t="str">
        <f t="shared" si="419"/>
        <v/>
      </c>
      <c r="DX296" t="s">
        <v>1</v>
      </c>
      <c r="DY296" s="30" t="str">
        <f t="shared" si="420"/>
        <v/>
      </c>
      <c r="DZ296" t="s">
        <v>1</v>
      </c>
      <c r="EA296" s="170" t="str">
        <f>IF(BX296="","",IF(BY296&lt;&gt;"NEMA","ime-pre-klu"&amp;IF(BJ296="","","(ali)")&amp;"-kat",IF(CB296&lt;&gt;"NEMA","ime-pre-klu"&amp;IF(BJ296="","","(ali)"),IF(CE296&lt;&gt;"NEMA","ime-pre",IF(CW296&lt;&gt;"","novo",""))))&amp;IF(AND(BE296="0",BD296&gt;max_minuta*60),"-ot",""))</f>
        <v/>
      </c>
      <c r="EB296" t="s">
        <v>1</v>
      </c>
      <c r="EC296" s="112"/>
      <c r="ED296" s="138"/>
      <c r="EE296" s="138"/>
      <c r="EF296" s="138"/>
      <c r="EG296" s="138"/>
      <c r="EH296" s="138"/>
      <c r="EI296" s="138"/>
      <c r="EJ296" s="138"/>
      <c r="EK296" s="138"/>
      <c r="EL296" s="138"/>
      <c r="EM296" s="107" t="str">
        <f t="shared" si="403"/>
        <v/>
      </c>
      <c r="EN296" t="s">
        <v>1</v>
      </c>
    </row>
    <row r="297" spans="2:144" x14ac:dyDescent="0.25">
      <c r="B297" s="152"/>
      <c r="C297" t="s">
        <v>1</v>
      </c>
      <c r="D297" s="163" t="str">
        <f t="shared" si="404"/>
        <v/>
      </c>
      <c r="E297" s="164" t="str">
        <f t="shared" ref="E297:AW297" si="450">IF($B297="","",FIND(";",$B297,D297+1))</f>
        <v/>
      </c>
      <c r="F297" s="164" t="str">
        <f t="shared" si="450"/>
        <v/>
      </c>
      <c r="G297" s="164" t="str">
        <f t="shared" si="450"/>
        <v/>
      </c>
      <c r="H297" s="164" t="str">
        <f t="shared" si="450"/>
        <v/>
      </c>
      <c r="I297" s="164" t="str">
        <f t="shared" si="450"/>
        <v/>
      </c>
      <c r="J297" s="164" t="str">
        <f t="shared" si="450"/>
        <v/>
      </c>
      <c r="K297" s="164" t="str">
        <f t="shared" si="450"/>
        <v/>
      </c>
      <c r="L297" s="164" t="str">
        <f t="shared" si="450"/>
        <v/>
      </c>
      <c r="M297" s="164" t="str">
        <f t="shared" si="450"/>
        <v/>
      </c>
      <c r="N297" s="164" t="str">
        <f t="shared" si="450"/>
        <v/>
      </c>
      <c r="O297" s="164" t="str">
        <f t="shared" si="450"/>
        <v/>
      </c>
      <c r="P297" s="164" t="str">
        <f t="shared" si="450"/>
        <v/>
      </c>
      <c r="Q297" s="164" t="str">
        <f t="shared" si="450"/>
        <v/>
      </c>
      <c r="R297" s="164" t="str">
        <f t="shared" si="450"/>
        <v/>
      </c>
      <c r="S297" s="164" t="str">
        <f t="shared" si="450"/>
        <v/>
      </c>
      <c r="T297" s="164" t="str">
        <f t="shared" si="450"/>
        <v/>
      </c>
      <c r="U297" s="164" t="str">
        <f t="shared" si="450"/>
        <v/>
      </c>
      <c r="V297" s="164" t="str">
        <f t="shared" si="450"/>
        <v/>
      </c>
      <c r="W297" s="164" t="str">
        <f t="shared" si="450"/>
        <v/>
      </c>
      <c r="X297" s="164" t="str">
        <f t="shared" si="450"/>
        <v/>
      </c>
      <c r="Y297" s="164" t="str">
        <f t="shared" si="450"/>
        <v/>
      </c>
      <c r="Z297" s="164" t="str">
        <f t="shared" si="450"/>
        <v/>
      </c>
      <c r="AA297" s="164" t="str">
        <f t="shared" si="450"/>
        <v/>
      </c>
      <c r="AB297" s="164" t="str">
        <f t="shared" si="450"/>
        <v/>
      </c>
      <c r="AC297" s="164" t="str">
        <f t="shared" si="450"/>
        <v/>
      </c>
      <c r="AD297" s="164" t="str">
        <f t="shared" si="450"/>
        <v/>
      </c>
      <c r="AE297" s="164" t="str">
        <f t="shared" si="450"/>
        <v/>
      </c>
      <c r="AF297" s="164" t="str">
        <f t="shared" si="450"/>
        <v/>
      </c>
      <c r="AG297" s="164" t="str">
        <f t="shared" si="450"/>
        <v/>
      </c>
      <c r="AH297" s="164" t="str">
        <f t="shared" si="450"/>
        <v/>
      </c>
      <c r="AI297" s="164" t="str">
        <f t="shared" si="450"/>
        <v/>
      </c>
      <c r="AJ297" s="164" t="str">
        <f t="shared" si="450"/>
        <v/>
      </c>
      <c r="AK297" s="164" t="str">
        <f t="shared" si="450"/>
        <v/>
      </c>
      <c r="AL297" s="164" t="str">
        <f t="shared" si="450"/>
        <v/>
      </c>
      <c r="AM297" s="164" t="str">
        <f t="shared" si="450"/>
        <v/>
      </c>
      <c r="AN297" s="164" t="str">
        <f t="shared" si="450"/>
        <v/>
      </c>
      <c r="AO297" s="164" t="str">
        <f t="shared" si="450"/>
        <v/>
      </c>
      <c r="AP297" s="164" t="str">
        <f t="shared" si="450"/>
        <v/>
      </c>
      <c r="AQ297" s="164" t="str">
        <f t="shared" si="450"/>
        <v/>
      </c>
      <c r="AR297" s="164" t="str">
        <f t="shared" si="450"/>
        <v/>
      </c>
      <c r="AS297" s="164" t="str">
        <f t="shared" si="450"/>
        <v/>
      </c>
      <c r="AT297" s="164" t="str">
        <f t="shared" si="450"/>
        <v/>
      </c>
      <c r="AU297" s="164" t="str">
        <f t="shared" si="450"/>
        <v/>
      </c>
      <c r="AV297" s="164" t="str">
        <f t="shared" si="450"/>
        <v/>
      </c>
      <c r="AW297" s="165" t="str">
        <f t="shared" si="450"/>
        <v/>
      </c>
      <c r="AX297" t="s">
        <v>1</v>
      </c>
      <c r="AY297" s="106" t="str">
        <f t="shared" si="406"/>
        <v/>
      </c>
      <c r="AZ297" s="138" t="str">
        <f t="shared" si="398"/>
        <v/>
      </c>
      <c r="BA297" s="74" t="str">
        <f t="shared" si="407"/>
        <v/>
      </c>
      <c r="BB297" s="74" t="str">
        <f t="shared" si="408"/>
        <v/>
      </c>
      <c r="BC297" s="138" t="str">
        <f t="shared" si="409"/>
        <v/>
      </c>
      <c r="BD297" s="138" t="str">
        <f t="shared" si="410"/>
        <v/>
      </c>
      <c r="BE297" s="138" t="str">
        <f t="shared" si="411"/>
        <v/>
      </c>
      <c r="BF297" s="138" t="str">
        <f t="shared" si="432"/>
        <v/>
      </c>
      <c r="BG297" s="138" t="str">
        <f>IF(CD297="","",IF(N(BD297)&gt;max_minuta*60,2,INDEX(statusRezultat_id,MATCH(VALUE(BE297),statusRezultat_oevent,0))))</f>
        <v/>
      </c>
      <c r="BH297" s="74" t="str">
        <f>IF(B297="","",SUBSTITUTE(MID($B297,R297+1,S297-R297-1),"""",""))</f>
        <v/>
      </c>
      <c r="BI297" s="74" t="str">
        <f>IF(B297="","",SUBSTITUTE(MID($B297,S297+1,T297-S297-1),"""",""))</f>
        <v/>
      </c>
      <c r="BJ297" s="138" t="str">
        <f t="shared" si="412"/>
        <v/>
      </c>
      <c r="BK297" s="74" t="str" cm="1">
        <f t="array" ref="BK297">IF(BJ297="",""&amp;BI297,IF(BJ297="NEMA",BI297,INDEX(klubAlias_klub,BJ297)))</f>
        <v/>
      </c>
      <c r="BL297" s="74" t="str" cm="1">
        <f t="array" ref="BL297">IFERROR(INDEX(registarNatjecatelji,CE297,4),"")</f>
        <v/>
      </c>
      <c r="BM297" s="183" t="str">
        <f t="shared" si="368"/>
        <v/>
      </c>
      <c r="BN297" s="74" t="str">
        <f t="shared" si="413"/>
        <v/>
      </c>
      <c r="BO297" s="74" t="str">
        <f>IF(B297="","",SUBSTITUTE(MID($B297,T297+1,U297-T297-1),"""",""))</f>
        <v/>
      </c>
      <c r="BP297" s="138" t="str">
        <f>IF(BO297="","",IFERROR(INDEX(drzava_id,MATCH(BO297,drzava_oznaka,0)),"NEMA"))</f>
        <v/>
      </c>
      <c r="BQ297" s="74" t="str">
        <f>IF(B297="","",SUBSTITUTE(MID($B297,AQ297+1,AR297-AQ297-1),"""",""))</f>
        <v/>
      </c>
      <c r="BR297" s="74" t="str">
        <f t="shared" si="399"/>
        <v/>
      </c>
      <c r="BS297" s="138" t="str">
        <f t="shared" si="400"/>
        <v/>
      </c>
      <c r="BT297" s="75" t="str">
        <f>IF(B297="","",SUBSTITUTE(MID($B297,AR297+1,AS297-AR297-1),"""",""))</f>
        <v/>
      </c>
      <c r="BU297" s="75" t="str">
        <f>IF(B297="","",SUBSTITUTE(MID($B297,AS297+1,AT297-AS297-1),"""",""))</f>
        <v/>
      </c>
      <c r="BV297" s="76" t="str">
        <f>IF(B297="","",SUBSTITUTE(MID($B297,AT297+1,AU297-AT297-1),"""",""))</f>
        <v/>
      </c>
      <c r="BW297" t="s">
        <v>1</v>
      </c>
      <c r="BX297" s="106" t="str">
        <f>IF(BA297="Vacant","",IF(BA297="","",BA297) &amp; IF(BB297="",""," – " &amp; BB297) &amp; IF(BN297="",""," – " &amp; BN297) &amp; IF(AY297="",""," – " &amp; AY297))</f>
        <v/>
      </c>
      <c r="BY297" s="107" t="str">
        <f t="shared" si="401"/>
        <v/>
      </c>
      <c r="BZ297" t="s">
        <v>1</v>
      </c>
      <c r="CA297" s="106" t="str">
        <f>IF(BA297="Vacant","",IF(BA297="","",BA297) &amp; IF(BB297="",""," – " &amp; BB297) &amp; IF(BN297="",""," – " &amp; BN297))</f>
        <v/>
      </c>
      <c r="CB297" s="107" t="str">
        <f t="shared" si="402"/>
        <v/>
      </c>
      <c r="CC297" t="s">
        <v>1</v>
      </c>
      <c r="CD297" s="106" t="str">
        <f>IF(BA297="Vacant","",IF(BA297="","",BA297)&amp;IF(BB297="",""," – "&amp;BB297))</f>
        <v/>
      </c>
      <c r="CE297" s="107" t="str">
        <f t="shared" si="414"/>
        <v/>
      </c>
      <c r="CF297" t="s">
        <v>1</v>
      </c>
      <c r="CG297" s="112" t="str">
        <f t="shared" si="415"/>
        <v/>
      </c>
      <c r="CH297" s="107" t="str" cm="1">
        <f t="array" ref="CH297">IF(CG297="","",INDEX(imePrezime_id,CG297,0))</f>
        <v/>
      </c>
      <c r="CI297" t="s">
        <v>1</v>
      </c>
      <c r="CJ297" s="30" t="str">
        <f>IF(CE297&lt;&gt;"NEMA","","SELECT '"&amp;CD297&amp;"', ime, prezime FROM imeprezime WHERE ime LIKE '%"&amp;MID(BA297,2,LEN(BA297)-2)&amp;"%' Or prezime LIKE '%"&amp;MID(BB297,2,LEN(BB297)-2)&amp;"%' Or ime LIKE '%"&amp;MID(BB297,2,LEN(BB297)-2)&amp;"%' Or prezime LIKE '%"&amp;MID(BA297,2,LEN(BA297)-2)&amp;"%' ORDER BY ime, prezime;")</f>
        <v/>
      </c>
      <c r="CK297" t="s">
        <v>1</v>
      </c>
      <c r="CL297" s="91"/>
      <c r="CM297" t="s">
        <v>1</v>
      </c>
      <c r="CO297" t="s">
        <v>1</v>
      </c>
      <c r="CW297" s="116" t="str">
        <f>IF(CE297="NEMA",MAX(CW$10:CW296)+1,"")</f>
        <v/>
      </c>
      <c r="CX297" t="s">
        <v>1</v>
      </c>
      <c r="CY297" s="124" t="str">
        <f>LEFT(BQ297,1)</f>
        <v/>
      </c>
      <c r="CZ297" t="s">
        <v>1</v>
      </c>
      <c r="DA297" s="106" t="str">
        <f>IF(CW297="","",IF(BO297&lt;&gt;"CRO","","INSERT INTO osoba (id,reg_broj,oib,spol_id,dat_rodjenja) VALUES ("&amp;CW297&amp;",(SELECT max(reg_broj)+1 FROM osoba),Null,'"&amp;CY297&amp;"',Null); INSERT INTO osoba_log (id,reg_broj,oib,spol_id,dat_rodjenja,dnevnik_id) SELECT id,reg_broj,oib,spol_id,dat_rodjenja,"&amp;CW$2&amp;" FROM osoba WHERE id = "&amp;CW297&amp;";"))</f>
        <v/>
      </c>
      <c r="DB297" s="129" t="str">
        <f>IF(CW297="","","INSERT INTO imeprezime (id,osoba_id,rbr,ime,prezime,klub_id,identitet_id,sintaksa_id,info,aktivno,dnevnik_id) VALUES ("&amp;CW297&amp;","&amp;IF(DA297="","Null",CW297)&amp;",1,'"&amp;BA297&amp;"','"&amp;BB297&amp;"',(SELECT id FROM klub WHERE naziv = '"&amp;BI297&amp;"'),Null,1,'',1,"&amp;CW$2&amp;");")</f>
        <v/>
      </c>
      <c r="DC297" t="s">
        <v>1</v>
      </c>
      <c r="DD297" s="30" t="str">
        <f t="shared" si="416"/>
        <v/>
      </c>
      <c r="DE297" t="s">
        <v>1</v>
      </c>
      <c r="DF297" s="106" t="str">
        <f>IF(OR(BP297="",BP297&lt;&gt;"NEMA"),"",BO297)</f>
        <v/>
      </c>
      <c r="DG297" s="129" t="str">
        <f>IF(DF297="","",MAX(DG$10:DG296)+1)</f>
        <v/>
      </c>
      <c r="DH297" t="s">
        <v>1</v>
      </c>
      <c r="DI297" s="91"/>
      <c r="DJ297" t="s">
        <v>1</v>
      </c>
      <c r="DK297" s="30" t="str">
        <f>IF(DF297="","","INSERT INTO drzava(id,naziv,oznaka) VALUES ("&amp;DG297&amp;",'"&amp;DI297&amp;"','"&amp;UPPER(LEFT(DF297,1))&amp;LOWER(RIGHT(DF297,2))&amp;"');")</f>
        <v/>
      </c>
      <c r="DL297" t="s">
        <v>1</v>
      </c>
      <c r="DM297" s="170" t="str">
        <f>IF(BJ297&lt;&gt;"NEMA","",IF(IFERROR(MATCH(BI297,BI$10:BI296,0),0)&lt;&gt;0,"",BI297))</f>
        <v/>
      </c>
      <c r="DN297" t="s">
        <v>1</v>
      </c>
      <c r="DO297" s="91"/>
      <c r="DP297" t="s">
        <v>1</v>
      </c>
      <c r="DQ297" s="106" t="str">
        <f t="shared" si="417"/>
        <v/>
      </c>
      <c r="DR297" s="74" t="str">
        <f>IF(DQ297="","",MAX(DR$10:DR296)+1)</f>
        <v/>
      </c>
      <c r="DS297" s="74" t="str">
        <f>IF(DQ297="","",IF(BP297="","",IF(BP297="NEMA",DG297,BP297)))</f>
        <v/>
      </c>
      <c r="DT297" s="74" t="str">
        <f t="shared" si="418"/>
        <v/>
      </c>
      <c r="DU297" s="74" t="str">
        <f>IF(DO297="","",MAX(DU$10:DU296)+1)</f>
        <v/>
      </c>
      <c r="DV297" s="181" t="str">
        <f>IF(DO297="","",INDEX(klub_id,MATCH(DO297,klub_naziv,0)))</f>
        <v/>
      </c>
      <c r="DW297" s="129" t="str">
        <f t="shared" si="419"/>
        <v/>
      </c>
      <c r="DX297" t="s">
        <v>1</v>
      </c>
      <c r="DY297" s="30" t="str">
        <f t="shared" si="420"/>
        <v/>
      </c>
      <c r="DZ297" t="s">
        <v>1</v>
      </c>
      <c r="EA297" s="170" t="str">
        <f>IF(BX297="","",IF(BY297&lt;&gt;"NEMA","ime-pre-klu"&amp;IF(BJ297="","","(ali)")&amp;"-kat",IF(CB297&lt;&gt;"NEMA","ime-pre-klu"&amp;IF(BJ297="","","(ali)"),IF(CE297&lt;&gt;"NEMA","ime-pre",IF(CW297&lt;&gt;"","novo",""))))&amp;IF(AND(BE297="0",BD297&gt;max_minuta*60),"-ot",""))</f>
        <v/>
      </c>
      <c r="EB297" t="s">
        <v>1</v>
      </c>
      <c r="EC297" s="112"/>
      <c r="ED297" s="138"/>
      <c r="EE297" s="138"/>
      <c r="EF297" s="138"/>
      <c r="EG297" s="138"/>
      <c r="EH297" s="138"/>
      <c r="EI297" s="138"/>
      <c r="EJ297" s="138"/>
      <c r="EK297" s="138"/>
      <c r="EL297" s="138"/>
      <c r="EM297" s="107" t="str">
        <f t="shared" si="403"/>
        <v/>
      </c>
      <c r="EN297" t="s">
        <v>1</v>
      </c>
    </row>
    <row r="298" spans="2:144" x14ac:dyDescent="0.25">
      <c r="B298" s="152"/>
      <c r="C298" t="s">
        <v>1</v>
      </c>
      <c r="D298" s="163" t="str">
        <f t="shared" si="404"/>
        <v/>
      </c>
      <c r="E298" s="164" t="str">
        <f t="shared" ref="E298:AW298" si="451">IF($B298="","",FIND(";",$B298,D298+1))</f>
        <v/>
      </c>
      <c r="F298" s="164" t="str">
        <f t="shared" si="451"/>
        <v/>
      </c>
      <c r="G298" s="164" t="str">
        <f t="shared" si="451"/>
        <v/>
      </c>
      <c r="H298" s="164" t="str">
        <f t="shared" si="451"/>
        <v/>
      </c>
      <c r="I298" s="164" t="str">
        <f t="shared" si="451"/>
        <v/>
      </c>
      <c r="J298" s="164" t="str">
        <f t="shared" si="451"/>
        <v/>
      </c>
      <c r="K298" s="164" t="str">
        <f t="shared" si="451"/>
        <v/>
      </c>
      <c r="L298" s="164" t="str">
        <f t="shared" si="451"/>
        <v/>
      </c>
      <c r="M298" s="164" t="str">
        <f t="shared" si="451"/>
        <v/>
      </c>
      <c r="N298" s="164" t="str">
        <f t="shared" si="451"/>
        <v/>
      </c>
      <c r="O298" s="164" t="str">
        <f t="shared" si="451"/>
        <v/>
      </c>
      <c r="P298" s="164" t="str">
        <f t="shared" si="451"/>
        <v/>
      </c>
      <c r="Q298" s="164" t="str">
        <f t="shared" si="451"/>
        <v/>
      </c>
      <c r="R298" s="164" t="str">
        <f t="shared" si="451"/>
        <v/>
      </c>
      <c r="S298" s="164" t="str">
        <f t="shared" si="451"/>
        <v/>
      </c>
      <c r="T298" s="164" t="str">
        <f t="shared" si="451"/>
        <v/>
      </c>
      <c r="U298" s="164" t="str">
        <f t="shared" si="451"/>
        <v/>
      </c>
      <c r="V298" s="164" t="str">
        <f t="shared" si="451"/>
        <v/>
      </c>
      <c r="W298" s="164" t="str">
        <f t="shared" si="451"/>
        <v/>
      </c>
      <c r="X298" s="164" t="str">
        <f t="shared" si="451"/>
        <v/>
      </c>
      <c r="Y298" s="164" t="str">
        <f t="shared" si="451"/>
        <v/>
      </c>
      <c r="Z298" s="164" t="str">
        <f t="shared" si="451"/>
        <v/>
      </c>
      <c r="AA298" s="164" t="str">
        <f t="shared" si="451"/>
        <v/>
      </c>
      <c r="AB298" s="164" t="str">
        <f t="shared" si="451"/>
        <v/>
      </c>
      <c r="AC298" s="164" t="str">
        <f t="shared" si="451"/>
        <v/>
      </c>
      <c r="AD298" s="164" t="str">
        <f t="shared" si="451"/>
        <v/>
      </c>
      <c r="AE298" s="164" t="str">
        <f t="shared" si="451"/>
        <v/>
      </c>
      <c r="AF298" s="164" t="str">
        <f t="shared" si="451"/>
        <v/>
      </c>
      <c r="AG298" s="164" t="str">
        <f t="shared" si="451"/>
        <v/>
      </c>
      <c r="AH298" s="164" t="str">
        <f t="shared" si="451"/>
        <v/>
      </c>
      <c r="AI298" s="164" t="str">
        <f t="shared" si="451"/>
        <v/>
      </c>
      <c r="AJ298" s="164" t="str">
        <f t="shared" si="451"/>
        <v/>
      </c>
      <c r="AK298" s="164" t="str">
        <f t="shared" si="451"/>
        <v/>
      </c>
      <c r="AL298" s="164" t="str">
        <f t="shared" si="451"/>
        <v/>
      </c>
      <c r="AM298" s="164" t="str">
        <f t="shared" si="451"/>
        <v/>
      </c>
      <c r="AN298" s="164" t="str">
        <f t="shared" si="451"/>
        <v/>
      </c>
      <c r="AO298" s="164" t="str">
        <f t="shared" si="451"/>
        <v/>
      </c>
      <c r="AP298" s="164" t="str">
        <f t="shared" si="451"/>
        <v/>
      </c>
      <c r="AQ298" s="164" t="str">
        <f t="shared" si="451"/>
        <v/>
      </c>
      <c r="AR298" s="164" t="str">
        <f t="shared" si="451"/>
        <v/>
      </c>
      <c r="AS298" s="164" t="str">
        <f t="shared" si="451"/>
        <v/>
      </c>
      <c r="AT298" s="164" t="str">
        <f t="shared" si="451"/>
        <v/>
      </c>
      <c r="AU298" s="164" t="str">
        <f t="shared" si="451"/>
        <v/>
      </c>
      <c r="AV298" s="164" t="str">
        <f t="shared" si="451"/>
        <v/>
      </c>
      <c r="AW298" s="165" t="str">
        <f t="shared" si="451"/>
        <v/>
      </c>
      <c r="AX298" t="s">
        <v>1</v>
      </c>
      <c r="AY298" s="106" t="str">
        <f t="shared" si="406"/>
        <v/>
      </c>
      <c r="AZ298" s="138" t="str">
        <f t="shared" si="398"/>
        <v/>
      </c>
      <c r="BA298" s="74" t="str">
        <f t="shared" si="407"/>
        <v/>
      </c>
      <c r="BB298" s="74" t="str">
        <f t="shared" si="408"/>
        <v/>
      </c>
      <c r="BC298" s="138" t="str">
        <f t="shared" si="409"/>
        <v/>
      </c>
      <c r="BD298" s="138" t="str">
        <f t="shared" si="410"/>
        <v/>
      </c>
      <c r="BE298" s="138" t="str">
        <f t="shared" si="411"/>
        <v/>
      </c>
      <c r="BF298" s="138" t="str">
        <f t="shared" si="432"/>
        <v/>
      </c>
      <c r="BG298" s="138" t="str">
        <f>IF(CD298="","",IF(N(BD298)&gt;max_minuta*60,2,INDEX(statusRezultat_id,MATCH(VALUE(BE298),statusRezultat_oevent,0))))</f>
        <v/>
      </c>
      <c r="BH298" s="74" t="str">
        <f>IF(B298="","",SUBSTITUTE(MID($B298,R298+1,S298-R298-1),"""",""))</f>
        <v/>
      </c>
      <c r="BI298" s="74" t="str">
        <f>IF(B298="","",SUBSTITUTE(MID($B298,S298+1,T298-S298-1),"""",""))</f>
        <v/>
      </c>
      <c r="BJ298" s="138" t="str">
        <f t="shared" si="412"/>
        <v/>
      </c>
      <c r="BK298" s="74" t="str" cm="1">
        <f t="array" ref="BK298">IF(BJ298="",""&amp;BI298,IF(BJ298="NEMA",BI298,INDEX(klubAlias_klub,BJ298)))</f>
        <v/>
      </c>
      <c r="BL298" s="74" t="str" cm="1">
        <f t="array" ref="BL298">IFERROR(INDEX(registarNatjecatelji,CE298,4),"")</f>
        <v/>
      </c>
      <c r="BM298" s="183" t="str">
        <f t="shared" si="368"/>
        <v/>
      </c>
      <c r="BN298" s="74" t="str">
        <f t="shared" si="413"/>
        <v/>
      </c>
      <c r="BO298" s="74" t="str">
        <f>IF(B298="","",SUBSTITUTE(MID($B298,T298+1,U298-T298-1),"""",""))</f>
        <v/>
      </c>
      <c r="BP298" s="138" t="str">
        <f>IF(BO298="","",IFERROR(INDEX(drzava_id,MATCH(BO298,drzava_oznaka,0)),"NEMA"))</f>
        <v/>
      </c>
      <c r="BQ298" s="74" t="str">
        <f>IF(B298="","",SUBSTITUTE(MID($B298,AQ298+1,AR298-AQ298-1),"""",""))</f>
        <v/>
      </c>
      <c r="BR298" s="74" t="str">
        <f t="shared" si="399"/>
        <v/>
      </c>
      <c r="BS298" s="138" t="str">
        <f t="shared" si="400"/>
        <v/>
      </c>
      <c r="BT298" s="75" t="str">
        <f>IF(B298="","",SUBSTITUTE(MID($B298,AR298+1,AS298-AR298-1),"""",""))</f>
        <v/>
      </c>
      <c r="BU298" s="75" t="str">
        <f>IF(B298="","",SUBSTITUTE(MID($B298,AS298+1,AT298-AS298-1),"""",""))</f>
        <v/>
      </c>
      <c r="BV298" s="76" t="str">
        <f>IF(B298="","",SUBSTITUTE(MID($B298,AT298+1,AU298-AT298-1),"""",""))</f>
        <v/>
      </c>
      <c r="BW298" t="s">
        <v>1</v>
      </c>
      <c r="BX298" s="106" t="str">
        <f>IF(BA298="Vacant","",IF(BA298="","",BA298) &amp; IF(BB298="",""," – " &amp; BB298) &amp; IF(BN298="",""," – " &amp; BN298) &amp; IF(AY298="",""," – " &amp; AY298))</f>
        <v/>
      </c>
      <c r="BY298" s="107" t="str">
        <f t="shared" si="401"/>
        <v/>
      </c>
      <c r="BZ298" t="s">
        <v>1</v>
      </c>
      <c r="CA298" s="106" t="str">
        <f>IF(BA298="Vacant","",IF(BA298="","",BA298) &amp; IF(BB298="",""," – " &amp; BB298) &amp; IF(BN298="",""," – " &amp; BN298))</f>
        <v/>
      </c>
      <c r="CB298" s="107" t="str">
        <f t="shared" si="402"/>
        <v/>
      </c>
      <c r="CC298" t="s">
        <v>1</v>
      </c>
      <c r="CD298" s="106" t="str">
        <f>IF(BA298="Vacant","",IF(BA298="","",BA298)&amp;IF(BB298="",""," – "&amp;BB298))</f>
        <v/>
      </c>
      <c r="CE298" s="107" t="str">
        <f t="shared" si="414"/>
        <v/>
      </c>
      <c r="CF298" t="s">
        <v>1</v>
      </c>
      <c r="CG298" s="112" t="str">
        <f t="shared" si="415"/>
        <v/>
      </c>
      <c r="CH298" s="107" t="str" cm="1">
        <f t="array" ref="CH298">IF(CG298="","",INDEX(imePrezime_id,CG298,0))</f>
        <v/>
      </c>
      <c r="CI298" t="s">
        <v>1</v>
      </c>
      <c r="CJ298" s="30" t="str">
        <f>IF(CE298&lt;&gt;"NEMA","","SELECT '"&amp;CD298&amp;"', ime, prezime FROM imeprezime WHERE ime LIKE '%"&amp;MID(BA298,2,LEN(BA298)-2)&amp;"%' Or prezime LIKE '%"&amp;MID(BB298,2,LEN(BB298)-2)&amp;"%' Or ime LIKE '%"&amp;MID(BB298,2,LEN(BB298)-2)&amp;"%' Or prezime LIKE '%"&amp;MID(BA298,2,LEN(BA298)-2)&amp;"%' ORDER BY ime, prezime;")</f>
        <v/>
      </c>
      <c r="CK298" t="s">
        <v>1</v>
      </c>
      <c r="CL298" s="91"/>
      <c r="CM298" t="s">
        <v>1</v>
      </c>
      <c r="CO298" t="s">
        <v>1</v>
      </c>
      <c r="CW298" s="116" t="str">
        <f>IF(CE298="NEMA",MAX(CW$10:CW297)+1,"")</f>
        <v/>
      </c>
      <c r="CX298" t="s">
        <v>1</v>
      </c>
      <c r="CY298" s="124" t="str">
        <f>LEFT(BQ298,1)</f>
        <v/>
      </c>
      <c r="CZ298" t="s">
        <v>1</v>
      </c>
      <c r="DA298" s="106" t="str">
        <f>IF(CW298="","",IF(BO298&lt;&gt;"CRO","","INSERT INTO osoba (id,reg_broj,oib,spol_id,dat_rodjenja) VALUES ("&amp;CW298&amp;",(SELECT max(reg_broj)+1 FROM osoba),Null,'"&amp;CY298&amp;"',Null); INSERT INTO osoba_log (id,reg_broj,oib,spol_id,dat_rodjenja,dnevnik_id) SELECT id,reg_broj,oib,spol_id,dat_rodjenja,"&amp;CW$2&amp;" FROM osoba WHERE id = "&amp;CW298&amp;";"))</f>
        <v/>
      </c>
      <c r="DB298" s="129" t="str">
        <f>IF(CW298="","","INSERT INTO imeprezime (id,osoba_id,rbr,ime,prezime,klub_id,identitet_id,sintaksa_id,info,aktivno,dnevnik_id) VALUES ("&amp;CW298&amp;","&amp;IF(DA298="","Null",CW298)&amp;",1,'"&amp;BA298&amp;"','"&amp;BB298&amp;"',(SELECT id FROM klub WHERE naziv = '"&amp;BI298&amp;"'),Null,1,'',1,"&amp;CW$2&amp;");")</f>
        <v/>
      </c>
      <c r="DC298" t="s">
        <v>1</v>
      </c>
      <c r="DD298" s="30" t="str">
        <f t="shared" si="416"/>
        <v/>
      </c>
      <c r="DE298" t="s">
        <v>1</v>
      </c>
      <c r="DF298" s="106" t="str">
        <f>IF(OR(BP298="",BP298&lt;&gt;"NEMA"),"",BO298)</f>
        <v/>
      </c>
      <c r="DG298" s="129" t="str">
        <f>IF(DF298="","",MAX(DG$10:DG297)+1)</f>
        <v/>
      </c>
      <c r="DH298" t="s">
        <v>1</v>
      </c>
      <c r="DI298" s="91"/>
      <c r="DJ298" t="s">
        <v>1</v>
      </c>
      <c r="DK298" s="30" t="str">
        <f>IF(DF298="","","INSERT INTO drzava(id,naziv,oznaka) VALUES ("&amp;DG298&amp;",'"&amp;DI298&amp;"','"&amp;UPPER(LEFT(DF298,1))&amp;LOWER(RIGHT(DF298,2))&amp;"');")</f>
        <v/>
      </c>
      <c r="DL298" t="s">
        <v>1</v>
      </c>
      <c r="DM298" s="170" t="str">
        <f>IF(BJ298&lt;&gt;"NEMA","",IF(IFERROR(MATCH(BI298,BI$10:BI297,0),0)&lt;&gt;0,"",BI298))</f>
        <v/>
      </c>
      <c r="DN298" t="s">
        <v>1</v>
      </c>
      <c r="DO298" s="91"/>
      <c r="DP298" t="s">
        <v>1</v>
      </c>
      <c r="DQ298" s="106" t="str">
        <f t="shared" si="417"/>
        <v/>
      </c>
      <c r="DR298" s="74" t="str">
        <f>IF(DQ298="","",MAX(DR$10:DR297)+1)</f>
        <v/>
      </c>
      <c r="DS298" s="74" t="str">
        <f>IF(DQ298="","",IF(BP298="","",IF(BP298="NEMA",DG298,BP298)))</f>
        <v/>
      </c>
      <c r="DT298" s="74" t="str">
        <f t="shared" si="418"/>
        <v/>
      </c>
      <c r="DU298" s="74" t="str">
        <f>IF(DO298="","",MAX(DU$10:DU297)+1)</f>
        <v/>
      </c>
      <c r="DV298" s="181" t="str">
        <f>IF(DO298="","",INDEX(klub_id,MATCH(DO298,klub_naziv,0)))</f>
        <v/>
      </c>
      <c r="DW298" s="129" t="str">
        <f t="shared" si="419"/>
        <v/>
      </c>
      <c r="DX298" t="s">
        <v>1</v>
      </c>
      <c r="DY298" s="30" t="str">
        <f t="shared" si="420"/>
        <v/>
      </c>
      <c r="DZ298" t="s">
        <v>1</v>
      </c>
      <c r="EA298" s="170" t="str">
        <f>IF(BX298="","",IF(BY298&lt;&gt;"NEMA","ime-pre-klu"&amp;IF(BJ298="","","(ali)")&amp;"-kat",IF(CB298&lt;&gt;"NEMA","ime-pre-klu"&amp;IF(BJ298="","","(ali)"),IF(CE298&lt;&gt;"NEMA","ime-pre",IF(CW298&lt;&gt;"","novo",""))))&amp;IF(AND(BE298="0",BD298&gt;max_minuta*60),"-ot",""))</f>
        <v/>
      </c>
      <c r="EB298" t="s">
        <v>1</v>
      </c>
      <c r="EC298" s="112"/>
      <c r="ED298" s="138"/>
      <c r="EE298" s="138"/>
      <c r="EF298" s="138"/>
      <c r="EG298" s="138"/>
      <c r="EH298" s="138"/>
      <c r="EI298" s="138"/>
      <c r="EJ298" s="138"/>
      <c r="EK298" s="138"/>
      <c r="EL298" s="138"/>
      <c r="EM298" s="107" t="str">
        <f t="shared" si="403"/>
        <v/>
      </c>
      <c r="EN298" t="s">
        <v>1</v>
      </c>
    </row>
    <row r="299" spans="2:144" x14ac:dyDescent="0.25">
      <c r="B299" s="152"/>
      <c r="C299" t="s">
        <v>1</v>
      </c>
      <c r="D299" s="163" t="str">
        <f t="shared" si="404"/>
        <v/>
      </c>
      <c r="E299" s="164" t="str">
        <f t="shared" ref="E299:AW299" si="452">IF($B299="","",FIND(";",$B299,D299+1))</f>
        <v/>
      </c>
      <c r="F299" s="164" t="str">
        <f t="shared" si="452"/>
        <v/>
      </c>
      <c r="G299" s="164" t="str">
        <f t="shared" si="452"/>
        <v/>
      </c>
      <c r="H299" s="164" t="str">
        <f t="shared" si="452"/>
        <v/>
      </c>
      <c r="I299" s="164" t="str">
        <f t="shared" si="452"/>
        <v/>
      </c>
      <c r="J299" s="164" t="str">
        <f t="shared" si="452"/>
        <v/>
      </c>
      <c r="K299" s="164" t="str">
        <f t="shared" si="452"/>
        <v/>
      </c>
      <c r="L299" s="164" t="str">
        <f t="shared" si="452"/>
        <v/>
      </c>
      <c r="M299" s="164" t="str">
        <f t="shared" si="452"/>
        <v/>
      </c>
      <c r="N299" s="164" t="str">
        <f t="shared" si="452"/>
        <v/>
      </c>
      <c r="O299" s="164" t="str">
        <f t="shared" si="452"/>
        <v/>
      </c>
      <c r="P299" s="164" t="str">
        <f t="shared" si="452"/>
        <v/>
      </c>
      <c r="Q299" s="164" t="str">
        <f t="shared" si="452"/>
        <v/>
      </c>
      <c r="R299" s="164" t="str">
        <f t="shared" si="452"/>
        <v/>
      </c>
      <c r="S299" s="164" t="str">
        <f t="shared" si="452"/>
        <v/>
      </c>
      <c r="T299" s="164" t="str">
        <f t="shared" si="452"/>
        <v/>
      </c>
      <c r="U299" s="164" t="str">
        <f t="shared" si="452"/>
        <v/>
      </c>
      <c r="V299" s="164" t="str">
        <f t="shared" si="452"/>
        <v/>
      </c>
      <c r="W299" s="164" t="str">
        <f t="shared" si="452"/>
        <v/>
      </c>
      <c r="X299" s="164" t="str">
        <f t="shared" si="452"/>
        <v/>
      </c>
      <c r="Y299" s="164" t="str">
        <f t="shared" si="452"/>
        <v/>
      </c>
      <c r="Z299" s="164" t="str">
        <f t="shared" si="452"/>
        <v/>
      </c>
      <c r="AA299" s="164" t="str">
        <f t="shared" si="452"/>
        <v/>
      </c>
      <c r="AB299" s="164" t="str">
        <f t="shared" si="452"/>
        <v/>
      </c>
      <c r="AC299" s="164" t="str">
        <f t="shared" si="452"/>
        <v/>
      </c>
      <c r="AD299" s="164" t="str">
        <f t="shared" si="452"/>
        <v/>
      </c>
      <c r="AE299" s="164" t="str">
        <f t="shared" si="452"/>
        <v/>
      </c>
      <c r="AF299" s="164" t="str">
        <f t="shared" si="452"/>
        <v/>
      </c>
      <c r="AG299" s="164" t="str">
        <f t="shared" si="452"/>
        <v/>
      </c>
      <c r="AH299" s="164" t="str">
        <f t="shared" si="452"/>
        <v/>
      </c>
      <c r="AI299" s="164" t="str">
        <f t="shared" si="452"/>
        <v/>
      </c>
      <c r="AJ299" s="164" t="str">
        <f t="shared" si="452"/>
        <v/>
      </c>
      <c r="AK299" s="164" t="str">
        <f t="shared" si="452"/>
        <v/>
      </c>
      <c r="AL299" s="164" t="str">
        <f t="shared" si="452"/>
        <v/>
      </c>
      <c r="AM299" s="164" t="str">
        <f t="shared" si="452"/>
        <v/>
      </c>
      <c r="AN299" s="164" t="str">
        <f t="shared" si="452"/>
        <v/>
      </c>
      <c r="AO299" s="164" t="str">
        <f t="shared" si="452"/>
        <v/>
      </c>
      <c r="AP299" s="164" t="str">
        <f t="shared" si="452"/>
        <v/>
      </c>
      <c r="AQ299" s="164" t="str">
        <f t="shared" si="452"/>
        <v/>
      </c>
      <c r="AR299" s="164" t="str">
        <f t="shared" si="452"/>
        <v/>
      </c>
      <c r="AS299" s="164" t="str">
        <f t="shared" si="452"/>
        <v/>
      </c>
      <c r="AT299" s="164" t="str">
        <f t="shared" si="452"/>
        <v/>
      </c>
      <c r="AU299" s="164" t="str">
        <f t="shared" si="452"/>
        <v/>
      </c>
      <c r="AV299" s="164" t="str">
        <f t="shared" si="452"/>
        <v/>
      </c>
      <c r="AW299" s="165" t="str">
        <f t="shared" si="452"/>
        <v/>
      </c>
      <c r="AX299" t="s">
        <v>1</v>
      </c>
      <c r="AY299" s="106" t="str">
        <f t="shared" si="406"/>
        <v/>
      </c>
      <c r="AZ299" s="138" t="str">
        <f t="shared" si="398"/>
        <v/>
      </c>
      <c r="BA299" s="74" t="str">
        <f t="shared" si="407"/>
        <v/>
      </c>
      <c r="BB299" s="74" t="str">
        <f t="shared" si="408"/>
        <v/>
      </c>
      <c r="BC299" s="138" t="str">
        <f t="shared" si="409"/>
        <v/>
      </c>
      <c r="BD299" s="138" t="str">
        <f t="shared" si="410"/>
        <v/>
      </c>
      <c r="BE299" s="138" t="str">
        <f t="shared" si="411"/>
        <v/>
      </c>
      <c r="BF299" s="138" t="str">
        <f t="shared" si="432"/>
        <v/>
      </c>
      <c r="BG299" s="138" t="str">
        <f>IF(CD299="","",IF(N(BD299)&gt;max_minuta*60,2,INDEX(statusRezultat_id,MATCH(VALUE(BE299),statusRezultat_oevent,0))))</f>
        <v/>
      </c>
      <c r="BH299" s="74" t="str">
        <f>IF(B299="","",SUBSTITUTE(MID($B299,R299+1,S299-R299-1),"""",""))</f>
        <v/>
      </c>
      <c r="BI299" s="74" t="str">
        <f>IF(B299="","",SUBSTITUTE(MID($B299,S299+1,T299-S299-1),"""",""))</f>
        <v/>
      </c>
      <c r="BJ299" s="138" t="str">
        <f t="shared" si="412"/>
        <v/>
      </c>
      <c r="BK299" s="74" t="str" cm="1">
        <f t="array" ref="BK299">IF(BJ299="",""&amp;BI299,IF(BJ299="NEMA",BI299,INDEX(klubAlias_klub,BJ299)))</f>
        <v/>
      </c>
      <c r="BL299" s="74" t="str" cm="1">
        <f t="array" ref="BL299">IFERROR(INDEX(registarNatjecatelji,CE299,4),"")</f>
        <v/>
      </c>
      <c r="BM299" s="183" t="str">
        <f t="shared" si="368"/>
        <v/>
      </c>
      <c r="BN299" s="74" t="str">
        <f t="shared" si="413"/>
        <v/>
      </c>
      <c r="BO299" s="74" t="str">
        <f>IF(B299="","",SUBSTITUTE(MID($B299,T299+1,U299-T299-1),"""",""))</f>
        <v/>
      </c>
      <c r="BP299" s="138" t="str">
        <f>IF(BO299="","",IFERROR(INDEX(drzava_id,MATCH(BO299,drzava_oznaka,0)),"NEMA"))</f>
        <v/>
      </c>
      <c r="BQ299" s="74" t="str">
        <f>IF(B299="","",SUBSTITUTE(MID($B299,AQ299+1,AR299-AQ299-1),"""",""))</f>
        <v/>
      </c>
      <c r="BR299" s="74" t="str">
        <f t="shared" si="399"/>
        <v/>
      </c>
      <c r="BS299" s="138" t="str">
        <f t="shared" si="400"/>
        <v/>
      </c>
      <c r="BT299" s="75" t="str">
        <f>IF(B299="","",SUBSTITUTE(MID($B299,AR299+1,AS299-AR299-1),"""",""))</f>
        <v/>
      </c>
      <c r="BU299" s="75" t="str">
        <f>IF(B299="","",SUBSTITUTE(MID($B299,AS299+1,AT299-AS299-1),"""",""))</f>
        <v/>
      </c>
      <c r="BV299" s="76" t="str">
        <f>IF(B299="","",SUBSTITUTE(MID($B299,AT299+1,AU299-AT299-1),"""",""))</f>
        <v/>
      </c>
      <c r="BW299" t="s">
        <v>1</v>
      </c>
      <c r="BX299" s="106" t="str">
        <f>IF(BA299="Vacant","",IF(BA299="","",BA299) &amp; IF(BB299="",""," – " &amp; BB299) &amp; IF(BN299="",""," – " &amp; BN299) &amp; IF(AY299="",""," – " &amp; AY299))</f>
        <v/>
      </c>
      <c r="BY299" s="107" t="str">
        <f t="shared" si="401"/>
        <v/>
      </c>
      <c r="BZ299" t="s">
        <v>1</v>
      </c>
      <c r="CA299" s="106" t="str">
        <f>IF(BA299="Vacant","",IF(BA299="","",BA299) &amp; IF(BB299="",""," – " &amp; BB299) &amp; IF(BN299="",""," – " &amp; BN299))</f>
        <v/>
      </c>
      <c r="CB299" s="107" t="str">
        <f t="shared" si="402"/>
        <v/>
      </c>
      <c r="CC299" t="s">
        <v>1</v>
      </c>
      <c r="CD299" s="106" t="str">
        <f>IF(BA299="Vacant","",IF(BA299="","",BA299)&amp;IF(BB299="",""," – "&amp;BB299))</f>
        <v/>
      </c>
      <c r="CE299" s="107" t="str">
        <f t="shared" si="414"/>
        <v/>
      </c>
      <c r="CF299" t="s">
        <v>1</v>
      </c>
      <c r="CG299" s="112" t="str">
        <f t="shared" si="415"/>
        <v/>
      </c>
      <c r="CH299" s="107" t="str" cm="1">
        <f t="array" ref="CH299">IF(CG299="","",INDEX(imePrezime_id,CG299,0))</f>
        <v/>
      </c>
      <c r="CI299" t="s">
        <v>1</v>
      </c>
      <c r="CJ299" s="30" t="str">
        <f>IF(CE299&lt;&gt;"NEMA","","SELECT '"&amp;CD299&amp;"', ime, prezime FROM imeprezime WHERE ime LIKE '%"&amp;MID(BA299,2,LEN(BA299)-2)&amp;"%' Or prezime LIKE '%"&amp;MID(BB299,2,LEN(BB299)-2)&amp;"%' Or ime LIKE '%"&amp;MID(BB299,2,LEN(BB299)-2)&amp;"%' Or prezime LIKE '%"&amp;MID(BA299,2,LEN(BA299)-2)&amp;"%' ORDER BY ime, prezime;")</f>
        <v/>
      </c>
      <c r="CK299" t="s">
        <v>1</v>
      </c>
      <c r="CL299" s="91"/>
      <c r="CM299" t="s">
        <v>1</v>
      </c>
      <c r="CO299" t="s">
        <v>1</v>
      </c>
      <c r="CW299" s="116" t="str">
        <f>IF(CE299="NEMA",MAX(CW$10:CW298)+1,"")</f>
        <v/>
      </c>
      <c r="CX299" t="s">
        <v>1</v>
      </c>
      <c r="CY299" s="124" t="str">
        <f>LEFT(BQ299,1)</f>
        <v/>
      </c>
      <c r="CZ299" t="s">
        <v>1</v>
      </c>
      <c r="DA299" s="106" t="str">
        <f>IF(CW299="","",IF(BO299&lt;&gt;"CRO","","INSERT INTO osoba (id,reg_broj,oib,spol_id,dat_rodjenja) VALUES ("&amp;CW299&amp;",(SELECT max(reg_broj)+1 FROM osoba),Null,'"&amp;CY299&amp;"',Null); INSERT INTO osoba_log (id,reg_broj,oib,spol_id,dat_rodjenja,dnevnik_id) SELECT id,reg_broj,oib,spol_id,dat_rodjenja,"&amp;CW$2&amp;" FROM osoba WHERE id = "&amp;CW299&amp;";"))</f>
        <v/>
      </c>
      <c r="DB299" s="129" t="str">
        <f>IF(CW299="","","INSERT INTO imeprezime (id,osoba_id,rbr,ime,prezime,klub_id,identitet_id,sintaksa_id,info,aktivno,dnevnik_id) VALUES ("&amp;CW299&amp;","&amp;IF(DA299="","Null",CW299)&amp;",1,'"&amp;BA299&amp;"','"&amp;BB299&amp;"',(SELECT id FROM klub WHERE naziv = '"&amp;BI299&amp;"'),Null,1,'',1,"&amp;CW$2&amp;");")</f>
        <v/>
      </c>
      <c r="DC299" t="s">
        <v>1</v>
      </c>
      <c r="DD299" s="30" t="str">
        <f t="shared" si="416"/>
        <v/>
      </c>
      <c r="DE299" t="s">
        <v>1</v>
      </c>
      <c r="DF299" s="106" t="str">
        <f>IF(OR(BP299="",BP299&lt;&gt;"NEMA"),"",BO299)</f>
        <v/>
      </c>
      <c r="DG299" s="129" t="str">
        <f>IF(DF299="","",MAX(DG$10:DG298)+1)</f>
        <v/>
      </c>
      <c r="DH299" t="s">
        <v>1</v>
      </c>
      <c r="DI299" s="91"/>
      <c r="DJ299" t="s">
        <v>1</v>
      </c>
      <c r="DK299" s="30" t="str">
        <f>IF(DF299="","","INSERT INTO drzava(id,naziv,oznaka) VALUES ("&amp;DG299&amp;",'"&amp;DI299&amp;"','"&amp;UPPER(LEFT(DF299,1))&amp;LOWER(RIGHT(DF299,2))&amp;"');")</f>
        <v/>
      </c>
      <c r="DL299" t="s">
        <v>1</v>
      </c>
      <c r="DM299" s="170" t="str">
        <f>IF(BJ299&lt;&gt;"NEMA","",IF(IFERROR(MATCH(BI299,BI$10:BI298,0),0)&lt;&gt;0,"",BI299))</f>
        <v/>
      </c>
      <c r="DN299" t="s">
        <v>1</v>
      </c>
      <c r="DO299" s="91"/>
      <c r="DP299" t="s">
        <v>1</v>
      </c>
      <c r="DQ299" s="106" t="str">
        <f t="shared" si="417"/>
        <v/>
      </c>
      <c r="DR299" s="74" t="str">
        <f>IF(DQ299="","",MAX(DR$10:DR298)+1)</f>
        <v/>
      </c>
      <c r="DS299" s="74" t="str">
        <f>IF(DQ299="","",IF(BP299="","",IF(BP299="NEMA",DG299,BP299)))</f>
        <v/>
      </c>
      <c r="DT299" s="74" t="str">
        <f t="shared" si="418"/>
        <v/>
      </c>
      <c r="DU299" s="74" t="str">
        <f>IF(DO299="","",MAX(DU$10:DU298)+1)</f>
        <v/>
      </c>
      <c r="DV299" s="181" t="str">
        <f>IF(DO299="","",INDEX(klub_id,MATCH(DO299,klub_naziv,0)))</f>
        <v/>
      </c>
      <c r="DW299" s="129" t="str">
        <f t="shared" si="419"/>
        <v/>
      </c>
      <c r="DX299" t="s">
        <v>1</v>
      </c>
      <c r="DY299" s="30" t="str">
        <f t="shared" si="420"/>
        <v/>
      </c>
      <c r="DZ299" t="s">
        <v>1</v>
      </c>
      <c r="EA299" s="170" t="str">
        <f>IF(BX299="","",IF(BY299&lt;&gt;"NEMA","ime-pre-klu"&amp;IF(BJ299="","","(ali)")&amp;"-kat",IF(CB299&lt;&gt;"NEMA","ime-pre-klu"&amp;IF(BJ299="","","(ali)"),IF(CE299&lt;&gt;"NEMA","ime-pre",IF(CW299&lt;&gt;"","novo",""))))&amp;IF(AND(BE299="0",BD299&gt;max_minuta*60),"-ot",""))</f>
        <v/>
      </c>
      <c r="EB299" t="s">
        <v>1</v>
      </c>
      <c r="EC299" s="112"/>
      <c r="ED299" s="138"/>
      <c r="EE299" s="138"/>
      <c r="EF299" s="138"/>
      <c r="EG299" s="138"/>
      <c r="EH299" s="138"/>
      <c r="EI299" s="138"/>
      <c r="EJ299" s="138"/>
      <c r="EK299" s="138"/>
      <c r="EL299" s="138"/>
      <c r="EM299" s="107" t="str">
        <f t="shared" si="403"/>
        <v/>
      </c>
      <c r="EN299" t="s">
        <v>1</v>
      </c>
    </row>
    <row r="300" spans="2:144" x14ac:dyDescent="0.25">
      <c r="B300" s="152"/>
      <c r="C300" t="s">
        <v>1</v>
      </c>
      <c r="D300" s="163" t="str">
        <f t="shared" si="404"/>
        <v/>
      </c>
      <c r="E300" s="164" t="str">
        <f t="shared" ref="E300:AW300" si="453">IF($B300="","",FIND(";",$B300,D300+1))</f>
        <v/>
      </c>
      <c r="F300" s="164" t="str">
        <f t="shared" si="453"/>
        <v/>
      </c>
      <c r="G300" s="164" t="str">
        <f t="shared" si="453"/>
        <v/>
      </c>
      <c r="H300" s="164" t="str">
        <f t="shared" si="453"/>
        <v/>
      </c>
      <c r="I300" s="164" t="str">
        <f t="shared" si="453"/>
        <v/>
      </c>
      <c r="J300" s="164" t="str">
        <f t="shared" si="453"/>
        <v/>
      </c>
      <c r="K300" s="164" t="str">
        <f t="shared" si="453"/>
        <v/>
      </c>
      <c r="L300" s="164" t="str">
        <f t="shared" si="453"/>
        <v/>
      </c>
      <c r="M300" s="164" t="str">
        <f t="shared" si="453"/>
        <v/>
      </c>
      <c r="N300" s="164" t="str">
        <f t="shared" si="453"/>
        <v/>
      </c>
      <c r="O300" s="164" t="str">
        <f t="shared" si="453"/>
        <v/>
      </c>
      <c r="P300" s="164" t="str">
        <f t="shared" si="453"/>
        <v/>
      </c>
      <c r="Q300" s="164" t="str">
        <f t="shared" si="453"/>
        <v/>
      </c>
      <c r="R300" s="164" t="str">
        <f t="shared" si="453"/>
        <v/>
      </c>
      <c r="S300" s="164" t="str">
        <f t="shared" si="453"/>
        <v/>
      </c>
      <c r="T300" s="164" t="str">
        <f t="shared" si="453"/>
        <v/>
      </c>
      <c r="U300" s="164" t="str">
        <f t="shared" si="453"/>
        <v/>
      </c>
      <c r="V300" s="164" t="str">
        <f t="shared" si="453"/>
        <v/>
      </c>
      <c r="W300" s="164" t="str">
        <f t="shared" si="453"/>
        <v/>
      </c>
      <c r="X300" s="164" t="str">
        <f t="shared" si="453"/>
        <v/>
      </c>
      <c r="Y300" s="164" t="str">
        <f t="shared" si="453"/>
        <v/>
      </c>
      <c r="Z300" s="164" t="str">
        <f t="shared" si="453"/>
        <v/>
      </c>
      <c r="AA300" s="164" t="str">
        <f t="shared" si="453"/>
        <v/>
      </c>
      <c r="AB300" s="164" t="str">
        <f t="shared" si="453"/>
        <v/>
      </c>
      <c r="AC300" s="164" t="str">
        <f t="shared" si="453"/>
        <v/>
      </c>
      <c r="AD300" s="164" t="str">
        <f t="shared" si="453"/>
        <v/>
      </c>
      <c r="AE300" s="164" t="str">
        <f t="shared" si="453"/>
        <v/>
      </c>
      <c r="AF300" s="164" t="str">
        <f t="shared" si="453"/>
        <v/>
      </c>
      <c r="AG300" s="164" t="str">
        <f t="shared" si="453"/>
        <v/>
      </c>
      <c r="AH300" s="164" t="str">
        <f t="shared" si="453"/>
        <v/>
      </c>
      <c r="AI300" s="164" t="str">
        <f t="shared" si="453"/>
        <v/>
      </c>
      <c r="AJ300" s="164" t="str">
        <f t="shared" si="453"/>
        <v/>
      </c>
      <c r="AK300" s="164" t="str">
        <f t="shared" si="453"/>
        <v/>
      </c>
      <c r="AL300" s="164" t="str">
        <f t="shared" si="453"/>
        <v/>
      </c>
      <c r="AM300" s="164" t="str">
        <f t="shared" si="453"/>
        <v/>
      </c>
      <c r="AN300" s="164" t="str">
        <f t="shared" si="453"/>
        <v/>
      </c>
      <c r="AO300" s="164" t="str">
        <f t="shared" si="453"/>
        <v/>
      </c>
      <c r="AP300" s="164" t="str">
        <f t="shared" si="453"/>
        <v/>
      </c>
      <c r="AQ300" s="164" t="str">
        <f t="shared" si="453"/>
        <v/>
      </c>
      <c r="AR300" s="164" t="str">
        <f t="shared" si="453"/>
        <v/>
      </c>
      <c r="AS300" s="164" t="str">
        <f t="shared" si="453"/>
        <v/>
      </c>
      <c r="AT300" s="164" t="str">
        <f t="shared" si="453"/>
        <v/>
      </c>
      <c r="AU300" s="164" t="str">
        <f t="shared" si="453"/>
        <v/>
      </c>
      <c r="AV300" s="164" t="str">
        <f t="shared" si="453"/>
        <v/>
      </c>
      <c r="AW300" s="165" t="str">
        <f t="shared" si="453"/>
        <v/>
      </c>
      <c r="AX300" t="s">
        <v>1</v>
      </c>
      <c r="AY300" s="106" t="str">
        <f t="shared" si="406"/>
        <v/>
      </c>
      <c r="AZ300" s="138" t="str">
        <f t="shared" si="398"/>
        <v/>
      </c>
      <c r="BA300" s="74" t="str">
        <f t="shared" si="407"/>
        <v/>
      </c>
      <c r="BB300" s="74" t="str">
        <f t="shared" si="408"/>
        <v/>
      </c>
      <c r="BC300" s="138" t="str">
        <f t="shared" si="409"/>
        <v/>
      </c>
      <c r="BD300" s="138" t="str">
        <f t="shared" si="410"/>
        <v/>
      </c>
      <c r="BE300" s="138" t="str">
        <f t="shared" si="411"/>
        <v/>
      </c>
      <c r="BF300" s="138" t="str">
        <f t="shared" si="432"/>
        <v/>
      </c>
      <c r="BG300" s="138" t="str">
        <f>IF(CD300="","",IF(N(BD300)&gt;max_minuta*60,2,INDEX(statusRezultat_id,MATCH(VALUE(BE300),statusRezultat_oevent,0))))</f>
        <v/>
      </c>
      <c r="BH300" s="74" t="str">
        <f>IF(B300="","",SUBSTITUTE(MID($B300,R300+1,S300-R300-1),"""",""))</f>
        <v/>
      </c>
      <c r="BI300" s="74" t="str">
        <f>IF(B300="","",SUBSTITUTE(MID($B300,S300+1,T300-S300-1),"""",""))</f>
        <v/>
      </c>
      <c r="BJ300" s="138" t="str">
        <f t="shared" si="412"/>
        <v/>
      </c>
      <c r="BK300" s="74" t="str" cm="1">
        <f t="array" ref="BK300">IF(BJ300="",""&amp;BI300,IF(BJ300="NEMA",BI300,INDEX(klubAlias_klub,BJ300)))</f>
        <v/>
      </c>
      <c r="BL300" s="74" t="str" cm="1">
        <f t="array" ref="BL300">IFERROR(INDEX(registarNatjecatelji,CE300,4),"")</f>
        <v/>
      </c>
      <c r="BM300" s="183" t="str">
        <f t="shared" si="368"/>
        <v/>
      </c>
      <c r="BN300" s="74" t="str">
        <f t="shared" si="413"/>
        <v/>
      </c>
      <c r="BO300" s="74" t="str">
        <f>IF(B300="","",SUBSTITUTE(MID($B300,T300+1,U300-T300-1),"""",""))</f>
        <v/>
      </c>
      <c r="BP300" s="138" t="str">
        <f>IF(BO300="","",IFERROR(INDEX(drzava_id,MATCH(BO300,drzava_oznaka,0)),"NEMA"))</f>
        <v/>
      </c>
      <c r="BQ300" s="74" t="str">
        <f>IF(B300="","",SUBSTITUTE(MID($B300,AQ300+1,AR300-AQ300-1),"""",""))</f>
        <v/>
      </c>
      <c r="BR300" s="74" t="str">
        <f t="shared" si="399"/>
        <v/>
      </c>
      <c r="BS300" s="138" t="str">
        <f t="shared" si="400"/>
        <v/>
      </c>
      <c r="BT300" s="75" t="str">
        <f>IF(B300="","",SUBSTITUTE(MID($B300,AR300+1,AS300-AR300-1),"""",""))</f>
        <v/>
      </c>
      <c r="BU300" s="75" t="str">
        <f>IF(B300="","",SUBSTITUTE(MID($B300,AS300+1,AT300-AS300-1),"""",""))</f>
        <v/>
      </c>
      <c r="BV300" s="76" t="str">
        <f>IF(B300="","",SUBSTITUTE(MID($B300,AT300+1,AU300-AT300-1),"""",""))</f>
        <v/>
      </c>
      <c r="BW300" t="s">
        <v>1</v>
      </c>
      <c r="BX300" s="106" t="str">
        <f>IF(BA300="Vacant","",IF(BA300="","",BA300) &amp; IF(BB300="",""," – " &amp; BB300) &amp; IF(BN300="",""," – " &amp; BN300) &amp; IF(AY300="",""," – " &amp; AY300))</f>
        <v/>
      </c>
      <c r="BY300" s="107" t="str">
        <f t="shared" si="401"/>
        <v/>
      </c>
      <c r="BZ300" t="s">
        <v>1</v>
      </c>
      <c r="CA300" s="106" t="str">
        <f>IF(BA300="Vacant","",IF(BA300="","",BA300) &amp; IF(BB300="",""," – " &amp; BB300) &amp; IF(BN300="",""," – " &amp; BN300))</f>
        <v/>
      </c>
      <c r="CB300" s="107" t="str">
        <f t="shared" si="402"/>
        <v/>
      </c>
      <c r="CC300" t="s">
        <v>1</v>
      </c>
      <c r="CD300" s="106" t="str">
        <f>IF(BA300="Vacant","",IF(BA300="","",BA300)&amp;IF(BB300="",""," – "&amp;BB300))</f>
        <v/>
      </c>
      <c r="CE300" s="107" t="str">
        <f t="shared" si="414"/>
        <v/>
      </c>
      <c r="CF300" t="s">
        <v>1</v>
      </c>
      <c r="CG300" s="112" t="str">
        <f t="shared" si="415"/>
        <v/>
      </c>
      <c r="CH300" s="107" t="str" cm="1">
        <f t="array" ref="CH300">IF(CG300="","",INDEX(imePrezime_id,CG300,0))</f>
        <v/>
      </c>
      <c r="CI300" t="s">
        <v>1</v>
      </c>
      <c r="CJ300" s="30" t="str">
        <f>IF(CE300&lt;&gt;"NEMA","","SELECT '"&amp;CD300&amp;"', ime, prezime FROM imeprezime WHERE ime LIKE '%"&amp;MID(BA300,2,LEN(BA300)-2)&amp;"%' Or prezime LIKE '%"&amp;MID(BB300,2,LEN(BB300)-2)&amp;"%' Or ime LIKE '%"&amp;MID(BB300,2,LEN(BB300)-2)&amp;"%' Or prezime LIKE '%"&amp;MID(BA300,2,LEN(BA300)-2)&amp;"%' ORDER BY ime, prezime;")</f>
        <v/>
      </c>
      <c r="CK300" t="s">
        <v>1</v>
      </c>
      <c r="CL300" s="91"/>
      <c r="CM300" t="s">
        <v>1</v>
      </c>
      <c r="CO300" t="s">
        <v>1</v>
      </c>
      <c r="CW300" s="116" t="str">
        <f>IF(CE300="NEMA",MAX(CW$10:CW299)+1,"")</f>
        <v/>
      </c>
      <c r="CX300" t="s">
        <v>1</v>
      </c>
      <c r="CY300" s="124" t="str">
        <f>LEFT(BQ300,1)</f>
        <v/>
      </c>
      <c r="CZ300" t="s">
        <v>1</v>
      </c>
      <c r="DA300" s="106" t="str">
        <f>IF(CW300="","",IF(BO300&lt;&gt;"CRO","","INSERT INTO osoba (id,reg_broj,oib,spol_id,dat_rodjenja) VALUES ("&amp;CW300&amp;",(SELECT max(reg_broj)+1 FROM osoba),Null,'"&amp;CY300&amp;"',Null); INSERT INTO osoba_log (id,reg_broj,oib,spol_id,dat_rodjenja,dnevnik_id) SELECT id,reg_broj,oib,spol_id,dat_rodjenja,"&amp;CW$2&amp;" FROM osoba WHERE id = "&amp;CW300&amp;";"))</f>
        <v/>
      </c>
      <c r="DB300" s="129" t="str">
        <f>IF(CW300="","","INSERT INTO imeprezime (id,osoba_id,rbr,ime,prezime,klub_id,identitet_id,sintaksa_id,info,aktivno,dnevnik_id) VALUES ("&amp;CW300&amp;","&amp;IF(DA300="","Null",CW300)&amp;",1,'"&amp;BA300&amp;"','"&amp;BB300&amp;"',(SELECT id FROM klub WHERE naziv = '"&amp;BI300&amp;"'),Null,1,'',1,"&amp;CW$2&amp;");")</f>
        <v/>
      </c>
      <c r="DC300" t="s">
        <v>1</v>
      </c>
      <c r="DD300" s="30" t="str">
        <f t="shared" si="416"/>
        <v/>
      </c>
      <c r="DE300" t="s">
        <v>1</v>
      </c>
      <c r="DF300" s="106" t="str">
        <f>IF(OR(BP300="",BP300&lt;&gt;"NEMA"),"",BO300)</f>
        <v/>
      </c>
      <c r="DG300" s="129" t="str">
        <f>IF(DF300="","",MAX(DG$10:DG299)+1)</f>
        <v/>
      </c>
      <c r="DH300" t="s">
        <v>1</v>
      </c>
      <c r="DI300" s="91"/>
      <c r="DJ300" t="s">
        <v>1</v>
      </c>
      <c r="DK300" s="30" t="str">
        <f>IF(DF300="","","INSERT INTO drzava(id,naziv,oznaka) VALUES ("&amp;DG300&amp;",'"&amp;DI300&amp;"','"&amp;UPPER(LEFT(DF300,1))&amp;LOWER(RIGHT(DF300,2))&amp;"');")</f>
        <v/>
      </c>
      <c r="DL300" t="s">
        <v>1</v>
      </c>
      <c r="DM300" s="170" t="str">
        <f>IF(BJ300&lt;&gt;"NEMA","",IF(IFERROR(MATCH(BI300,BI$10:BI299,0),0)&lt;&gt;0,"",BI300))</f>
        <v/>
      </c>
      <c r="DN300" t="s">
        <v>1</v>
      </c>
      <c r="DO300" s="91"/>
      <c r="DP300" t="s">
        <v>1</v>
      </c>
      <c r="DQ300" s="106" t="str">
        <f t="shared" si="417"/>
        <v/>
      </c>
      <c r="DR300" s="74" t="str">
        <f>IF(DQ300="","",MAX(DR$10:DR299)+1)</f>
        <v/>
      </c>
      <c r="DS300" s="74" t="str">
        <f>IF(DQ300="","",IF(BP300="","",IF(BP300="NEMA",DG300,BP300)))</f>
        <v/>
      </c>
      <c r="DT300" s="74" t="str">
        <f t="shared" si="418"/>
        <v/>
      </c>
      <c r="DU300" s="74" t="str">
        <f>IF(DO300="","",MAX(DU$10:DU299)+1)</f>
        <v/>
      </c>
      <c r="DV300" s="181" t="str">
        <f>IF(DO300="","",INDEX(klub_id,MATCH(DO300,klub_naziv,0)))</f>
        <v/>
      </c>
      <c r="DW300" s="129" t="str">
        <f t="shared" si="419"/>
        <v/>
      </c>
      <c r="DX300" t="s">
        <v>1</v>
      </c>
      <c r="DY300" s="30" t="str">
        <f t="shared" si="420"/>
        <v/>
      </c>
      <c r="DZ300" t="s">
        <v>1</v>
      </c>
      <c r="EA300" s="170" t="str">
        <f>IF(BX300="","",IF(BY300&lt;&gt;"NEMA","ime-pre-klu"&amp;IF(BJ300="","","(ali)")&amp;"-kat",IF(CB300&lt;&gt;"NEMA","ime-pre-klu"&amp;IF(BJ300="","","(ali)"),IF(CE300&lt;&gt;"NEMA","ime-pre",IF(CW300&lt;&gt;"","novo",""))))&amp;IF(AND(BE300="0",BD300&gt;max_minuta*60),"-ot",""))</f>
        <v/>
      </c>
      <c r="EB300" t="s">
        <v>1</v>
      </c>
      <c r="EC300" s="112"/>
      <c r="ED300" s="138"/>
      <c r="EE300" s="138"/>
      <c r="EF300" s="138"/>
      <c r="EG300" s="138"/>
      <c r="EH300" s="138"/>
      <c r="EI300" s="138"/>
      <c r="EJ300" s="138"/>
      <c r="EK300" s="138"/>
      <c r="EL300" s="138"/>
      <c r="EM300" s="107" t="str">
        <f t="shared" si="403"/>
        <v/>
      </c>
      <c r="EN300" t="s">
        <v>1</v>
      </c>
    </row>
    <row r="301" spans="2:144" x14ac:dyDescent="0.25">
      <c r="B301" s="152"/>
      <c r="C301" t="s">
        <v>1</v>
      </c>
      <c r="D301" s="163" t="str">
        <f t="shared" si="404"/>
        <v/>
      </c>
      <c r="E301" s="164" t="str">
        <f t="shared" ref="E301:AW301" si="454">IF($B301="","",FIND(";",$B301,D301+1))</f>
        <v/>
      </c>
      <c r="F301" s="164" t="str">
        <f t="shared" si="454"/>
        <v/>
      </c>
      <c r="G301" s="164" t="str">
        <f t="shared" si="454"/>
        <v/>
      </c>
      <c r="H301" s="164" t="str">
        <f t="shared" si="454"/>
        <v/>
      </c>
      <c r="I301" s="164" t="str">
        <f t="shared" si="454"/>
        <v/>
      </c>
      <c r="J301" s="164" t="str">
        <f t="shared" si="454"/>
        <v/>
      </c>
      <c r="K301" s="164" t="str">
        <f t="shared" si="454"/>
        <v/>
      </c>
      <c r="L301" s="164" t="str">
        <f t="shared" si="454"/>
        <v/>
      </c>
      <c r="M301" s="164" t="str">
        <f t="shared" si="454"/>
        <v/>
      </c>
      <c r="N301" s="164" t="str">
        <f t="shared" si="454"/>
        <v/>
      </c>
      <c r="O301" s="164" t="str">
        <f t="shared" si="454"/>
        <v/>
      </c>
      <c r="P301" s="164" t="str">
        <f t="shared" si="454"/>
        <v/>
      </c>
      <c r="Q301" s="164" t="str">
        <f t="shared" si="454"/>
        <v/>
      </c>
      <c r="R301" s="164" t="str">
        <f t="shared" si="454"/>
        <v/>
      </c>
      <c r="S301" s="164" t="str">
        <f t="shared" si="454"/>
        <v/>
      </c>
      <c r="T301" s="164" t="str">
        <f t="shared" si="454"/>
        <v/>
      </c>
      <c r="U301" s="164" t="str">
        <f t="shared" si="454"/>
        <v/>
      </c>
      <c r="V301" s="164" t="str">
        <f t="shared" si="454"/>
        <v/>
      </c>
      <c r="W301" s="164" t="str">
        <f t="shared" si="454"/>
        <v/>
      </c>
      <c r="X301" s="164" t="str">
        <f t="shared" si="454"/>
        <v/>
      </c>
      <c r="Y301" s="164" t="str">
        <f t="shared" si="454"/>
        <v/>
      </c>
      <c r="Z301" s="164" t="str">
        <f t="shared" si="454"/>
        <v/>
      </c>
      <c r="AA301" s="164" t="str">
        <f t="shared" si="454"/>
        <v/>
      </c>
      <c r="AB301" s="164" t="str">
        <f t="shared" si="454"/>
        <v/>
      </c>
      <c r="AC301" s="164" t="str">
        <f t="shared" si="454"/>
        <v/>
      </c>
      <c r="AD301" s="164" t="str">
        <f t="shared" si="454"/>
        <v/>
      </c>
      <c r="AE301" s="164" t="str">
        <f t="shared" si="454"/>
        <v/>
      </c>
      <c r="AF301" s="164" t="str">
        <f t="shared" si="454"/>
        <v/>
      </c>
      <c r="AG301" s="164" t="str">
        <f t="shared" si="454"/>
        <v/>
      </c>
      <c r="AH301" s="164" t="str">
        <f t="shared" si="454"/>
        <v/>
      </c>
      <c r="AI301" s="164" t="str">
        <f t="shared" si="454"/>
        <v/>
      </c>
      <c r="AJ301" s="164" t="str">
        <f t="shared" si="454"/>
        <v/>
      </c>
      <c r="AK301" s="164" t="str">
        <f t="shared" si="454"/>
        <v/>
      </c>
      <c r="AL301" s="164" t="str">
        <f t="shared" si="454"/>
        <v/>
      </c>
      <c r="AM301" s="164" t="str">
        <f t="shared" si="454"/>
        <v/>
      </c>
      <c r="AN301" s="164" t="str">
        <f t="shared" si="454"/>
        <v/>
      </c>
      <c r="AO301" s="164" t="str">
        <f t="shared" si="454"/>
        <v/>
      </c>
      <c r="AP301" s="164" t="str">
        <f t="shared" si="454"/>
        <v/>
      </c>
      <c r="AQ301" s="164" t="str">
        <f t="shared" si="454"/>
        <v/>
      </c>
      <c r="AR301" s="164" t="str">
        <f t="shared" si="454"/>
        <v/>
      </c>
      <c r="AS301" s="164" t="str">
        <f t="shared" si="454"/>
        <v/>
      </c>
      <c r="AT301" s="164" t="str">
        <f t="shared" si="454"/>
        <v/>
      </c>
      <c r="AU301" s="164" t="str">
        <f t="shared" si="454"/>
        <v/>
      </c>
      <c r="AV301" s="164" t="str">
        <f t="shared" si="454"/>
        <v/>
      </c>
      <c r="AW301" s="165" t="str">
        <f t="shared" si="454"/>
        <v/>
      </c>
      <c r="AX301" t="s">
        <v>1</v>
      </c>
      <c r="AY301" s="106" t="str">
        <f t="shared" si="406"/>
        <v/>
      </c>
      <c r="AZ301" s="138" t="str">
        <f t="shared" si="398"/>
        <v/>
      </c>
      <c r="BA301" s="74" t="str">
        <f t="shared" si="407"/>
        <v/>
      </c>
      <c r="BB301" s="74" t="str">
        <f t="shared" si="408"/>
        <v/>
      </c>
      <c r="BC301" s="138" t="str">
        <f t="shared" si="409"/>
        <v/>
      </c>
      <c r="BD301" s="138" t="str">
        <f t="shared" si="410"/>
        <v/>
      </c>
      <c r="BE301" s="138" t="str">
        <f t="shared" si="411"/>
        <v/>
      </c>
      <c r="BF301" s="138" t="str">
        <f t="shared" si="432"/>
        <v/>
      </c>
      <c r="BG301" s="138" t="str">
        <f>IF(CD301="","",IF(N(BD301)&gt;max_minuta*60,2,INDEX(statusRezultat_id,MATCH(VALUE(BE301),statusRezultat_oevent,0))))</f>
        <v/>
      </c>
      <c r="BH301" s="74" t="str">
        <f>IF(B301="","",SUBSTITUTE(MID($B301,R301+1,S301-R301-1),"""",""))</f>
        <v/>
      </c>
      <c r="BI301" s="74" t="str">
        <f>IF(B301="","",SUBSTITUTE(MID($B301,S301+1,T301-S301-1),"""",""))</f>
        <v/>
      </c>
      <c r="BJ301" s="138" t="str">
        <f t="shared" si="412"/>
        <v/>
      </c>
      <c r="BK301" s="74" t="str" cm="1">
        <f t="array" ref="BK301">IF(BJ301="",""&amp;BI301,IF(BJ301="NEMA",BI301,INDEX(klubAlias_klub,BJ301)))</f>
        <v/>
      </c>
      <c r="BL301" s="74" t="str" cm="1">
        <f t="array" ref="BL301">IFERROR(INDEX(registarNatjecatelji,CE301,4),"")</f>
        <v/>
      </c>
      <c r="BM301" s="183" t="str">
        <f t="shared" si="368"/>
        <v/>
      </c>
      <c r="BN301" s="74" t="str">
        <f t="shared" si="413"/>
        <v/>
      </c>
      <c r="BO301" s="74" t="str">
        <f>IF(B301="","",SUBSTITUTE(MID($B301,T301+1,U301-T301-1),"""",""))</f>
        <v/>
      </c>
      <c r="BP301" s="138" t="str">
        <f>IF(BO301="","",IFERROR(INDEX(drzava_id,MATCH(BO301,drzava_oznaka,0)),"NEMA"))</f>
        <v/>
      </c>
      <c r="BQ301" s="74" t="str">
        <f>IF(B301="","",SUBSTITUTE(MID($B301,AQ301+1,AR301-AQ301-1),"""",""))</f>
        <v/>
      </c>
      <c r="BR301" s="74" t="str">
        <f t="shared" si="399"/>
        <v/>
      </c>
      <c r="BS301" s="138" t="str">
        <f t="shared" si="400"/>
        <v/>
      </c>
      <c r="BT301" s="75" t="str">
        <f>IF(B301="","",SUBSTITUTE(MID($B301,AR301+1,AS301-AR301-1),"""",""))</f>
        <v/>
      </c>
      <c r="BU301" s="75" t="str">
        <f>IF(B301="","",SUBSTITUTE(MID($B301,AS301+1,AT301-AS301-1),"""",""))</f>
        <v/>
      </c>
      <c r="BV301" s="76" t="str">
        <f>IF(B301="","",SUBSTITUTE(MID($B301,AT301+1,AU301-AT301-1),"""",""))</f>
        <v/>
      </c>
      <c r="BW301" t="s">
        <v>1</v>
      </c>
      <c r="BX301" s="106" t="str">
        <f>IF(BA301="Vacant","",IF(BA301="","",BA301) &amp; IF(BB301="",""," – " &amp; BB301) &amp; IF(BN301="",""," – " &amp; BN301) &amp; IF(AY301="",""," – " &amp; AY301))</f>
        <v/>
      </c>
      <c r="BY301" s="107" t="str">
        <f t="shared" si="401"/>
        <v/>
      </c>
      <c r="BZ301" t="s">
        <v>1</v>
      </c>
      <c r="CA301" s="106" t="str">
        <f>IF(BA301="Vacant","",IF(BA301="","",BA301) &amp; IF(BB301="",""," – " &amp; BB301) &amp; IF(BN301="",""," – " &amp; BN301))</f>
        <v/>
      </c>
      <c r="CB301" s="107" t="str">
        <f t="shared" si="402"/>
        <v/>
      </c>
      <c r="CC301" t="s">
        <v>1</v>
      </c>
      <c r="CD301" s="106" t="str">
        <f>IF(BA301="Vacant","",IF(BA301="","",BA301)&amp;IF(BB301="",""," – "&amp;BB301))</f>
        <v/>
      </c>
      <c r="CE301" s="107" t="str">
        <f t="shared" si="414"/>
        <v/>
      </c>
      <c r="CF301" t="s">
        <v>1</v>
      </c>
      <c r="CG301" s="112" t="str">
        <f t="shared" si="415"/>
        <v/>
      </c>
      <c r="CH301" s="107" t="str" cm="1">
        <f t="array" ref="CH301">IF(CG301="","",INDEX(imePrezime_id,CG301,0))</f>
        <v/>
      </c>
      <c r="CI301" t="s">
        <v>1</v>
      </c>
      <c r="CJ301" s="30" t="str">
        <f>IF(CE301&lt;&gt;"NEMA","","SELECT '"&amp;CD301&amp;"', ime, prezime FROM imeprezime WHERE ime LIKE '%"&amp;MID(BA301,2,LEN(BA301)-2)&amp;"%' Or prezime LIKE '%"&amp;MID(BB301,2,LEN(BB301)-2)&amp;"%' Or ime LIKE '%"&amp;MID(BB301,2,LEN(BB301)-2)&amp;"%' Or prezime LIKE '%"&amp;MID(BA301,2,LEN(BA301)-2)&amp;"%' ORDER BY ime, prezime;")</f>
        <v/>
      </c>
      <c r="CK301" t="s">
        <v>1</v>
      </c>
      <c r="CL301" s="91"/>
      <c r="CM301" t="s">
        <v>1</v>
      </c>
      <c r="CO301" t="s">
        <v>1</v>
      </c>
      <c r="CW301" s="116" t="str">
        <f>IF(CE301="NEMA",MAX(CW$10:CW300)+1,"")</f>
        <v/>
      </c>
      <c r="CX301" t="s">
        <v>1</v>
      </c>
      <c r="CY301" s="124" t="str">
        <f>LEFT(BQ301,1)</f>
        <v/>
      </c>
      <c r="CZ301" t="s">
        <v>1</v>
      </c>
      <c r="DA301" s="106" t="str">
        <f>IF(CW301="","",IF(BO301&lt;&gt;"CRO","","INSERT INTO osoba (id,reg_broj,oib,spol_id,dat_rodjenja) VALUES ("&amp;CW301&amp;",(SELECT max(reg_broj)+1 FROM osoba),Null,'"&amp;CY301&amp;"',Null); INSERT INTO osoba_log (id,reg_broj,oib,spol_id,dat_rodjenja,dnevnik_id) SELECT id,reg_broj,oib,spol_id,dat_rodjenja,"&amp;CW$2&amp;" FROM osoba WHERE id = "&amp;CW301&amp;";"))</f>
        <v/>
      </c>
      <c r="DB301" s="129" t="str">
        <f>IF(CW301="","","INSERT INTO imeprezime (id,osoba_id,rbr,ime,prezime,klub_id,identitet_id,sintaksa_id,info,aktivno,dnevnik_id) VALUES ("&amp;CW301&amp;","&amp;IF(DA301="","Null",CW301)&amp;",1,'"&amp;BA301&amp;"','"&amp;BB301&amp;"',(SELECT id FROM klub WHERE naziv = '"&amp;BI301&amp;"'),Null,1,'',1,"&amp;CW$2&amp;");")</f>
        <v/>
      </c>
      <c r="DC301" t="s">
        <v>1</v>
      </c>
      <c r="DD301" s="30" t="str">
        <f t="shared" si="416"/>
        <v/>
      </c>
      <c r="DE301" t="s">
        <v>1</v>
      </c>
      <c r="DF301" s="106" t="str">
        <f>IF(OR(BP301="",BP301&lt;&gt;"NEMA"),"",BO301)</f>
        <v/>
      </c>
      <c r="DG301" s="129" t="str">
        <f>IF(DF301="","",MAX(DG$10:DG300)+1)</f>
        <v/>
      </c>
      <c r="DH301" t="s">
        <v>1</v>
      </c>
      <c r="DI301" s="91"/>
      <c r="DJ301" t="s">
        <v>1</v>
      </c>
      <c r="DK301" s="30" t="str">
        <f>IF(DF301="","","INSERT INTO drzava(id,naziv,oznaka) VALUES ("&amp;DG301&amp;",'"&amp;DI301&amp;"','"&amp;UPPER(LEFT(DF301,1))&amp;LOWER(RIGHT(DF301,2))&amp;"');")</f>
        <v/>
      </c>
      <c r="DL301" t="s">
        <v>1</v>
      </c>
      <c r="DM301" s="170" t="str">
        <f>IF(BJ301&lt;&gt;"NEMA","",IF(IFERROR(MATCH(BI301,BI$10:BI300,0),0)&lt;&gt;0,"",BI301))</f>
        <v/>
      </c>
      <c r="DN301" t="s">
        <v>1</v>
      </c>
      <c r="DO301" s="91"/>
      <c r="DP301" t="s">
        <v>1</v>
      </c>
      <c r="DQ301" s="106" t="str">
        <f t="shared" si="417"/>
        <v/>
      </c>
      <c r="DR301" s="74" t="str">
        <f>IF(DQ301="","",MAX(DR$10:DR300)+1)</f>
        <v/>
      </c>
      <c r="DS301" s="74" t="str">
        <f>IF(DQ301="","",IF(BP301="","",IF(BP301="NEMA",DG301,BP301)))</f>
        <v/>
      </c>
      <c r="DT301" s="74" t="str">
        <f t="shared" si="418"/>
        <v/>
      </c>
      <c r="DU301" s="74" t="str">
        <f>IF(DO301="","",MAX(DU$10:DU300)+1)</f>
        <v/>
      </c>
      <c r="DV301" s="181" t="str">
        <f>IF(DO301="","",INDEX(klub_id,MATCH(DO301,klub_naziv,0)))</f>
        <v/>
      </c>
      <c r="DW301" s="129" t="str">
        <f t="shared" si="419"/>
        <v/>
      </c>
      <c r="DX301" t="s">
        <v>1</v>
      </c>
      <c r="DY301" s="30" t="str">
        <f t="shared" si="420"/>
        <v/>
      </c>
      <c r="DZ301" t="s">
        <v>1</v>
      </c>
      <c r="EA301" s="170" t="str">
        <f>IF(BX301="","",IF(BY301&lt;&gt;"NEMA","ime-pre-klu"&amp;IF(BJ301="","","(ali)")&amp;"-kat",IF(CB301&lt;&gt;"NEMA","ime-pre-klu"&amp;IF(BJ301="","","(ali)"),IF(CE301&lt;&gt;"NEMA","ime-pre",IF(CW301&lt;&gt;"","novo",""))))&amp;IF(AND(BE301="0",BD301&gt;max_minuta*60),"-ot",""))</f>
        <v/>
      </c>
      <c r="EB301" t="s">
        <v>1</v>
      </c>
      <c r="EC301" s="112"/>
      <c r="ED301" s="138"/>
      <c r="EE301" s="138"/>
      <c r="EF301" s="138"/>
      <c r="EG301" s="138"/>
      <c r="EH301" s="138"/>
      <c r="EI301" s="138"/>
      <c r="EJ301" s="138"/>
      <c r="EK301" s="138"/>
      <c r="EL301" s="138"/>
      <c r="EM301" s="107" t="str">
        <f t="shared" si="403"/>
        <v/>
      </c>
      <c r="EN301" t="s">
        <v>1</v>
      </c>
    </row>
    <row r="302" spans="2:144" x14ac:dyDescent="0.25">
      <c r="B302" s="152"/>
      <c r="C302" t="s">
        <v>1</v>
      </c>
      <c r="D302" s="163" t="str">
        <f t="shared" si="404"/>
        <v/>
      </c>
      <c r="E302" s="164" t="str">
        <f t="shared" ref="E302:AW302" si="455">IF($B302="","",FIND(";",$B302,D302+1))</f>
        <v/>
      </c>
      <c r="F302" s="164" t="str">
        <f t="shared" si="455"/>
        <v/>
      </c>
      <c r="G302" s="164" t="str">
        <f t="shared" si="455"/>
        <v/>
      </c>
      <c r="H302" s="164" t="str">
        <f t="shared" si="455"/>
        <v/>
      </c>
      <c r="I302" s="164" t="str">
        <f t="shared" si="455"/>
        <v/>
      </c>
      <c r="J302" s="164" t="str">
        <f t="shared" si="455"/>
        <v/>
      </c>
      <c r="K302" s="164" t="str">
        <f t="shared" si="455"/>
        <v/>
      </c>
      <c r="L302" s="164" t="str">
        <f t="shared" si="455"/>
        <v/>
      </c>
      <c r="M302" s="164" t="str">
        <f t="shared" si="455"/>
        <v/>
      </c>
      <c r="N302" s="164" t="str">
        <f t="shared" si="455"/>
        <v/>
      </c>
      <c r="O302" s="164" t="str">
        <f t="shared" si="455"/>
        <v/>
      </c>
      <c r="P302" s="164" t="str">
        <f t="shared" si="455"/>
        <v/>
      </c>
      <c r="Q302" s="164" t="str">
        <f t="shared" si="455"/>
        <v/>
      </c>
      <c r="R302" s="164" t="str">
        <f t="shared" si="455"/>
        <v/>
      </c>
      <c r="S302" s="164" t="str">
        <f t="shared" si="455"/>
        <v/>
      </c>
      <c r="T302" s="164" t="str">
        <f t="shared" si="455"/>
        <v/>
      </c>
      <c r="U302" s="164" t="str">
        <f t="shared" si="455"/>
        <v/>
      </c>
      <c r="V302" s="164" t="str">
        <f t="shared" si="455"/>
        <v/>
      </c>
      <c r="W302" s="164" t="str">
        <f t="shared" si="455"/>
        <v/>
      </c>
      <c r="X302" s="164" t="str">
        <f t="shared" si="455"/>
        <v/>
      </c>
      <c r="Y302" s="164" t="str">
        <f t="shared" si="455"/>
        <v/>
      </c>
      <c r="Z302" s="164" t="str">
        <f t="shared" si="455"/>
        <v/>
      </c>
      <c r="AA302" s="164" t="str">
        <f t="shared" si="455"/>
        <v/>
      </c>
      <c r="AB302" s="164" t="str">
        <f t="shared" si="455"/>
        <v/>
      </c>
      <c r="AC302" s="164" t="str">
        <f t="shared" si="455"/>
        <v/>
      </c>
      <c r="AD302" s="164" t="str">
        <f t="shared" si="455"/>
        <v/>
      </c>
      <c r="AE302" s="164" t="str">
        <f t="shared" si="455"/>
        <v/>
      </c>
      <c r="AF302" s="164" t="str">
        <f t="shared" si="455"/>
        <v/>
      </c>
      <c r="AG302" s="164" t="str">
        <f t="shared" si="455"/>
        <v/>
      </c>
      <c r="AH302" s="164" t="str">
        <f t="shared" si="455"/>
        <v/>
      </c>
      <c r="AI302" s="164" t="str">
        <f t="shared" si="455"/>
        <v/>
      </c>
      <c r="AJ302" s="164" t="str">
        <f t="shared" si="455"/>
        <v/>
      </c>
      <c r="AK302" s="164" t="str">
        <f t="shared" si="455"/>
        <v/>
      </c>
      <c r="AL302" s="164" t="str">
        <f t="shared" si="455"/>
        <v/>
      </c>
      <c r="AM302" s="164" t="str">
        <f t="shared" si="455"/>
        <v/>
      </c>
      <c r="AN302" s="164" t="str">
        <f t="shared" si="455"/>
        <v/>
      </c>
      <c r="AO302" s="164" t="str">
        <f t="shared" si="455"/>
        <v/>
      </c>
      <c r="AP302" s="164" t="str">
        <f t="shared" si="455"/>
        <v/>
      </c>
      <c r="AQ302" s="164" t="str">
        <f t="shared" si="455"/>
        <v/>
      </c>
      <c r="AR302" s="164" t="str">
        <f t="shared" si="455"/>
        <v/>
      </c>
      <c r="AS302" s="164" t="str">
        <f t="shared" si="455"/>
        <v/>
      </c>
      <c r="AT302" s="164" t="str">
        <f t="shared" si="455"/>
        <v/>
      </c>
      <c r="AU302" s="164" t="str">
        <f t="shared" si="455"/>
        <v/>
      </c>
      <c r="AV302" s="164" t="str">
        <f t="shared" si="455"/>
        <v/>
      </c>
      <c r="AW302" s="165" t="str">
        <f t="shared" si="455"/>
        <v/>
      </c>
      <c r="AX302" t="s">
        <v>1</v>
      </c>
      <c r="AY302" s="106" t="str">
        <f t="shared" si="406"/>
        <v/>
      </c>
      <c r="AZ302" s="138" t="str">
        <f t="shared" si="398"/>
        <v/>
      </c>
      <c r="BA302" s="74" t="str">
        <f t="shared" si="407"/>
        <v/>
      </c>
      <c r="BB302" s="74" t="str">
        <f t="shared" si="408"/>
        <v/>
      </c>
      <c r="BC302" s="138" t="str">
        <f t="shared" si="409"/>
        <v/>
      </c>
      <c r="BD302" s="138" t="str">
        <f t="shared" si="410"/>
        <v/>
      </c>
      <c r="BE302" s="138" t="str">
        <f t="shared" si="411"/>
        <v/>
      </c>
      <c r="BF302" s="138" t="str">
        <f t="shared" si="432"/>
        <v/>
      </c>
      <c r="BG302" s="138" t="str">
        <f>IF(CD302="","",IF(N(BD302)&gt;max_minuta*60,2,INDEX(statusRezultat_id,MATCH(VALUE(BE302),statusRezultat_oevent,0))))</f>
        <v/>
      </c>
      <c r="BH302" s="74" t="str">
        <f>IF(B302="","",SUBSTITUTE(MID($B302,R302+1,S302-R302-1),"""",""))</f>
        <v/>
      </c>
      <c r="BI302" s="74" t="str">
        <f>IF(B302="","",SUBSTITUTE(MID($B302,S302+1,T302-S302-1),"""",""))</f>
        <v/>
      </c>
      <c r="BJ302" s="138" t="str">
        <f t="shared" si="412"/>
        <v/>
      </c>
      <c r="BK302" s="74" t="str" cm="1">
        <f t="array" ref="BK302">IF(BJ302="",""&amp;BI302,IF(BJ302="NEMA",BI302,INDEX(klubAlias_klub,BJ302)))</f>
        <v/>
      </c>
      <c r="BL302" s="74" t="str" cm="1">
        <f t="array" ref="BL302">IFERROR(INDEX(registarNatjecatelji,CE302,4),"")</f>
        <v/>
      </c>
      <c r="BM302" s="183" t="str">
        <f t="shared" ref="BM302:BM365" si="456">IF(BK302=BL302,"",1)</f>
        <v/>
      </c>
      <c r="BN302" s="74" t="str">
        <f t="shared" si="413"/>
        <v/>
      </c>
      <c r="BO302" s="74" t="str">
        <f>IF(B302="","",SUBSTITUTE(MID($B302,T302+1,U302-T302-1),"""",""))</f>
        <v/>
      </c>
      <c r="BP302" s="138" t="str">
        <f>IF(BO302="","",IFERROR(INDEX(drzava_id,MATCH(BO302,drzava_oznaka,0)),"NEMA"))</f>
        <v/>
      </c>
      <c r="BQ302" s="74" t="str">
        <f>IF(B302="","",SUBSTITUTE(MID($B302,AQ302+1,AR302-AQ302-1),"""",""))</f>
        <v/>
      </c>
      <c r="BR302" s="74" t="str">
        <f t="shared" si="399"/>
        <v/>
      </c>
      <c r="BS302" s="138" t="str">
        <f t="shared" si="400"/>
        <v/>
      </c>
      <c r="BT302" s="75" t="str">
        <f>IF(B302="","",SUBSTITUTE(MID($B302,AR302+1,AS302-AR302-1),"""",""))</f>
        <v/>
      </c>
      <c r="BU302" s="75" t="str">
        <f>IF(B302="","",SUBSTITUTE(MID($B302,AS302+1,AT302-AS302-1),"""",""))</f>
        <v/>
      </c>
      <c r="BV302" s="76" t="str">
        <f>IF(B302="","",SUBSTITUTE(MID($B302,AT302+1,AU302-AT302-1),"""",""))</f>
        <v/>
      </c>
      <c r="BW302" t="s">
        <v>1</v>
      </c>
      <c r="BX302" s="106" t="str">
        <f>IF(BA302="Vacant","",IF(BA302="","",BA302) &amp; IF(BB302="",""," – " &amp; BB302) &amp; IF(BN302="",""," – " &amp; BN302) &amp; IF(AY302="",""," – " &amp; AY302))</f>
        <v/>
      </c>
      <c r="BY302" s="107" t="str">
        <f t="shared" si="401"/>
        <v/>
      </c>
      <c r="BZ302" t="s">
        <v>1</v>
      </c>
      <c r="CA302" s="106" t="str">
        <f>IF(BA302="Vacant","",IF(BA302="","",BA302) &amp; IF(BB302="",""," – " &amp; BB302) &amp; IF(BN302="",""," – " &amp; BN302))</f>
        <v/>
      </c>
      <c r="CB302" s="107" t="str">
        <f t="shared" si="402"/>
        <v/>
      </c>
      <c r="CC302" t="s">
        <v>1</v>
      </c>
      <c r="CD302" s="106" t="str">
        <f>IF(BA302="Vacant","",IF(BA302="","",BA302)&amp;IF(BB302="",""," – "&amp;BB302))</f>
        <v/>
      </c>
      <c r="CE302" s="107" t="str">
        <f t="shared" si="414"/>
        <v/>
      </c>
      <c r="CF302" t="s">
        <v>1</v>
      </c>
      <c r="CG302" s="112" t="str">
        <f t="shared" si="415"/>
        <v/>
      </c>
      <c r="CH302" s="107" t="str" cm="1">
        <f t="array" ref="CH302">IF(CG302="","",INDEX(imePrezime_id,CG302,0))</f>
        <v/>
      </c>
      <c r="CI302" t="s">
        <v>1</v>
      </c>
      <c r="CJ302" s="30" t="str">
        <f>IF(CE302&lt;&gt;"NEMA","","SELECT '"&amp;CD302&amp;"', ime, prezime FROM imeprezime WHERE ime LIKE '%"&amp;MID(BA302,2,LEN(BA302)-2)&amp;"%' Or prezime LIKE '%"&amp;MID(BB302,2,LEN(BB302)-2)&amp;"%' Or ime LIKE '%"&amp;MID(BB302,2,LEN(BB302)-2)&amp;"%' Or prezime LIKE '%"&amp;MID(BA302,2,LEN(BA302)-2)&amp;"%' ORDER BY ime, prezime;")</f>
        <v/>
      </c>
      <c r="CK302" t="s">
        <v>1</v>
      </c>
      <c r="CL302" s="91"/>
      <c r="CM302" t="s">
        <v>1</v>
      </c>
      <c r="CO302" t="s">
        <v>1</v>
      </c>
      <c r="CW302" s="116" t="str">
        <f>IF(CE302="NEMA",MAX(CW$10:CW301)+1,"")</f>
        <v/>
      </c>
      <c r="CX302" t="s">
        <v>1</v>
      </c>
      <c r="CY302" s="124" t="str">
        <f>LEFT(BQ302,1)</f>
        <v/>
      </c>
      <c r="CZ302" t="s">
        <v>1</v>
      </c>
      <c r="DA302" s="106" t="str">
        <f>IF(CW302="","",IF(BO302&lt;&gt;"CRO","","INSERT INTO osoba (id,reg_broj,oib,spol_id,dat_rodjenja) VALUES ("&amp;CW302&amp;",(SELECT max(reg_broj)+1 FROM osoba),Null,'"&amp;CY302&amp;"',Null); INSERT INTO osoba_log (id,reg_broj,oib,spol_id,dat_rodjenja,dnevnik_id) SELECT id,reg_broj,oib,spol_id,dat_rodjenja,"&amp;CW$2&amp;" FROM osoba WHERE id = "&amp;CW302&amp;";"))</f>
        <v/>
      </c>
      <c r="DB302" s="129" t="str">
        <f>IF(CW302="","","INSERT INTO imeprezime (id,osoba_id,rbr,ime,prezime,klub_id,identitet_id,sintaksa_id,info,aktivno,dnevnik_id) VALUES ("&amp;CW302&amp;","&amp;IF(DA302="","Null",CW302)&amp;",1,'"&amp;BA302&amp;"','"&amp;BB302&amp;"',(SELECT id FROM klub WHERE naziv = '"&amp;BI302&amp;"'),Null,1,'',1,"&amp;CW$2&amp;");")</f>
        <v/>
      </c>
      <c r="DC302" t="s">
        <v>1</v>
      </c>
      <c r="DD302" s="30" t="str">
        <f t="shared" si="416"/>
        <v/>
      </c>
      <c r="DE302" t="s">
        <v>1</v>
      </c>
      <c r="DF302" s="106" t="str">
        <f>IF(OR(BP302="",BP302&lt;&gt;"NEMA"),"",BO302)</f>
        <v/>
      </c>
      <c r="DG302" s="129" t="str">
        <f>IF(DF302="","",MAX(DG$10:DG301)+1)</f>
        <v/>
      </c>
      <c r="DH302" t="s">
        <v>1</v>
      </c>
      <c r="DI302" s="91"/>
      <c r="DJ302" t="s">
        <v>1</v>
      </c>
      <c r="DK302" s="30" t="str">
        <f>IF(DF302="","","INSERT INTO drzava(id,naziv,oznaka) VALUES ("&amp;DG302&amp;",'"&amp;DI302&amp;"','"&amp;UPPER(LEFT(DF302,1))&amp;LOWER(RIGHT(DF302,2))&amp;"');")</f>
        <v/>
      </c>
      <c r="DL302" t="s">
        <v>1</v>
      </c>
      <c r="DM302" s="170" t="str">
        <f>IF(BJ302&lt;&gt;"NEMA","",IF(IFERROR(MATCH(BI302,BI$10:BI301,0),0)&lt;&gt;0,"",BI302))</f>
        <v/>
      </c>
      <c r="DN302" t="s">
        <v>1</v>
      </c>
      <c r="DO302" s="91"/>
      <c r="DP302" t="s">
        <v>1</v>
      </c>
      <c r="DQ302" s="106" t="str">
        <f t="shared" si="417"/>
        <v/>
      </c>
      <c r="DR302" s="74" t="str">
        <f>IF(DQ302="","",MAX(DR$10:DR301)+1)</f>
        <v/>
      </c>
      <c r="DS302" s="74" t="str">
        <f>IF(DQ302="","",IF(BP302="","",IF(BP302="NEMA",DG302,BP302)))</f>
        <v/>
      </c>
      <c r="DT302" s="74" t="str">
        <f t="shared" si="418"/>
        <v/>
      </c>
      <c r="DU302" s="74" t="str">
        <f>IF(DO302="","",MAX(DU$10:DU301)+1)</f>
        <v/>
      </c>
      <c r="DV302" s="181" t="str">
        <f>IF(DO302="","",INDEX(klub_id,MATCH(DO302,klub_naziv,0)))</f>
        <v/>
      </c>
      <c r="DW302" s="129" t="str">
        <f t="shared" si="419"/>
        <v/>
      </c>
      <c r="DX302" t="s">
        <v>1</v>
      </c>
      <c r="DY302" s="30" t="str">
        <f t="shared" si="420"/>
        <v/>
      </c>
      <c r="DZ302" t="s">
        <v>1</v>
      </c>
      <c r="EA302" s="170" t="str">
        <f>IF(BX302="","",IF(BY302&lt;&gt;"NEMA","ime-pre-klu"&amp;IF(BJ302="","","(ali)")&amp;"-kat",IF(CB302&lt;&gt;"NEMA","ime-pre-klu"&amp;IF(BJ302="","","(ali)"),IF(CE302&lt;&gt;"NEMA","ime-pre",IF(CW302&lt;&gt;"","novo",""))))&amp;IF(AND(BE302="0",BD302&gt;max_minuta*60),"-ot",""))</f>
        <v/>
      </c>
      <c r="EB302" t="s">
        <v>1</v>
      </c>
      <c r="EC302" s="112"/>
      <c r="ED302" s="138"/>
      <c r="EE302" s="138"/>
      <c r="EF302" s="138"/>
      <c r="EG302" s="138"/>
      <c r="EH302" s="138"/>
      <c r="EI302" s="138"/>
      <c r="EJ302" s="138"/>
      <c r="EK302" s="138"/>
      <c r="EL302" s="138"/>
      <c r="EM302" s="107" t="str">
        <f t="shared" si="403"/>
        <v/>
      </c>
      <c r="EN302" t="s">
        <v>1</v>
      </c>
    </row>
    <row r="303" spans="2:144" x14ac:dyDescent="0.25">
      <c r="B303" s="152"/>
      <c r="C303" t="s">
        <v>1</v>
      </c>
      <c r="D303" s="163" t="str">
        <f t="shared" si="404"/>
        <v/>
      </c>
      <c r="E303" s="164" t="str">
        <f t="shared" ref="E303:AW303" si="457">IF($B303="","",FIND(";",$B303,D303+1))</f>
        <v/>
      </c>
      <c r="F303" s="164" t="str">
        <f t="shared" si="457"/>
        <v/>
      </c>
      <c r="G303" s="164" t="str">
        <f t="shared" si="457"/>
        <v/>
      </c>
      <c r="H303" s="164" t="str">
        <f t="shared" si="457"/>
        <v/>
      </c>
      <c r="I303" s="164" t="str">
        <f t="shared" si="457"/>
        <v/>
      </c>
      <c r="J303" s="164" t="str">
        <f t="shared" si="457"/>
        <v/>
      </c>
      <c r="K303" s="164" t="str">
        <f t="shared" si="457"/>
        <v/>
      </c>
      <c r="L303" s="164" t="str">
        <f t="shared" si="457"/>
        <v/>
      </c>
      <c r="M303" s="164" t="str">
        <f t="shared" si="457"/>
        <v/>
      </c>
      <c r="N303" s="164" t="str">
        <f t="shared" si="457"/>
        <v/>
      </c>
      <c r="O303" s="164" t="str">
        <f t="shared" si="457"/>
        <v/>
      </c>
      <c r="P303" s="164" t="str">
        <f t="shared" si="457"/>
        <v/>
      </c>
      <c r="Q303" s="164" t="str">
        <f t="shared" si="457"/>
        <v/>
      </c>
      <c r="R303" s="164" t="str">
        <f t="shared" si="457"/>
        <v/>
      </c>
      <c r="S303" s="164" t="str">
        <f t="shared" si="457"/>
        <v/>
      </c>
      <c r="T303" s="164" t="str">
        <f t="shared" si="457"/>
        <v/>
      </c>
      <c r="U303" s="164" t="str">
        <f t="shared" si="457"/>
        <v/>
      </c>
      <c r="V303" s="164" t="str">
        <f t="shared" si="457"/>
        <v/>
      </c>
      <c r="W303" s="164" t="str">
        <f t="shared" si="457"/>
        <v/>
      </c>
      <c r="X303" s="164" t="str">
        <f t="shared" si="457"/>
        <v/>
      </c>
      <c r="Y303" s="164" t="str">
        <f t="shared" si="457"/>
        <v/>
      </c>
      <c r="Z303" s="164" t="str">
        <f t="shared" si="457"/>
        <v/>
      </c>
      <c r="AA303" s="164" t="str">
        <f t="shared" si="457"/>
        <v/>
      </c>
      <c r="AB303" s="164" t="str">
        <f t="shared" si="457"/>
        <v/>
      </c>
      <c r="AC303" s="164" t="str">
        <f t="shared" si="457"/>
        <v/>
      </c>
      <c r="AD303" s="164" t="str">
        <f t="shared" si="457"/>
        <v/>
      </c>
      <c r="AE303" s="164" t="str">
        <f t="shared" si="457"/>
        <v/>
      </c>
      <c r="AF303" s="164" t="str">
        <f t="shared" si="457"/>
        <v/>
      </c>
      <c r="AG303" s="164" t="str">
        <f t="shared" si="457"/>
        <v/>
      </c>
      <c r="AH303" s="164" t="str">
        <f t="shared" si="457"/>
        <v/>
      </c>
      <c r="AI303" s="164" t="str">
        <f t="shared" si="457"/>
        <v/>
      </c>
      <c r="AJ303" s="164" t="str">
        <f t="shared" si="457"/>
        <v/>
      </c>
      <c r="AK303" s="164" t="str">
        <f t="shared" si="457"/>
        <v/>
      </c>
      <c r="AL303" s="164" t="str">
        <f t="shared" si="457"/>
        <v/>
      </c>
      <c r="AM303" s="164" t="str">
        <f t="shared" si="457"/>
        <v/>
      </c>
      <c r="AN303" s="164" t="str">
        <f t="shared" si="457"/>
        <v/>
      </c>
      <c r="AO303" s="164" t="str">
        <f t="shared" si="457"/>
        <v/>
      </c>
      <c r="AP303" s="164" t="str">
        <f t="shared" si="457"/>
        <v/>
      </c>
      <c r="AQ303" s="164" t="str">
        <f t="shared" si="457"/>
        <v/>
      </c>
      <c r="AR303" s="164" t="str">
        <f t="shared" si="457"/>
        <v/>
      </c>
      <c r="AS303" s="164" t="str">
        <f t="shared" si="457"/>
        <v/>
      </c>
      <c r="AT303" s="164" t="str">
        <f t="shared" si="457"/>
        <v/>
      </c>
      <c r="AU303" s="164" t="str">
        <f t="shared" si="457"/>
        <v/>
      </c>
      <c r="AV303" s="164" t="str">
        <f t="shared" si="457"/>
        <v/>
      </c>
      <c r="AW303" s="165" t="str">
        <f t="shared" si="457"/>
        <v/>
      </c>
      <c r="AX303" t="s">
        <v>1</v>
      </c>
      <c r="AY303" s="106" t="str">
        <f t="shared" si="406"/>
        <v/>
      </c>
      <c r="AZ303" s="138" t="str">
        <f t="shared" si="398"/>
        <v/>
      </c>
      <c r="BA303" s="74" t="str">
        <f t="shared" si="407"/>
        <v/>
      </c>
      <c r="BB303" s="74" t="str">
        <f t="shared" si="408"/>
        <v/>
      </c>
      <c r="BC303" s="138" t="str">
        <f t="shared" si="409"/>
        <v/>
      </c>
      <c r="BD303" s="138" t="str">
        <f t="shared" si="410"/>
        <v/>
      </c>
      <c r="BE303" s="138" t="str">
        <f t="shared" si="411"/>
        <v/>
      </c>
      <c r="BF303" s="138" t="str">
        <f t="shared" si="432"/>
        <v/>
      </c>
      <c r="BG303" s="138" t="str">
        <f>IF(CD303="","",IF(N(BD303)&gt;max_minuta*60,2,INDEX(statusRezultat_id,MATCH(VALUE(BE303),statusRezultat_oevent,0))))</f>
        <v/>
      </c>
      <c r="BH303" s="74" t="str">
        <f>IF(B303="","",SUBSTITUTE(MID($B303,R303+1,S303-R303-1),"""",""))</f>
        <v/>
      </c>
      <c r="BI303" s="74" t="str">
        <f>IF(B303="","",SUBSTITUTE(MID($B303,S303+1,T303-S303-1),"""",""))</f>
        <v/>
      </c>
      <c r="BJ303" s="138" t="str">
        <f t="shared" si="412"/>
        <v/>
      </c>
      <c r="BK303" s="74" t="str" cm="1">
        <f t="array" ref="BK303">IF(BJ303="",""&amp;BI303,IF(BJ303="NEMA",BI303,INDEX(klubAlias_klub,BJ303)))</f>
        <v/>
      </c>
      <c r="BL303" s="74" t="str" cm="1">
        <f t="array" ref="BL303">IFERROR(INDEX(registarNatjecatelji,CE303,4),"")</f>
        <v/>
      </c>
      <c r="BM303" s="183" t="str">
        <f t="shared" si="456"/>
        <v/>
      </c>
      <c r="BN303" s="74" t="str">
        <f t="shared" si="413"/>
        <v/>
      </c>
      <c r="BO303" s="74" t="str">
        <f>IF(B303="","",SUBSTITUTE(MID($B303,T303+1,U303-T303-1),"""",""))</f>
        <v/>
      </c>
      <c r="BP303" s="138" t="str">
        <f>IF(BO303="","",IFERROR(INDEX(drzava_id,MATCH(BO303,drzava_oznaka,0)),"NEMA"))</f>
        <v/>
      </c>
      <c r="BQ303" s="74" t="str">
        <f>IF(B303="","",SUBSTITUTE(MID($B303,AQ303+1,AR303-AQ303-1),"""",""))</f>
        <v/>
      </c>
      <c r="BR303" s="74" t="str">
        <f t="shared" si="399"/>
        <v/>
      </c>
      <c r="BS303" s="138" t="str">
        <f t="shared" si="400"/>
        <v/>
      </c>
      <c r="BT303" s="75" t="str">
        <f>IF(B303="","",SUBSTITUTE(MID($B303,AR303+1,AS303-AR303-1),"""",""))</f>
        <v/>
      </c>
      <c r="BU303" s="75" t="str">
        <f>IF(B303="","",SUBSTITUTE(MID($B303,AS303+1,AT303-AS303-1),"""",""))</f>
        <v/>
      </c>
      <c r="BV303" s="76" t="str">
        <f>IF(B303="","",SUBSTITUTE(MID($B303,AT303+1,AU303-AT303-1),"""",""))</f>
        <v/>
      </c>
      <c r="BW303" t="s">
        <v>1</v>
      </c>
      <c r="BX303" s="106" t="str">
        <f>IF(BA303="Vacant","",IF(BA303="","",BA303) &amp; IF(BB303="",""," – " &amp; BB303) &amp; IF(BN303="",""," – " &amp; BN303) &amp; IF(AY303="",""," – " &amp; AY303))</f>
        <v/>
      </c>
      <c r="BY303" s="107" t="str">
        <f t="shared" si="401"/>
        <v/>
      </c>
      <c r="BZ303" t="s">
        <v>1</v>
      </c>
      <c r="CA303" s="106" t="str">
        <f>IF(BA303="Vacant","",IF(BA303="","",BA303) &amp; IF(BB303="",""," – " &amp; BB303) &amp; IF(BN303="",""," – " &amp; BN303))</f>
        <v/>
      </c>
      <c r="CB303" s="107" t="str">
        <f t="shared" si="402"/>
        <v/>
      </c>
      <c r="CC303" t="s">
        <v>1</v>
      </c>
      <c r="CD303" s="106" t="str">
        <f>IF(BA303="Vacant","",IF(BA303="","",BA303)&amp;IF(BB303="",""," – "&amp;BB303))</f>
        <v/>
      </c>
      <c r="CE303" s="107" t="str">
        <f t="shared" si="414"/>
        <v/>
      </c>
      <c r="CF303" t="s">
        <v>1</v>
      </c>
      <c r="CG303" s="112" t="str">
        <f t="shared" si="415"/>
        <v/>
      </c>
      <c r="CH303" s="107" t="str" cm="1">
        <f t="array" ref="CH303">IF(CG303="","",INDEX(imePrezime_id,CG303,0))</f>
        <v/>
      </c>
      <c r="CI303" t="s">
        <v>1</v>
      </c>
      <c r="CJ303" s="30" t="str">
        <f>IF(CE303&lt;&gt;"NEMA","","SELECT '"&amp;CD303&amp;"', ime, prezime FROM imeprezime WHERE ime LIKE '%"&amp;MID(BA303,2,LEN(BA303)-2)&amp;"%' Or prezime LIKE '%"&amp;MID(BB303,2,LEN(BB303)-2)&amp;"%' Or ime LIKE '%"&amp;MID(BB303,2,LEN(BB303)-2)&amp;"%' Or prezime LIKE '%"&amp;MID(BA303,2,LEN(BA303)-2)&amp;"%' ORDER BY ime, prezime;")</f>
        <v/>
      </c>
      <c r="CK303" t="s">
        <v>1</v>
      </c>
      <c r="CL303" s="91"/>
      <c r="CM303" t="s">
        <v>1</v>
      </c>
      <c r="CO303" t="s">
        <v>1</v>
      </c>
      <c r="CW303" s="116" t="str">
        <f>IF(CE303="NEMA",MAX(CW$10:CW302)+1,"")</f>
        <v/>
      </c>
      <c r="CX303" t="s">
        <v>1</v>
      </c>
      <c r="CY303" s="124" t="str">
        <f>LEFT(BQ303,1)</f>
        <v/>
      </c>
      <c r="CZ303" t="s">
        <v>1</v>
      </c>
      <c r="DA303" s="106" t="str">
        <f>IF(CW303="","",IF(BO303&lt;&gt;"CRO","","INSERT INTO osoba (id,reg_broj,oib,spol_id,dat_rodjenja) VALUES ("&amp;CW303&amp;",(SELECT max(reg_broj)+1 FROM osoba),Null,'"&amp;CY303&amp;"',Null); INSERT INTO osoba_log (id,reg_broj,oib,spol_id,dat_rodjenja,dnevnik_id) SELECT id,reg_broj,oib,spol_id,dat_rodjenja,"&amp;CW$2&amp;" FROM osoba WHERE id = "&amp;CW303&amp;";"))</f>
        <v/>
      </c>
      <c r="DB303" s="129" t="str">
        <f>IF(CW303="","","INSERT INTO imeprezime (id,osoba_id,rbr,ime,prezime,klub_id,identitet_id,sintaksa_id,info,aktivno,dnevnik_id) VALUES ("&amp;CW303&amp;","&amp;IF(DA303="","Null",CW303)&amp;",1,'"&amp;BA303&amp;"','"&amp;BB303&amp;"',(SELECT id FROM klub WHERE naziv = '"&amp;BI303&amp;"'),Null,1,'',1,"&amp;CW$2&amp;");")</f>
        <v/>
      </c>
      <c r="DC303" t="s">
        <v>1</v>
      </c>
      <c r="DD303" s="30" t="str">
        <f t="shared" si="416"/>
        <v/>
      </c>
      <c r="DE303" t="s">
        <v>1</v>
      </c>
      <c r="DF303" s="106" t="str">
        <f>IF(OR(BP303="",BP303&lt;&gt;"NEMA"),"",BO303)</f>
        <v/>
      </c>
      <c r="DG303" s="129" t="str">
        <f>IF(DF303="","",MAX(DG$10:DG302)+1)</f>
        <v/>
      </c>
      <c r="DH303" t="s">
        <v>1</v>
      </c>
      <c r="DI303" s="91"/>
      <c r="DJ303" t="s">
        <v>1</v>
      </c>
      <c r="DK303" s="30" t="str">
        <f>IF(DF303="","","INSERT INTO drzava(id,naziv,oznaka) VALUES ("&amp;DG303&amp;",'"&amp;DI303&amp;"','"&amp;UPPER(LEFT(DF303,1))&amp;LOWER(RIGHT(DF303,2))&amp;"');")</f>
        <v/>
      </c>
      <c r="DL303" t="s">
        <v>1</v>
      </c>
      <c r="DM303" s="170" t="str">
        <f>IF(BJ303&lt;&gt;"NEMA","",IF(IFERROR(MATCH(BI303,BI$10:BI302,0),0)&lt;&gt;0,"",BI303))</f>
        <v/>
      </c>
      <c r="DN303" t="s">
        <v>1</v>
      </c>
      <c r="DO303" s="91"/>
      <c r="DP303" t="s">
        <v>1</v>
      </c>
      <c r="DQ303" s="106" t="str">
        <f t="shared" si="417"/>
        <v/>
      </c>
      <c r="DR303" s="74" t="str">
        <f>IF(DQ303="","",MAX(DR$10:DR302)+1)</f>
        <v/>
      </c>
      <c r="DS303" s="74" t="str">
        <f>IF(DQ303="","",IF(BP303="","",IF(BP303="NEMA",DG303,BP303)))</f>
        <v/>
      </c>
      <c r="DT303" s="74" t="str">
        <f t="shared" si="418"/>
        <v/>
      </c>
      <c r="DU303" s="74" t="str">
        <f>IF(DO303="","",MAX(DU$10:DU302)+1)</f>
        <v/>
      </c>
      <c r="DV303" s="181" t="str">
        <f>IF(DO303="","",INDEX(klub_id,MATCH(DO303,klub_naziv,0)))</f>
        <v/>
      </c>
      <c r="DW303" s="129" t="str">
        <f t="shared" si="419"/>
        <v/>
      </c>
      <c r="DX303" t="s">
        <v>1</v>
      </c>
      <c r="DY303" s="30" t="str">
        <f t="shared" si="420"/>
        <v/>
      </c>
      <c r="DZ303" t="s">
        <v>1</v>
      </c>
      <c r="EA303" s="170" t="str">
        <f>IF(BX303="","",IF(BY303&lt;&gt;"NEMA","ime-pre-klu"&amp;IF(BJ303="","","(ali)")&amp;"-kat",IF(CB303&lt;&gt;"NEMA","ime-pre-klu"&amp;IF(BJ303="","","(ali)"),IF(CE303&lt;&gt;"NEMA","ime-pre",IF(CW303&lt;&gt;"","novo",""))))&amp;IF(AND(BE303="0",BD303&gt;max_minuta*60),"-ot",""))</f>
        <v/>
      </c>
      <c r="EB303" t="s">
        <v>1</v>
      </c>
      <c r="EC303" s="112"/>
      <c r="ED303" s="138"/>
      <c r="EE303" s="138"/>
      <c r="EF303" s="138"/>
      <c r="EG303" s="138"/>
      <c r="EH303" s="138"/>
      <c r="EI303" s="138"/>
      <c r="EJ303" s="138"/>
      <c r="EK303" s="138"/>
      <c r="EL303" s="138"/>
      <c r="EM303" s="107" t="str">
        <f t="shared" si="403"/>
        <v/>
      </c>
      <c r="EN303" t="s">
        <v>1</v>
      </c>
    </row>
    <row r="304" spans="2:144" x14ac:dyDescent="0.25">
      <c r="B304" s="152"/>
      <c r="C304" t="s">
        <v>1</v>
      </c>
      <c r="D304" s="163" t="str">
        <f t="shared" si="404"/>
        <v/>
      </c>
      <c r="E304" s="164" t="str">
        <f t="shared" ref="E304:AW304" si="458">IF($B304="","",FIND(";",$B304,D304+1))</f>
        <v/>
      </c>
      <c r="F304" s="164" t="str">
        <f t="shared" si="458"/>
        <v/>
      </c>
      <c r="G304" s="164" t="str">
        <f t="shared" si="458"/>
        <v/>
      </c>
      <c r="H304" s="164" t="str">
        <f t="shared" si="458"/>
        <v/>
      </c>
      <c r="I304" s="164" t="str">
        <f t="shared" si="458"/>
        <v/>
      </c>
      <c r="J304" s="164" t="str">
        <f t="shared" si="458"/>
        <v/>
      </c>
      <c r="K304" s="164" t="str">
        <f t="shared" si="458"/>
        <v/>
      </c>
      <c r="L304" s="164" t="str">
        <f t="shared" si="458"/>
        <v/>
      </c>
      <c r="M304" s="164" t="str">
        <f t="shared" si="458"/>
        <v/>
      </c>
      <c r="N304" s="164" t="str">
        <f t="shared" si="458"/>
        <v/>
      </c>
      <c r="O304" s="164" t="str">
        <f t="shared" si="458"/>
        <v/>
      </c>
      <c r="P304" s="164" t="str">
        <f t="shared" si="458"/>
        <v/>
      </c>
      <c r="Q304" s="164" t="str">
        <f t="shared" si="458"/>
        <v/>
      </c>
      <c r="R304" s="164" t="str">
        <f t="shared" si="458"/>
        <v/>
      </c>
      <c r="S304" s="164" t="str">
        <f t="shared" si="458"/>
        <v/>
      </c>
      <c r="T304" s="164" t="str">
        <f t="shared" si="458"/>
        <v/>
      </c>
      <c r="U304" s="164" t="str">
        <f t="shared" si="458"/>
        <v/>
      </c>
      <c r="V304" s="164" t="str">
        <f t="shared" si="458"/>
        <v/>
      </c>
      <c r="W304" s="164" t="str">
        <f t="shared" si="458"/>
        <v/>
      </c>
      <c r="X304" s="164" t="str">
        <f t="shared" si="458"/>
        <v/>
      </c>
      <c r="Y304" s="164" t="str">
        <f t="shared" si="458"/>
        <v/>
      </c>
      <c r="Z304" s="164" t="str">
        <f t="shared" si="458"/>
        <v/>
      </c>
      <c r="AA304" s="164" t="str">
        <f t="shared" si="458"/>
        <v/>
      </c>
      <c r="AB304" s="164" t="str">
        <f t="shared" si="458"/>
        <v/>
      </c>
      <c r="AC304" s="164" t="str">
        <f t="shared" si="458"/>
        <v/>
      </c>
      <c r="AD304" s="164" t="str">
        <f t="shared" si="458"/>
        <v/>
      </c>
      <c r="AE304" s="164" t="str">
        <f t="shared" si="458"/>
        <v/>
      </c>
      <c r="AF304" s="164" t="str">
        <f t="shared" si="458"/>
        <v/>
      </c>
      <c r="AG304" s="164" t="str">
        <f t="shared" si="458"/>
        <v/>
      </c>
      <c r="AH304" s="164" t="str">
        <f t="shared" si="458"/>
        <v/>
      </c>
      <c r="AI304" s="164" t="str">
        <f t="shared" si="458"/>
        <v/>
      </c>
      <c r="AJ304" s="164" t="str">
        <f t="shared" si="458"/>
        <v/>
      </c>
      <c r="AK304" s="164" t="str">
        <f t="shared" si="458"/>
        <v/>
      </c>
      <c r="AL304" s="164" t="str">
        <f t="shared" si="458"/>
        <v/>
      </c>
      <c r="AM304" s="164" t="str">
        <f t="shared" si="458"/>
        <v/>
      </c>
      <c r="AN304" s="164" t="str">
        <f t="shared" si="458"/>
        <v/>
      </c>
      <c r="AO304" s="164" t="str">
        <f t="shared" si="458"/>
        <v/>
      </c>
      <c r="AP304" s="164" t="str">
        <f t="shared" si="458"/>
        <v/>
      </c>
      <c r="AQ304" s="164" t="str">
        <f t="shared" si="458"/>
        <v/>
      </c>
      <c r="AR304" s="164" t="str">
        <f t="shared" si="458"/>
        <v/>
      </c>
      <c r="AS304" s="164" t="str">
        <f t="shared" si="458"/>
        <v/>
      </c>
      <c r="AT304" s="164" t="str">
        <f t="shared" si="458"/>
        <v/>
      </c>
      <c r="AU304" s="164" t="str">
        <f t="shared" si="458"/>
        <v/>
      </c>
      <c r="AV304" s="164" t="str">
        <f t="shared" si="458"/>
        <v/>
      </c>
      <c r="AW304" s="165" t="str">
        <f t="shared" si="458"/>
        <v/>
      </c>
      <c r="AX304" t="s">
        <v>1</v>
      </c>
      <c r="AY304" s="106" t="str">
        <f t="shared" si="406"/>
        <v/>
      </c>
      <c r="AZ304" s="138" t="str">
        <f t="shared" si="398"/>
        <v/>
      </c>
      <c r="BA304" s="74" t="str">
        <f t="shared" si="407"/>
        <v/>
      </c>
      <c r="BB304" s="74" t="str">
        <f t="shared" si="408"/>
        <v/>
      </c>
      <c r="BC304" s="138" t="str">
        <f t="shared" si="409"/>
        <v/>
      </c>
      <c r="BD304" s="138" t="str">
        <f t="shared" si="410"/>
        <v/>
      </c>
      <c r="BE304" s="138" t="str">
        <f t="shared" si="411"/>
        <v/>
      </c>
      <c r="BF304" s="138" t="str">
        <f t="shared" si="432"/>
        <v/>
      </c>
      <c r="BG304" s="138" t="str">
        <f>IF(CD304="","",IF(N(BD304)&gt;max_minuta*60,2,INDEX(statusRezultat_id,MATCH(VALUE(BE304),statusRezultat_oevent,0))))</f>
        <v/>
      </c>
      <c r="BH304" s="74" t="str">
        <f>IF(B304="","",SUBSTITUTE(MID($B304,R304+1,S304-R304-1),"""",""))</f>
        <v/>
      </c>
      <c r="BI304" s="74" t="str">
        <f>IF(B304="","",SUBSTITUTE(MID($B304,S304+1,T304-S304-1),"""",""))</f>
        <v/>
      </c>
      <c r="BJ304" s="138" t="str">
        <f t="shared" si="412"/>
        <v/>
      </c>
      <c r="BK304" s="74" t="str" cm="1">
        <f t="array" ref="BK304">IF(BJ304="",""&amp;BI304,IF(BJ304="NEMA",BI304,INDEX(klubAlias_klub,BJ304)))</f>
        <v/>
      </c>
      <c r="BL304" s="74" t="str" cm="1">
        <f t="array" ref="BL304">IFERROR(INDEX(registarNatjecatelji,CE304,4),"")</f>
        <v/>
      </c>
      <c r="BM304" s="183" t="str">
        <f t="shared" si="456"/>
        <v/>
      </c>
      <c r="BN304" s="74" t="str">
        <f t="shared" si="413"/>
        <v/>
      </c>
      <c r="BO304" s="74" t="str">
        <f>IF(B304="","",SUBSTITUTE(MID($B304,T304+1,U304-T304-1),"""",""))</f>
        <v/>
      </c>
      <c r="BP304" s="138" t="str">
        <f>IF(BO304="","",IFERROR(INDEX(drzava_id,MATCH(BO304,drzava_oznaka,0)),"NEMA"))</f>
        <v/>
      </c>
      <c r="BQ304" s="74" t="str">
        <f>IF(B304="","",SUBSTITUTE(MID($B304,AQ304+1,AR304-AQ304-1),"""",""))</f>
        <v/>
      </c>
      <c r="BR304" s="74" t="str">
        <f t="shared" si="399"/>
        <v/>
      </c>
      <c r="BS304" s="138" t="str">
        <f t="shared" si="400"/>
        <v/>
      </c>
      <c r="BT304" s="75" t="str">
        <f>IF(B304="","",SUBSTITUTE(MID($B304,AR304+1,AS304-AR304-1),"""",""))</f>
        <v/>
      </c>
      <c r="BU304" s="75" t="str">
        <f>IF(B304="","",SUBSTITUTE(MID($B304,AS304+1,AT304-AS304-1),"""",""))</f>
        <v/>
      </c>
      <c r="BV304" s="76" t="str">
        <f>IF(B304="","",SUBSTITUTE(MID($B304,AT304+1,AU304-AT304-1),"""",""))</f>
        <v/>
      </c>
      <c r="BW304" t="s">
        <v>1</v>
      </c>
      <c r="BX304" s="106" t="str">
        <f>IF(BA304="Vacant","",IF(BA304="","",BA304) &amp; IF(BB304="",""," – " &amp; BB304) &amp; IF(BN304="",""," – " &amp; BN304) &amp; IF(AY304="",""," – " &amp; AY304))</f>
        <v/>
      </c>
      <c r="BY304" s="107" t="str">
        <f t="shared" si="401"/>
        <v/>
      </c>
      <c r="BZ304" t="s">
        <v>1</v>
      </c>
      <c r="CA304" s="106" t="str">
        <f>IF(BA304="Vacant","",IF(BA304="","",BA304) &amp; IF(BB304="",""," – " &amp; BB304) &amp; IF(BN304="",""," – " &amp; BN304))</f>
        <v/>
      </c>
      <c r="CB304" s="107" t="str">
        <f t="shared" si="402"/>
        <v/>
      </c>
      <c r="CC304" t="s">
        <v>1</v>
      </c>
      <c r="CD304" s="106" t="str">
        <f>IF(BA304="Vacant","",IF(BA304="","",BA304)&amp;IF(BB304="",""," – "&amp;BB304))</f>
        <v/>
      </c>
      <c r="CE304" s="107" t="str">
        <f t="shared" si="414"/>
        <v/>
      </c>
      <c r="CF304" t="s">
        <v>1</v>
      </c>
      <c r="CG304" s="112" t="str">
        <f t="shared" si="415"/>
        <v/>
      </c>
      <c r="CH304" s="107" t="str" cm="1">
        <f t="array" ref="CH304">IF(CG304="","",INDEX(imePrezime_id,CG304,0))</f>
        <v/>
      </c>
      <c r="CI304" t="s">
        <v>1</v>
      </c>
      <c r="CJ304" s="30" t="str">
        <f>IF(CE304&lt;&gt;"NEMA","","SELECT '"&amp;CD304&amp;"', ime, prezime FROM imeprezime WHERE ime LIKE '%"&amp;MID(BA304,2,LEN(BA304)-2)&amp;"%' Or prezime LIKE '%"&amp;MID(BB304,2,LEN(BB304)-2)&amp;"%' Or ime LIKE '%"&amp;MID(BB304,2,LEN(BB304)-2)&amp;"%' Or prezime LIKE '%"&amp;MID(BA304,2,LEN(BA304)-2)&amp;"%' ORDER BY ime, prezime;")</f>
        <v/>
      </c>
      <c r="CK304" t="s">
        <v>1</v>
      </c>
      <c r="CL304" s="91"/>
      <c r="CM304" t="s">
        <v>1</v>
      </c>
      <c r="CO304" t="s">
        <v>1</v>
      </c>
      <c r="CW304" s="116" t="str">
        <f>IF(CE304="NEMA",MAX(CW$10:CW303)+1,"")</f>
        <v/>
      </c>
      <c r="CX304" t="s">
        <v>1</v>
      </c>
      <c r="CY304" s="124" t="str">
        <f>LEFT(BQ304,1)</f>
        <v/>
      </c>
      <c r="CZ304" t="s">
        <v>1</v>
      </c>
      <c r="DA304" s="106" t="str">
        <f>IF(CW304="","",IF(BO304&lt;&gt;"CRO","","INSERT INTO osoba (id,reg_broj,oib,spol_id,dat_rodjenja) VALUES ("&amp;CW304&amp;",(SELECT max(reg_broj)+1 FROM osoba),Null,'"&amp;CY304&amp;"',Null); INSERT INTO osoba_log (id,reg_broj,oib,spol_id,dat_rodjenja,dnevnik_id) SELECT id,reg_broj,oib,spol_id,dat_rodjenja,"&amp;CW$2&amp;" FROM osoba WHERE id = "&amp;CW304&amp;";"))</f>
        <v/>
      </c>
      <c r="DB304" s="129" t="str">
        <f>IF(CW304="","","INSERT INTO imeprezime (id,osoba_id,rbr,ime,prezime,klub_id,identitet_id,sintaksa_id,info,aktivno,dnevnik_id) VALUES ("&amp;CW304&amp;","&amp;IF(DA304="","Null",CW304)&amp;",1,'"&amp;BA304&amp;"','"&amp;BB304&amp;"',(SELECT id FROM klub WHERE naziv = '"&amp;BI304&amp;"'),Null,1,'',1,"&amp;CW$2&amp;");")</f>
        <v/>
      </c>
      <c r="DC304" t="s">
        <v>1</v>
      </c>
      <c r="DD304" s="30" t="str">
        <f t="shared" si="416"/>
        <v/>
      </c>
      <c r="DE304" t="s">
        <v>1</v>
      </c>
      <c r="DF304" s="106" t="str">
        <f>IF(OR(BP304="",BP304&lt;&gt;"NEMA"),"",BO304)</f>
        <v/>
      </c>
      <c r="DG304" s="129" t="str">
        <f>IF(DF304="","",MAX(DG$10:DG303)+1)</f>
        <v/>
      </c>
      <c r="DH304" t="s">
        <v>1</v>
      </c>
      <c r="DI304" s="91"/>
      <c r="DJ304" t="s">
        <v>1</v>
      </c>
      <c r="DK304" s="30" t="str">
        <f>IF(DF304="","","INSERT INTO drzava(id,naziv,oznaka) VALUES ("&amp;DG304&amp;",'"&amp;DI304&amp;"','"&amp;UPPER(LEFT(DF304,1))&amp;LOWER(RIGHT(DF304,2))&amp;"');")</f>
        <v/>
      </c>
      <c r="DL304" t="s">
        <v>1</v>
      </c>
      <c r="DM304" s="170" t="str">
        <f>IF(BJ304&lt;&gt;"NEMA","",IF(IFERROR(MATCH(BI304,BI$10:BI303,0),0)&lt;&gt;0,"",BI304))</f>
        <v/>
      </c>
      <c r="DN304" t="s">
        <v>1</v>
      </c>
      <c r="DO304" s="91"/>
      <c r="DP304" t="s">
        <v>1</v>
      </c>
      <c r="DQ304" s="106" t="str">
        <f t="shared" si="417"/>
        <v/>
      </c>
      <c r="DR304" s="74" t="str">
        <f>IF(DQ304="","",MAX(DR$10:DR303)+1)</f>
        <v/>
      </c>
      <c r="DS304" s="74" t="str">
        <f>IF(DQ304="","",IF(BP304="","",IF(BP304="NEMA",DG304,BP304)))</f>
        <v/>
      </c>
      <c r="DT304" s="74" t="str">
        <f t="shared" si="418"/>
        <v/>
      </c>
      <c r="DU304" s="74" t="str">
        <f>IF(DO304="","",MAX(DU$10:DU303)+1)</f>
        <v/>
      </c>
      <c r="DV304" s="181" t="str">
        <f>IF(DO304="","",INDEX(klub_id,MATCH(DO304,klub_naziv,0)))</f>
        <v/>
      </c>
      <c r="DW304" s="129" t="str">
        <f t="shared" si="419"/>
        <v/>
      </c>
      <c r="DX304" t="s">
        <v>1</v>
      </c>
      <c r="DY304" s="30" t="str">
        <f t="shared" si="420"/>
        <v/>
      </c>
      <c r="DZ304" t="s">
        <v>1</v>
      </c>
      <c r="EA304" s="170" t="str">
        <f>IF(BX304="","",IF(BY304&lt;&gt;"NEMA","ime-pre-klu"&amp;IF(BJ304="","","(ali)")&amp;"-kat",IF(CB304&lt;&gt;"NEMA","ime-pre-klu"&amp;IF(BJ304="","","(ali)"),IF(CE304&lt;&gt;"NEMA","ime-pre",IF(CW304&lt;&gt;"","novo",""))))&amp;IF(AND(BE304="0",BD304&gt;max_minuta*60),"-ot",""))</f>
        <v/>
      </c>
      <c r="EB304" t="s">
        <v>1</v>
      </c>
      <c r="EC304" s="112"/>
      <c r="ED304" s="138"/>
      <c r="EE304" s="138"/>
      <c r="EF304" s="138"/>
      <c r="EG304" s="138"/>
      <c r="EH304" s="138"/>
      <c r="EI304" s="138"/>
      <c r="EJ304" s="138"/>
      <c r="EK304" s="138"/>
      <c r="EL304" s="138"/>
      <c r="EM304" s="107" t="str">
        <f t="shared" si="403"/>
        <v/>
      </c>
      <c r="EN304" t="s">
        <v>1</v>
      </c>
    </row>
    <row r="305" spans="2:144" x14ac:dyDescent="0.25">
      <c r="B305" s="152"/>
      <c r="C305" t="s">
        <v>1</v>
      </c>
      <c r="D305" s="163" t="str">
        <f t="shared" si="404"/>
        <v/>
      </c>
      <c r="E305" s="164" t="str">
        <f t="shared" ref="E305:AW305" si="459">IF($B305="","",FIND(";",$B305,D305+1))</f>
        <v/>
      </c>
      <c r="F305" s="164" t="str">
        <f t="shared" si="459"/>
        <v/>
      </c>
      <c r="G305" s="164" t="str">
        <f t="shared" si="459"/>
        <v/>
      </c>
      <c r="H305" s="164" t="str">
        <f t="shared" si="459"/>
        <v/>
      </c>
      <c r="I305" s="164" t="str">
        <f t="shared" si="459"/>
        <v/>
      </c>
      <c r="J305" s="164" t="str">
        <f t="shared" si="459"/>
        <v/>
      </c>
      <c r="K305" s="164" t="str">
        <f t="shared" si="459"/>
        <v/>
      </c>
      <c r="L305" s="164" t="str">
        <f t="shared" si="459"/>
        <v/>
      </c>
      <c r="M305" s="164" t="str">
        <f t="shared" si="459"/>
        <v/>
      </c>
      <c r="N305" s="164" t="str">
        <f t="shared" si="459"/>
        <v/>
      </c>
      <c r="O305" s="164" t="str">
        <f t="shared" si="459"/>
        <v/>
      </c>
      <c r="P305" s="164" t="str">
        <f t="shared" si="459"/>
        <v/>
      </c>
      <c r="Q305" s="164" t="str">
        <f t="shared" si="459"/>
        <v/>
      </c>
      <c r="R305" s="164" t="str">
        <f t="shared" si="459"/>
        <v/>
      </c>
      <c r="S305" s="164" t="str">
        <f t="shared" si="459"/>
        <v/>
      </c>
      <c r="T305" s="164" t="str">
        <f t="shared" si="459"/>
        <v/>
      </c>
      <c r="U305" s="164" t="str">
        <f t="shared" si="459"/>
        <v/>
      </c>
      <c r="V305" s="164" t="str">
        <f t="shared" si="459"/>
        <v/>
      </c>
      <c r="W305" s="164" t="str">
        <f t="shared" si="459"/>
        <v/>
      </c>
      <c r="X305" s="164" t="str">
        <f t="shared" si="459"/>
        <v/>
      </c>
      <c r="Y305" s="164" t="str">
        <f t="shared" si="459"/>
        <v/>
      </c>
      <c r="Z305" s="164" t="str">
        <f t="shared" si="459"/>
        <v/>
      </c>
      <c r="AA305" s="164" t="str">
        <f t="shared" si="459"/>
        <v/>
      </c>
      <c r="AB305" s="164" t="str">
        <f t="shared" si="459"/>
        <v/>
      </c>
      <c r="AC305" s="164" t="str">
        <f t="shared" si="459"/>
        <v/>
      </c>
      <c r="AD305" s="164" t="str">
        <f t="shared" si="459"/>
        <v/>
      </c>
      <c r="AE305" s="164" t="str">
        <f t="shared" si="459"/>
        <v/>
      </c>
      <c r="AF305" s="164" t="str">
        <f t="shared" si="459"/>
        <v/>
      </c>
      <c r="AG305" s="164" t="str">
        <f t="shared" si="459"/>
        <v/>
      </c>
      <c r="AH305" s="164" t="str">
        <f t="shared" si="459"/>
        <v/>
      </c>
      <c r="AI305" s="164" t="str">
        <f t="shared" si="459"/>
        <v/>
      </c>
      <c r="AJ305" s="164" t="str">
        <f t="shared" si="459"/>
        <v/>
      </c>
      <c r="AK305" s="164" t="str">
        <f t="shared" si="459"/>
        <v/>
      </c>
      <c r="AL305" s="164" t="str">
        <f t="shared" si="459"/>
        <v/>
      </c>
      <c r="AM305" s="164" t="str">
        <f t="shared" si="459"/>
        <v/>
      </c>
      <c r="AN305" s="164" t="str">
        <f t="shared" si="459"/>
        <v/>
      </c>
      <c r="AO305" s="164" t="str">
        <f t="shared" si="459"/>
        <v/>
      </c>
      <c r="AP305" s="164" t="str">
        <f t="shared" si="459"/>
        <v/>
      </c>
      <c r="AQ305" s="164" t="str">
        <f t="shared" si="459"/>
        <v/>
      </c>
      <c r="AR305" s="164" t="str">
        <f t="shared" si="459"/>
        <v/>
      </c>
      <c r="AS305" s="164" t="str">
        <f t="shared" si="459"/>
        <v/>
      </c>
      <c r="AT305" s="164" t="str">
        <f t="shared" si="459"/>
        <v/>
      </c>
      <c r="AU305" s="164" t="str">
        <f t="shared" si="459"/>
        <v/>
      </c>
      <c r="AV305" s="164" t="str">
        <f t="shared" si="459"/>
        <v/>
      </c>
      <c r="AW305" s="165" t="str">
        <f t="shared" si="459"/>
        <v/>
      </c>
      <c r="AX305" t="s">
        <v>1</v>
      </c>
      <c r="AY305" s="106" t="str">
        <f t="shared" si="406"/>
        <v/>
      </c>
      <c r="AZ305" s="138" t="str">
        <f t="shared" si="398"/>
        <v/>
      </c>
      <c r="BA305" s="74" t="str">
        <f t="shared" si="407"/>
        <v/>
      </c>
      <c r="BB305" s="74" t="str">
        <f t="shared" si="408"/>
        <v/>
      </c>
      <c r="BC305" s="138" t="str">
        <f t="shared" si="409"/>
        <v/>
      </c>
      <c r="BD305" s="138" t="str">
        <f t="shared" si="410"/>
        <v/>
      </c>
      <c r="BE305" s="138" t="str">
        <f t="shared" si="411"/>
        <v/>
      </c>
      <c r="BF305" s="138" t="str">
        <f t="shared" si="432"/>
        <v/>
      </c>
      <c r="BG305" s="138" t="str">
        <f>IF(CD305="","",IF(N(BD305)&gt;max_minuta*60,2,INDEX(statusRezultat_id,MATCH(VALUE(BE305),statusRezultat_oevent,0))))</f>
        <v/>
      </c>
      <c r="BH305" s="74" t="str">
        <f>IF(B305="","",SUBSTITUTE(MID($B305,R305+1,S305-R305-1),"""",""))</f>
        <v/>
      </c>
      <c r="BI305" s="74" t="str">
        <f>IF(B305="","",SUBSTITUTE(MID($B305,S305+1,T305-S305-1),"""",""))</f>
        <v/>
      </c>
      <c r="BJ305" s="138" t="str">
        <f t="shared" si="412"/>
        <v/>
      </c>
      <c r="BK305" s="74" t="str" cm="1">
        <f t="array" ref="BK305">IF(BJ305="",""&amp;BI305,IF(BJ305="NEMA",BI305,INDEX(klubAlias_klub,BJ305)))</f>
        <v/>
      </c>
      <c r="BL305" s="74" t="str" cm="1">
        <f t="array" ref="BL305">IFERROR(INDEX(registarNatjecatelji,CE305,4),"")</f>
        <v/>
      </c>
      <c r="BM305" s="183" t="str">
        <f t="shared" si="456"/>
        <v/>
      </c>
      <c r="BN305" s="74" t="str">
        <f t="shared" si="413"/>
        <v/>
      </c>
      <c r="BO305" s="74" t="str">
        <f>IF(B305="","",SUBSTITUTE(MID($B305,T305+1,U305-T305-1),"""",""))</f>
        <v/>
      </c>
      <c r="BP305" s="138" t="str">
        <f>IF(BO305="","",IFERROR(INDEX(drzava_id,MATCH(BO305,drzava_oznaka,0)),"NEMA"))</f>
        <v/>
      </c>
      <c r="BQ305" s="74" t="str">
        <f>IF(B305="","",SUBSTITUTE(MID($B305,AQ305+1,AR305-AQ305-1),"""",""))</f>
        <v/>
      </c>
      <c r="BR305" s="74" t="str">
        <f t="shared" si="399"/>
        <v/>
      </c>
      <c r="BS305" s="138" t="str">
        <f t="shared" si="400"/>
        <v/>
      </c>
      <c r="BT305" s="75" t="str">
        <f>IF(B305="","",SUBSTITUTE(MID($B305,AR305+1,AS305-AR305-1),"""",""))</f>
        <v/>
      </c>
      <c r="BU305" s="75" t="str">
        <f>IF(B305="","",SUBSTITUTE(MID($B305,AS305+1,AT305-AS305-1),"""",""))</f>
        <v/>
      </c>
      <c r="BV305" s="76" t="str">
        <f>IF(B305="","",SUBSTITUTE(MID($B305,AT305+1,AU305-AT305-1),"""",""))</f>
        <v/>
      </c>
      <c r="BW305" t="s">
        <v>1</v>
      </c>
      <c r="BX305" s="106" t="str">
        <f>IF(BA305="Vacant","",IF(BA305="","",BA305) &amp; IF(BB305="",""," – " &amp; BB305) &amp; IF(BN305="",""," – " &amp; BN305) &amp; IF(AY305="",""," – " &amp; AY305))</f>
        <v/>
      </c>
      <c r="BY305" s="107" t="str">
        <f t="shared" si="401"/>
        <v/>
      </c>
      <c r="BZ305" t="s">
        <v>1</v>
      </c>
      <c r="CA305" s="106" t="str">
        <f>IF(BA305="Vacant","",IF(BA305="","",BA305) &amp; IF(BB305="",""," – " &amp; BB305) &amp; IF(BN305="",""," – " &amp; BN305))</f>
        <v/>
      </c>
      <c r="CB305" s="107" t="str">
        <f t="shared" si="402"/>
        <v/>
      </c>
      <c r="CC305" t="s">
        <v>1</v>
      </c>
      <c r="CD305" s="106" t="str">
        <f>IF(BA305="Vacant","",IF(BA305="","",BA305)&amp;IF(BB305="",""," – "&amp;BB305))</f>
        <v/>
      </c>
      <c r="CE305" s="107" t="str">
        <f t="shared" si="414"/>
        <v/>
      </c>
      <c r="CF305" t="s">
        <v>1</v>
      </c>
      <c r="CG305" s="112" t="str">
        <f t="shared" si="415"/>
        <v/>
      </c>
      <c r="CH305" s="107" t="str" cm="1">
        <f t="array" ref="CH305">IF(CG305="","",INDEX(imePrezime_id,CG305,0))</f>
        <v/>
      </c>
      <c r="CI305" t="s">
        <v>1</v>
      </c>
      <c r="CJ305" s="30" t="str">
        <f>IF(CE305&lt;&gt;"NEMA","","SELECT '"&amp;CD305&amp;"', ime, prezime FROM imeprezime WHERE ime LIKE '%"&amp;MID(BA305,2,LEN(BA305)-2)&amp;"%' Or prezime LIKE '%"&amp;MID(BB305,2,LEN(BB305)-2)&amp;"%' Or ime LIKE '%"&amp;MID(BB305,2,LEN(BB305)-2)&amp;"%' Or prezime LIKE '%"&amp;MID(BA305,2,LEN(BA305)-2)&amp;"%' ORDER BY ime, prezime;")</f>
        <v/>
      </c>
      <c r="CK305" t="s">
        <v>1</v>
      </c>
      <c r="CL305" s="91"/>
      <c r="CM305" t="s">
        <v>1</v>
      </c>
      <c r="CO305" t="s">
        <v>1</v>
      </c>
      <c r="CW305" s="116" t="str">
        <f>IF(CE305="NEMA",MAX(CW$10:CW304)+1,"")</f>
        <v/>
      </c>
      <c r="CX305" t="s">
        <v>1</v>
      </c>
      <c r="CY305" s="124" t="str">
        <f>LEFT(BQ305,1)</f>
        <v/>
      </c>
      <c r="CZ305" t="s">
        <v>1</v>
      </c>
      <c r="DA305" s="106" t="str">
        <f>IF(CW305="","",IF(BO305&lt;&gt;"CRO","","INSERT INTO osoba (id,reg_broj,oib,spol_id,dat_rodjenja) VALUES ("&amp;CW305&amp;",(SELECT max(reg_broj)+1 FROM osoba),Null,'"&amp;CY305&amp;"',Null); INSERT INTO osoba_log (id,reg_broj,oib,spol_id,dat_rodjenja,dnevnik_id) SELECT id,reg_broj,oib,spol_id,dat_rodjenja,"&amp;CW$2&amp;" FROM osoba WHERE id = "&amp;CW305&amp;";"))</f>
        <v/>
      </c>
      <c r="DB305" s="129" t="str">
        <f>IF(CW305="","","INSERT INTO imeprezime (id,osoba_id,rbr,ime,prezime,klub_id,identitet_id,sintaksa_id,info,aktivno,dnevnik_id) VALUES ("&amp;CW305&amp;","&amp;IF(DA305="","Null",CW305)&amp;",1,'"&amp;BA305&amp;"','"&amp;BB305&amp;"',(SELECT id FROM klub WHERE naziv = '"&amp;BI305&amp;"'),Null,1,'',1,"&amp;CW$2&amp;");")</f>
        <v/>
      </c>
      <c r="DC305" t="s">
        <v>1</v>
      </c>
      <c r="DD305" s="30" t="str">
        <f t="shared" si="416"/>
        <v/>
      </c>
      <c r="DE305" t="s">
        <v>1</v>
      </c>
      <c r="DF305" s="106" t="str">
        <f>IF(OR(BP305="",BP305&lt;&gt;"NEMA"),"",BO305)</f>
        <v/>
      </c>
      <c r="DG305" s="129" t="str">
        <f>IF(DF305="","",MAX(DG$10:DG304)+1)</f>
        <v/>
      </c>
      <c r="DH305" t="s">
        <v>1</v>
      </c>
      <c r="DI305" s="91"/>
      <c r="DJ305" t="s">
        <v>1</v>
      </c>
      <c r="DK305" s="30" t="str">
        <f>IF(DF305="","","INSERT INTO drzava(id,naziv,oznaka) VALUES ("&amp;DG305&amp;",'"&amp;DI305&amp;"','"&amp;UPPER(LEFT(DF305,1))&amp;LOWER(RIGHT(DF305,2))&amp;"');")</f>
        <v/>
      </c>
      <c r="DL305" t="s">
        <v>1</v>
      </c>
      <c r="DM305" s="170" t="str">
        <f>IF(BJ305&lt;&gt;"NEMA","",IF(IFERROR(MATCH(BI305,BI$10:BI304,0),0)&lt;&gt;0,"",BI305))</f>
        <v/>
      </c>
      <c r="DN305" t="s">
        <v>1</v>
      </c>
      <c r="DO305" s="91"/>
      <c r="DP305" t="s">
        <v>1</v>
      </c>
      <c r="DQ305" s="106" t="str">
        <f t="shared" si="417"/>
        <v/>
      </c>
      <c r="DR305" s="74" t="str">
        <f>IF(DQ305="","",MAX(DR$10:DR304)+1)</f>
        <v/>
      </c>
      <c r="DS305" s="74" t="str">
        <f>IF(DQ305="","",IF(BP305="","",IF(BP305="NEMA",DG305,BP305)))</f>
        <v/>
      </c>
      <c r="DT305" s="74" t="str">
        <f t="shared" si="418"/>
        <v/>
      </c>
      <c r="DU305" s="74" t="str">
        <f>IF(DO305="","",MAX(DU$10:DU304)+1)</f>
        <v/>
      </c>
      <c r="DV305" s="181" t="str">
        <f>IF(DO305="","",INDEX(klub_id,MATCH(DO305,klub_naziv,0)))</f>
        <v/>
      </c>
      <c r="DW305" s="129" t="str">
        <f t="shared" si="419"/>
        <v/>
      </c>
      <c r="DX305" t="s">
        <v>1</v>
      </c>
      <c r="DY305" s="30" t="str">
        <f t="shared" si="420"/>
        <v/>
      </c>
      <c r="DZ305" t="s">
        <v>1</v>
      </c>
      <c r="EA305" s="170" t="str">
        <f>IF(BX305="","",IF(BY305&lt;&gt;"NEMA","ime-pre-klu"&amp;IF(BJ305="","","(ali)")&amp;"-kat",IF(CB305&lt;&gt;"NEMA","ime-pre-klu"&amp;IF(BJ305="","","(ali)"),IF(CE305&lt;&gt;"NEMA","ime-pre",IF(CW305&lt;&gt;"","novo",""))))&amp;IF(AND(BE305="0",BD305&gt;max_minuta*60),"-ot",""))</f>
        <v/>
      </c>
      <c r="EB305" t="s">
        <v>1</v>
      </c>
      <c r="EC305" s="112"/>
      <c r="ED305" s="138"/>
      <c r="EE305" s="138"/>
      <c r="EF305" s="138"/>
      <c r="EG305" s="138"/>
      <c r="EH305" s="138"/>
      <c r="EI305" s="138"/>
      <c r="EJ305" s="138"/>
      <c r="EK305" s="138"/>
      <c r="EL305" s="138"/>
      <c r="EM305" s="107" t="str">
        <f t="shared" si="403"/>
        <v/>
      </c>
      <c r="EN305" t="s">
        <v>1</v>
      </c>
    </row>
    <row r="306" spans="2:144" x14ac:dyDescent="0.25">
      <c r="B306" s="152"/>
      <c r="C306" t="s">
        <v>1</v>
      </c>
      <c r="D306" s="163" t="str">
        <f t="shared" si="404"/>
        <v/>
      </c>
      <c r="E306" s="164" t="str">
        <f t="shared" ref="E306:AW306" si="460">IF($B306="","",FIND(";",$B306,D306+1))</f>
        <v/>
      </c>
      <c r="F306" s="164" t="str">
        <f t="shared" si="460"/>
        <v/>
      </c>
      <c r="G306" s="164" t="str">
        <f t="shared" si="460"/>
        <v/>
      </c>
      <c r="H306" s="164" t="str">
        <f t="shared" si="460"/>
        <v/>
      </c>
      <c r="I306" s="164" t="str">
        <f t="shared" si="460"/>
        <v/>
      </c>
      <c r="J306" s="164" t="str">
        <f t="shared" si="460"/>
        <v/>
      </c>
      <c r="K306" s="164" t="str">
        <f t="shared" si="460"/>
        <v/>
      </c>
      <c r="L306" s="164" t="str">
        <f t="shared" si="460"/>
        <v/>
      </c>
      <c r="M306" s="164" t="str">
        <f t="shared" si="460"/>
        <v/>
      </c>
      <c r="N306" s="164" t="str">
        <f t="shared" si="460"/>
        <v/>
      </c>
      <c r="O306" s="164" t="str">
        <f t="shared" si="460"/>
        <v/>
      </c>
      <c r="P306" s="164" t="str">
        <f t="shared" si="460"/>
        <v/>
      </c>
      <c r="Q306" s="164" t="str">
        <f t="shared" si="460"/>
        <v/>
      </c>
      <c r="R306" s="164" t="str">
        <f t="shared" si="460"/>
        <v/>
      </c>
      <c r="S306" s="164" t="str">
        <f t="shared" si="460"/>
        <v/>
      </c>
      <c r="T306" s="164" t="str">
        <f t="shared" si="460"/>
        <v/>
      </c>
      <c r="U306" s="164" t="str">
        <f t="shared" si="460"/>
        <v/>
      </c>
      <c r="V306" s="164" t="str">
        <f t="shared" si="460"/>
        <v/>
      </c>
      <c r="W306" s="164" t="str">
        <f t="shared" si="460"/>
        <v/>
      </c>
      <c r="X306" s="164" t="str">
        <f t="shared" si="460"/>
        <v/>
      </c>
      <c r="Y306" s="164" t="str">
        <f t="shared" si="460"/>
        <v/>
      </c>
      <c r="Z306" s="164" t="str">
        <f t="shared" si="460"/>
        <v/>
      </c>
      <c r="AA306" s="164" t="str">
        <f t="shared" si="460"/>
        <v/>
      </c>
      <c r="AB306" s="164" t="str">
        <f t="shared" si="460"/>
        <v/>
      </c>
      <c r="AC306" s="164" t="str">
        <f t="shared" si="460"/>
        <v/>
      </c>
      <c r="AD306" s="164" t="str">
        <f t="shared" si="460"/>
        <v/>
      </c>
      <c r="AE306" s="164" t="str">
        <f t="shared" si="460"/>
        <v/>
      </c>
      <c r="AF306" s="164" t="str">
        <f t="shared" si="460"/>
        <v/>
      </c>
      <c r="AG306" s="164" t="str">
        <f t="shared" si="460"/>
        <v/>
      </c>
      <c r="AH306" s="164" t="str">
        <f t="shared" si="460"/>
        <v/>
      </c>
      <c r="AI306" s="164" t="str">
        <f t="shared" si="460"/>
        <v/>
      </c>
      <c r="AJ306" s="164" t="str">
        <f t="shared" si="460"/>
        <v/>
      </c>
      <c r="AK306" s="164" t="str">
        <f t="shared" si="460"/>
        <v/>
      </c>
      <c r="AL306" s="164" t="str">
        <f t="shared" si="460"/>
        <v/>
      </c>
      <c r="AM306" s="164" t="str">
        <f t="shared" si="460"/>
        <v/>
      </c>
      <c r="AN306" s="164" t="str">
        <f t="shared" si="460"/>
        <v/>
      </c>
      <c r="AO306" s="164" t="str">
        <f t="shared" si="460"/>
        <v/>
      </c>
      <c r="AP306" s="164" t="str">
        <f t="shared" si="460"/>
        <v/>
      </c>
      <c r="AQ306" s="164" t="str">
        <f t="shared" si="460"/>
        <v/>
      </c>
      <c r="AR306" s="164" t="str">
        <f t="shared" si="460"/>
        <v/>
      </c>
      <c r="AS306" s="164" t="str">
        <f t="shared" si="460"/>
        <v/>
      </c>
      <c r="AT306" s="164" t="str">
        <f t="shared" si="460"/>
        <v/>
      </c>
      <c r="AU306" s="164" t="str">
        <f t="shared" si="460"/>
        <v/>
      </c>
      <c r="AV306" s="164" t="str">
        <f t="shared" si="460"/>
        <v/>
      </c>
      <c r="AW306" s="165" t="str">
        <f t="shared" si="460"/>
        <v/>
      </c>
      <c r="AX306" t="s">
        <v>1</v>
      </c>
      <c r="AY306" s="106" t="str">
        <f t="shared" si="406"/>
        <v/>
      </c>
      <c r="AZ306" s="138" t="str">
        <f t="shared" si="398"/>
        <v/>
      </c>
      <c r="BA306" s="74" t="str">
        <f t="shared" si="407"/>
        <v/>
      </c>
      <c r="BB306" s="74" t="str">
        <f t="shared" si="408"/>
        <v/>
      </c>
      <c r="BC306" s="138" t="str">
        <f t="shared" si="409"/>
        <v/>
      </c>
      <c r="BD306" s="138" t="str">
        <f t="shared" si="410"/>
        <v/>
      </c>
      <c r="BE306" s="138" t="str">
        <f t="shared" si="411"/>
        <v/>
      </c>
      <c r="BF306" s="138" t="str">
        <f t="shared" si="432"/>
        <v/>
      </c>
      <c r="BG306" s="138" t="str">
        <f>IF(CD306="","",IF(N(BD306)&gt;max_minuta*60,2,INDEX(statusRezultat_id,MATCH(VALUE(BE306),statusRezultat_oevent,0))))</f>
        <v/>
      </c>
      <c r="BH306" s="74" t="str">
        <f>IF(B306="","",SUBSTITUTE(MID($B306,R306+1,S306-R306-1),"""",""))</f>
        <v/>
      </c>
      <c r="BI306" s="74" t="str">
        <f>IF(B306="","",SUBSTITUTE(MID($B306,S306+1,T306-S306-1),"""",""))</f>
        <v/>
      </c>
      <c r="BJ306" s="138" t="str">
        <f t="shared" si="412"/>
        <v/>
      </c>
      <c r="BK306" s="74" t="str" cm="1">
        <f t="array" ref="BK306">IF(BJ306="",""&amp;BI306,IF(BJ306="NEMA",BI306,INDEX(klubAlias_klub,BJ306)))</f>
        <v/>
      </c>
      <c r="BL306" s="74" t="str" cm="1">
        <f t="array" ref="BL306">IFERROR(INDEX(registarNatjecatelji,CE306,4),"")</f>
        <v/>
      </c>
      <c r="BM306" s="183" t="str">
        <f t="shared" si="456"/>
        <v/>
      </c>
      <c r="BN306" s="74" t="str">
        <f t="shared" si="413"/>
        <v/>
      </c>
      <c r="BO306" s="74" t="str">
        <f>IF(B306="","",SUBSTITUTE(MID($B306,T306+1,U306-T306-1),"""",""))</f>
        <v/>
      </c>
      <c r="BP306" s="138" t="str">
        <f>IF(BO306="","",IFERROR(INDEX(drzava_id,MATCH(BO306,drzava_oznaka,0)),"NEMA"))</f>
        <v/>
      </c>
      <c r="BQ306" s="74" t="str">
        <f>IF(B306="","",SUBSTITUTE(MID($B306,AQ306+1,AR306-AQ306-1),"""",""))</f>
        <v/>
      </c>
      <c r="BR306" s="74" t="str">
        <f t="shared" si="399"/>
        <v/>
      </c>
      <c r="BS306" s="138" t="str">
        <f t="shared" si="400"/>
        <v/>
      </c>
      <c r="BT306" s="75" t="str">
        <f>IF(B306="","",SUBSTITUTE(MID($B306,AR306+1,AS306-AR306-1),"""",""))</f>
        <v/>
      </c>
      <c r="BU306" s="75" t="str">
        <f>IF(B306="","",SUBSTITUTE(MID($B306,AS306+1,AT306-AS306-1),"""",""))</f>
        <v/>
      </c>
      <c r="BV306" s="76" t="str">
        <f>IF(B306="","",SUBSTITUTE(MID($B306,AT306+1,AU306-AT306-1),"""",""))</f>
        <v/>
      </c>
      <c r="BW306" t="s">
        <v>1</v>
      </c>
      <c r="BX306" s="106" t="str">
        <f>IF(BA306="Vacant","",IF(BA306="","",BA306) &amp; IF(BB306="",""," – " &amp; BB306) &amp; IF(BN306="",""," – " &amp; BN306) &amp; IF(AY306="",""," – " &amp; AY306))</f>
        <v/>
      </c>
      <c r="BY306" s="107" t="str">
        <f t="shared" si="401"/>
        <v/>
      </c>
      <c r="BZ306" t="s">
        <v>1</v>
      </c>
      <c r="CA306" s="106" t="str">
        <f>IF(BA306="Vacant","",IF(BA306="","",BA306) &amp; IF(BB306="",""," – " &amp; BB306) &amp; IF(BN306="",""," – " &amp; BN306))</f>
        <v/>
      </c>
      <c r="CB306" s="107" t="str">
        <f t="shared" si="402"/>
        <v/>
      </c>
      <c r="CC306" t="s">
        <v>1</v>
      </c>
      <c r="CD306" s="106" t="str">
        <f>IF(BA306="Vacant","",IF(BA306="","",BA306)&amp;IF(BB306="",""," – "&amp;BB306))</f>
        <v/>
      </c>
      <c r="CE306" s="107" t="str">
        <f t="shared" si="414"/>
        <v/>
      </c>
      <c r="CF306" t="s">
        <v>1</v>
      </c>
      <c r="CG306" s="112" t="str">
        <f t="shared" si="415"/>
        <v/>
      </c>
      <c r="CH306" s="107" t="str" cm="1">
        <f t="array" ref="CH306">IF(CG306="","",INDEX(imePrezime_id,CG306,0))</f>
        <v/>
      </c>
      <c r="CI306" t="s">
        <v>1</v>
      </c>
      <c r="CJ306" s="30" t="str">
        <f>IF(CE306&lt;&gt;"NEMA","","SELECT '"&amp;CD306&amp;"', ime, prezime FROM imeprezime WHERE ime LIKE '%"&amp;MID(BA306,2,LEN(BA306)-2)&amp;"%' Or prezime LIKE '%"&amp;MID(BB306,2,LEN(BB306)-2)&amp;"%' Or ime LIKE '%"&amp;MID(BB306,2,LEN(BB306)-2)&amp;"%' Or prezime LIKE '%"&amp;MID(BA306,2,LEN(BA306)-2)&amp;"%' ORDER BY ime, prezime;")</f>
        <v/>
      </c>
      <c r="CK306" t="s">
        <v>1</v>
      </c>
      <c r="CL306" s="91"/>
      <c r="CM306" t="s">
        <v>1</v>
      </c>
      <c r="CO306" t="s">
        <v>1</v>
      </c>
      <c r="CW306" s="116" t="str">
        <f>IF(CE306="NEMA",MAX(CW$10:CW305)+1,"")</f>
        <v/>
      </c>
      <c r="CX306" t="s">
        <v>1</v>
      </c>
      <c r="CY306" s="124" t="str">
        <f>LEFT(BQ306,1)</f>
        <v/>
      </c>
      <c r="CZ306" t="s">
        <v>1</v>
      </c>
      <c r="DA306" s="106" t="str">
        <f>IF(CW306="","",IF(BO306&lt;&gt;"CRO","","INSERT INTO osoba (id,reg_broj,oib,spol_id,dat_rodjenja) VALUES ("&amp;CW306&amp;",(SELECT max(reg_broj)+1 FROM osoba),Null,'"&amp;CY306&amp;"',Null); INSERT INTO osoba_log (id,reg_broj,oib,spol_id,dat_rodjenja,dnevnik_id) SELECT id,reg_broj,oib,spol_id,dat_rodjenja,"&amp;CW$2&amp;" FROM osoba WHERE id = "&amp;CW306&amp;";"))</f>
        <v/>
      </c>
      <c r="DB306" s="129" t="str">
        <f>IF(CW306="","","INSERT INTO imeprezime (id,osoba_id,rbr,ime,prezime,klub_id,identitet_id,sintaksa_id,info,aktivno,dnevnik_id) VALUES ("&amp;CW306&amp;","&amp;IF(DA306="","Null",CW306)&amp;",1,'"&amp;BA306&amp;"','"&amp;BB306&amp;"',(SELECT id FROM klub WHERE naziv = '"&amp;BI306&amp;"'),Null,1,'',1,"&amp;CW$2&amp;");")</f>
        <v/>
      </c>
      <c r="DC306" t="s">
        <v>1</v>
      </c>
      <c r="DD306" s="30" t="str">
        <f t="shared" si="416"/>
        <v/>
      </c>
      <c r="DE306" t="s">
        <v>1</v>
      </c>
      <c r="DF306" s="106" t="str">
        <f>IF(OR(BP306="",BP306&lt;&gt;"NEMA"),"",BO306)</f>
        <v/>
      </c>
      <c r="DG306" s="129" t="str">
        <f>IF(DF306="","",MAX(DG$10:DG305)+1)</f>
        <v/>
      </c>
      <c r="DH306" t="s">
        <v>1</v>
      </c>
      <c r="DI306" s="91"/>
      <c r="DJ306" t="s">
        <v>1</v>
      </c>
      <c r="DK306" s="30" t="str">
        <f>IF(DF306="","","INSERT INTO drzava(id,naziv,oznaka) VALUES ("&amp;DG306&amp;",'"&amp;DI306&amp;"','"&amp;UPPER(LEFT(DF306,1))&amp;LOWER(RIGHT(DF306,2))&amp;"');")</f>
        <v/>
      </c>
      <c r="DL306" t="s">
        <v>1</v>
      </c>
      <c r="DM306" s="170" t="str">
        <f>IF(BJ306&lt;&gt;"NEMA","",IF(IFERROR(MATCH(BI306,BI$10:BI305,0),0)&lt;&gt;0,"",BI306))</f>
        <v/>
      </c>
      <c r="DN306" t="s">
        <v>1</v>
      </c>
      <c r="DO306" s="91"/>
      <c r="DP306" t="s">
        <v>1</v>
      </c>
      <c r="DQ306" s="106" t="str">
        <f t="shared" si="417"/>
        <v/>
      </c>
      <c r="DR306" s="74" t="str">
        <f>IF(DQ306="","",MAX(DR$10:DR305)+1)</f>
        <v/>
      </c>
      <c r="DS306" s="74" t="str">
        <f>IF(DQ306="","",IF(BP306="","",IF(BP306="NEMA",DG306,BP306)))</f>
        <v/>
      </c>
      <c r="DT306" s="74" t="str">
        <f t="shared" si="418"/>
        <v/>
      </c>
      <c r="DU306" s="74" t="str">
        <f>IF(DO306="","",MAX(DU$10:DU305)+1)</f>
        <v/>
      </c>
      <c r="DV306" s="181" t="str">
        <f>IF(DO306="","",INDEX(klub_id,MATCH(DO306,klub_naziv,0)))</f>
        <v/>
      </c>
      <c r="DW306" s="129" t="str">
        <f t="shared" si="419"/>
        <v/>
      </c>
      <c r="DX306" t="s">
        <v>1</v>
      </c>
      <c r="DY306" s="30" t="str">
        <f t="shared" si="420"/>
        <v/>
      </c>
      <c r="DZ306" t="s">
        <v>1</v>
      </c>
      <c r="EA306" s="170" t="str">
        <f>IF(BX306="","",IF(BY306&lt;&gt;"NEMA","ime-pre-klu"&amp;IF(BJ306="","","(ali)")&amp;"-kat",IF(CB306&lt;&gt;"NEMA","ime-pre-klu"&amp;IF(BJ306="","","(ali)"),IF(CE306&lt;&gt;"NEMA","ime-pre",IF(CW306&lt;&gt;"","novo",""))))&amp;IF(AND(BE306="0",BD306&gt;max_minuta*60),"-ot",""))</f>
        <v/>
      </c>
      <c r="EB306" t="s">
        <v>1</v>
      </c>
      <c r="EC306" s="112"/>
      <c r="ED306" s="138"/>
      <c r="EE306" s="138"/>
      <c r="EF306" s="138"/>
      <c r="EG306" s="138"/>
      <c r="EH306" s="138"/>
      <c r="EI306" s="138"/>
      <c r="EJ306" s="138"/>
      <c r="EK306" s="138"/>
      <c r="EL306" s="138"/>
      <c r="EM306" s="107" t="str">
        <f t="shared" si="403"/>
        <v/>
      </c>
      <c r="EN306" t="s">
        <v>1</v>
      </c>
    </row>
    <row r="307" spans="2:144" x14ac:dyDescent="0.25">
      <c r="B307" s="152"/>
      <c r="C307" t="s">
        <v>1</v>
      </c>
      <c r="D307" s="163" t="str">
        <f t="shared" si="404"/>
        <v/>
      </c>
      <c r="E307" s="164" t="str">
        <f t="shared" ref="E307:AW307" si="461">IF($B307="","",FIND(";",$B307,D307+1))</f>
        <v/>
      </c>
      <c r="F307" s="164" t="str">
        <f t="shared" si="461"/>
        <v/>
      </c>
      <c r="G307" s="164" t="str">
        <f t="shared" si="461"/>
        <v/>
      </c>
      <c r="H307" s="164" t="str">
        <f t="shared" si="461"/>
        <v/>
      </c>
      <c r="I307" s="164" t="str">
        <f t="shared" si="461"/>
        <v/>
      </c>
      <c r="J307" s="164" t="str">
        <f t="shared" si="461"/>
        <v/>
      </c>
      <c r="K307" s="164" t="str">
        <f t="shared" si="461"/>
        <v/>
      </c>
      <c r="L307" s="164" t="str">
        <f t="shared" si="461"/>
        <v/>
      </c>
      <c r="M307" s="164" t="str">
        <f t="shared" si="461"/>
        <v/>
      </c>
      <c r="N307" s="164" t="str">
        <f t="shared" si="461"/>
        <v/>
      </c>
      <c r="O307" s="164" t="str">
        <f t="shared" si="461"/>
        <v/>
      </c>
      <c r="P307" s="164" t="str">
        <f t="shared" si="461"/>
        <v/>
      </c>
      <c r="Q307" s="164" t="str">
        <f t="shared" si="461"/>
        <v/>
      </c>
      <c r="R307" s="164" t="str">
        <f t="shared" si="461"/>
        <v/>
      </c>
      <c r="S307" s="164" t="str">
        <f t="shared" si="461"/>
        <v/>
      </c>
      <c r="T307" s="164" t="str">
        <f t="shared" si="461"/>
        <v/>
      </c>
      <c r="U307" s="164" t="str">
        <f t="shared" si="461"/>
        <v/>
      </c>
      <c r="V307" s="164" t="str">
        <f t="shared" si="461"/>
        <v/>
      </c>
      <c r="W307" s="164" t="str">
        <f t="shared" si="461"/>
        <v/>
      </c>
      <c r="X307" s="164" t="str">
        <f t="shared" si="461"/>
        <v/>
      </c>
      <c r="Y307" s="164" t="str">
        <f t="shared" si="461"/>
        <v/>
      </c>
      <c r="Z307" s="164" t="str">
        <f t="shared" si="461"/>
        <v/>
      </c>
      <c r="AA307" s="164" t="str">
        <f t="shared" si="461"/>
        <v/>
      </c>
      <c r="AB307" s="164" t="str">
        <f t="shared" si="461"/>
        <v/>
      </c>
      <c r="AC307" s="164" t="str">
        <f t="shared" si="461"/>
        <v/>
      </c>
      <c r="AD307" s="164" t="str">
        <f t="shared" si="461"/>
        <v/>
      </c>
      <c r="AE307" s="164" t="str">
        <f t="shared" si="461"/>
        <v/>
      </c>
      <c r="AF307" s="164" t="str">
        <f t="shared" si="461"/>
        <v/>
      </c>
      <c r="AG307" s="164" t="str">
        <f t="shared" si="461"/>
        <v/>
      </c>
      <c r="AH307" s="164" t="str">
        <f t="shared" si="461"/>
        <v/>
      </c>
      <c r="AI307" s="164" t="str">
        <f t="shared" si="461"/>
        <v/>
      </c>
      <c r="AJ307" s="164" t="str">
        <f t="shared" si="461"/>
        <v/>
      </c>
      <c r="AK307" s="164" t="str">
        <f t="shared" si="461"/>
        <v/>
      </c>
      <c r="AL307" s="164" t="str">
        <f t="shared" si="461"/>
        <v/>
      </c>
      <c r="AM307" s="164" t="str">
        <f t="shared" si="461"/>
        <v/>
      </c>
      <c r="AN307" s="164" t="str">
        <f t="shared" si="461"/>
        <v/>
      </c>
      <c r="AO307" s="164" t="str">
        <f t="shared" si="461"/>
        <v/>
      </c>
      <c r="AP307" s="164" t="str">
        <f t="shared" si="461"/>
        <v/>
      </c>
      <c r="AQ307" s="164" t="str">
        <f t="shared" si="461"/>
        <v/>
      </c>
      <c r="AR307" s="164" t="str">
        <f t="shared" si="461"/>
        <v/>
      </c>
      <c r="AS307" s="164" t="str">
        <f t="shared" si="461"/>
        <v/>
      </c>
      <c r="AT307" s="164" t="str">
        <f t="shared" si="461"/>
        <v/>
      </c>
      <c r="AU307" s="164" t="str">
        <f t="shared" si="461"/>
        <v/>
      </c>
      <c r="AV307" s="164" t="str">
        <f t="shared" si="461"/>
        <v/>
      </c>
      <c r="AW307" s="165" t="str">
        <f t="shared" si="461"/>
        <v/>
      </c>
      <c r="AX307" t="s">
        <v>1</v>
      </c>
      <c r="AY307" s="106" t="str">
        <f t="shared" si="406"/>
        <v/>
      </c>
      <c r="AZ307" s="138" t="str">
        <f t="shared" si="398"/>
        <v/>
      </c>
      <c r="BA307" s="74" t="str">
        <f t="shared" si="407"/>
        <v/>
      </c>
      <c r="BB307" s="74" t="str">
        <f t="shared" si="408"/>
        <v/>
      </c>
      <c r="BC307" s="138" t="str">
        <f t="shared" si="409"/>
        <v/>
      </c>
      <c r="BD307" s="138" t="str">
        <f t="shared" si="410"/>
        <v/>
      </c>
      <c r="BE307" s="138" t="str">
        <f t="shared" si="411"/>
        <v/>
      </c>
      <c r="BF307" s="138" t="str">
        <f t="shared" si="432"/>
        <v/>
      </c>
      <c r="BG307" s="138" t="str">
        <f>IF(CD307="","",IF(N(BD307)&gt;max_minuta*60,2,INDEX(statusRezultat_id,MATCH(VALUE(BE307),statusRezultat_oevent,0))))</f>
        <v/>
      </c>
      <c r="BH307" s="74" t="str">
        <f>IF(B307="","",SUBSTITUTE(MID($B307,R307+1,S307-R307-1),"""",""))</f>
        <v/>
      </c>
      <c r="BI307" s="74" t="str">
        <f>IF(B307="","",SUBSTITUTE(MID($B307,S307+1,T307-S307-1),"""",""))</f>
        <v/>
      </c>
      <c r="BJ307" s="138" t="str">
        <f t="shared" si="412"/>
        <v/>
      </c>
      <c r="BK307" s="74" t="str" cm="1">
        <f t="array" ref="BK307">IF(BJ307="",""&amp;BI307,IF(BJ307="NEMA",BI307,INDEX(klubAlias_klub,BJ307)))</f>
        <v/>
      </c>
      <c r="BL307" s="74" t="str" cm="1">
        <f t="array" ref="BL307">IFERROR(INDEX(registarNatjecatelji,CE307,4),"")</f>
        <v/>
      </c>
      <c r="BM307" s="183" t="str">
        <f t="shared" si="456"/>
        <v/>
      </c>
      <c r="BN307" s="74" t="str">
        <f t="shared" si="413"/>
        <v/>
      </c>
      <c r="BO307" s="74" t="str">
        <f>IF(B307="","",SUBSTITUTE(MID($B307,T307+1,U307-T307-1),"""",""))</f>
        <v/>
      </c>
      <c r="BP307" s="138" t="str">
        <f>IF(BO307="","",IFERROR(INDEX(drzava_id,MATCH(BO307,drzava_oznaka,0)),"NEMA"))</f>
        <v/>
      </c>
      <c r="BQ307" s="74" t="str">
        <f>IF(B307="","",SUBSTITUTE(MID($B307,AQ307+1,AR307-AQ307-1),"""",""))</f>
        <v/>
      </c>
      <c r="BR307" s="74" t="str">
        <f t="shared" si="399"/>
        <v/>
      </c>
      <c r="BS307" s="138" t="str">
        <f t="shared" si="400"/>
        <v/>
      </c>
      <c r="BT307" s="75" t="str">
        <f>IF(B307="","",SUBSTITUTE(MID($B307,AR307+1,AS307-AR307-1),"""",""))</f>
        <v/>
      </c>
      <c r="BU307" s="75" t="str">
        <f>IF(B307="","",SUBSTITUTE(MID($B307,AS307+1,AT307-AS307-1),"""",""))</f>
        <v/>
      </c>
      <c r="BV307" s="76" t="str">
        <f>IF(B307="","",SUBSTITUTE(MID($B307,AT307+1,AU307-AT307-1),"""",""))</f>
        <v/>
      </c>
      <c r="BW307" t="s">
        <v>1</v>
      </c>
      <c r="BX307" s="106" t="str">
        <f>IF(BA307="Vacant","",IF(BA307="","",BA307) &amp; IF(BB307="",""," – " &amp; BB307) &amp; IF(BN307="",""," – " &amp; BN307) &amp; IF(AY307="",""," – " &amp; AY307))</f>
        <v/>
      </c>
      <c r="BY307" s="107" t="str">
        <f t="shared" si="401"/>
        <v/>
      </c>
      <c r="BZ307" t="s">
        <v>1</v>
      </c>
      <c r="CA307" s="106" t="str">
        <f>IF(BA307="Vacant","",IF(BA307="","",BA307) &amp; IF(BB307="",""," – " &amp; BB307) &amp; IF(BN307="",""," – " &amp; BN307))</f>
        <v/>
      </c>
      <c r="CB307" s="107" t="str">
        <f t="shared" si="402"/>
        <v/>
      </c>
      <c r="CC307" t="s">
        <v>1</v>
      </c>
      <c r="CD307" s="106" t="str">
        <f>IF(BA307="Vacant","",IF(BA307="","",BA307)&amp;IF(BB307="",""," – "&amp;BB307))</f>
        <v/>
      </c>
      <c r="CE307" s="107" t="str">
        <f t="shared" si="414"/>
        <v/>
      </c>
      <c r="CF307" t="s">
        <v>1</v>
      </c>
      <c r="CG307" s="112" t="str">
        <f t="shared" si="415"/>
        <v/>
      </c>
      <c r="CH307" s="107" t="str" cm="1">
        <f t="array" ref="CH307">IF(CG307="","",INDEX(imePrezime_id,CG307,0))</f>
        <v/>
      </c>
      <c r="CI307" t="s">
        <v>1</v>
      </c>
      <c r="CJ307" s="30" t="str">
        <f>IF(CE307&lt;&gt;"NEMA","","SELECT '"&amp;CD307&amp;"', ime, prezime FROM imeprezime WHERE ime LIKE '%"&amp;MID(BA307,2,LEN(BA307)-2)&amp;"%' Or prezime LIKE '%"&amp;MID(BB307,2,LEN(BB307)-2)&amp;"%' Or ime LIKE '%"&amp;MID(BB307,2,LEN(BB307)-2)&amp;"%' Or prezime LIKE '%"&amp;MID(BA307,2,LEN(BA307)-2)&amp;"%' ORDER BY ime, prezime;")</f>
        <v/>
      </c>
      <c r="CK307" t="s">
        <v>1</v>
      </c>
      <c r="CL307" s="91"/>
      <c r="CM307" t="s">
        <v>1</v>
      </c>
      <c r="CO307" t="s">
        <v>1</v>
      </c>
      <c r="CW307" s="116" t="str">
        <f>IF(CE307="NEMA",MAX(CW$10:CW306)+1,"")</f>
        <v/>
      </c>
      <c r="CX307" t="s">
        <v>1</v>
      </c>
      <c r="CY307" s="124" t="str">
        <f>LEFT(BQ307,1)</f>
        <v/>
      </c>
      <c r="CZ307" t="s">
        <v>1</v>
      </c>
      <c r="DA307" s="106" t="str">
        <f>IF(CW307="","",IF(BO307&lt;&gt;"CRO","","INSERT INTO osoba (id,reg_broj,oib,spol_id,dat_rodjenja) VALUES ("&amp;CW307&amp;",(SELECT max(reg_broj)+1 FROM osoba),Null,'"&amp;CY307&amp;"',Null); INSERT INTO osoba_log (id,reg_broj,oib,spol_id,dat_rodjenja,dnevnik_id) SELECT id,reg_broj,oib,spol_id,dat_rodjenja,"&amp;CW$2&amp;" FROM osoba WHERE id = "&amp;CW307&amp;";"))</f>
        <v/>
      </c>
      <c r="DB307" s="129" t="str">
        <f>IF(CW307="","","INSERT INTO imeprezime (id,osoba_id,rbr,ime,prezime,klub_id,identitet_id,sintaksa_id,info,aktivno,dnevnik_id) VALUES ("&amp;CW307&amp;","&amp;IF(DA307="","Null",CW307)&amp;",1,'"&amp;BA307&amp;"','"&amp;BB307&amp;"',(SELECT id FROM klub WHERE naziv = '"&amp;BI307&amp;"'),Null,1,'',1,"&amp;CW$2&amp;");")</f>
        <v/>
      </c>
      <c r="DC307" t="s">
        <v>1</v>
      </c>
      <c r="DD307" s="30" t="str">
        <f t="shared" si="416"/>
        <v/>
      </c>
      <c r="DE307" t="s">
        <v>1</v>
      </c>
      <c r="DF307" s="106" t="str">
        <f>IF(OR(BP307="",BP307&lt;&gt;"NEMA"),"",BO307)</f>
        <v/>
      </c>
      <c r="DG307" s="129" t="str">
        <f>IF(DF307="","",MAX(DG$10:DG306)+1)</f>
        <v/>
      </c>
      <c r="DH307" t="s">
        <v>1</v>
      </c>
      <c r="DI307" s="91"/>
      <c r="DJ307" t="s">
        <v>1</v>
      </c>
      <c r="DK307" s="30" t="str">
        <f>IF(DF307="","","INSERT INTO drzava(id,naziv,oznaka) VALUES ("&amp;DG307&amp;",'"&amp;DI307&amp;"','"&amp;UPPER(LEFT(DF307,1))&amp;LOWER(RIGHT(DF307,2))&amp;"');")</f>
        <v/>
      </c>
      <c r="DL307" t="s">
        <v>1</v>
      </c>
      <c r="DM307" s="170" t="str">
        <f>IF(BJ307&lt;&gt;"NEMA","",IF(IFERROR(MATCH(BI307,BI$10:BI306,0),0)&lt;&gt;0,"",BI307))</f>
        <v/>
      </c>
      <c r="DN307" t="s">
        <v>1</v>
      </c>
      <c r="DO307" s="91"/>
      <c r="DP307" t="s">
        <v>1</v>
      </c>
      <c r="DQ307" s="106" t="str">
        <f t="shared" si="417"/>
        <v/>
      </c>
      <c r="DR307" s="74" t="str">
        <f>IF(DQ307="","",MAX(DR$10:DR306)+1)</f>
        <v/>
      </c>
      <c r="DS307" s="74" t="str">
        <f>IF(DQ307="","",IF(BP307="","",IF(BP307="NEMA",DG307,BP307)))</f>
        <v/>
      </c>
      <c r="DT307" s="74" t="str">
        <f t="shared" si="418"/>
        <v/>
      </c>
      <c r="DU307" s="74" t="str">
        <f>IF(DO307="","",MAX(DU$10:DU306)+1)</f>
        <v/>
      </c>
      <c r="DV307" s="181" t="str">
        <f>IF(DO307="","",INDEX(klub_id,MATCH(DO307,klub_naziv,0)))</f>
        <v/>
      </c>
      <c r="DW307" s="129" t="str">
        <f t="shared" si="419"/>
        <v/>
      </c>
      <c r="DX307" t="s">
        <v>1</v>
      </c>
      <c r="DY307" s="30" t="str">
        <f t="shared" si="420"/>
        <v/>
      </c>
      <c r="DZ307" t="s">
        <v>1</v>
      </c>
      <c r="EA307" s="170" t="str">
        <f>IF(BX307="","",IF(BY307&lt;&gt;"NEMA","ime-pre-klu"&amp;IF(BJ307="","","(ali)")&amp;"-kat",IF(CB307&lt;&gt;"NEMA","ime-pre-klu"&amp;IF(BJ307="","","(ali)"),IF(CE307&lt;&gt;"NEMA","ime-pre",IF(CW307&lt;&gt;"","novo",""))))&amp;IF(AND(BE307="0",BD307&gt;max_minuta*60),"-ot",""))</f>
        <v/>
      </c>
      <c r="EB307" t="s">
        <v>1</v>
      </c>
      <c r="EC307" s="112"/>
      <c r="ED307" s="138"/>
      <c r="EE307" s="138"/>
      <c r="EF307" s="138"/>
      <c r="EG307" s="138"/>
      <c r="EH307" s="138"/>
      <c r="EI307" s="138"/>
      <c r="EJ307" s="138"/>
      <c r="EK307" s="138"/>
      <c r="EL307" s="138"/>
      <c r="EM307" s="107" t="str">
        <f t="shared" si="403"/>
        <v/>
      </c>
      <c r="EN307" t="s">
        <v>1</v>
      </c>
    </row>
    <row r="308" spans="2:144" x14ac:dyDescent="0.25">
      <c r="B308" s="152"/>
      <c r="C308" t="s">
        <v>1</v>
      </c>
      <c r="D308" s="163" t="str">
        <f t="shared" si="404"/>
        <v/>
      </c>
      <c r="E308" s="164" t="str">
        <f t="shared" ref="E308:AW308" si="462">IF($B308="","",FIND(";",$B308,D308+1))</f>
        <v/>
      </c>
      <c r="F308" s="164" t="str">
        <f t="shared" si="462"/>
        <v/>
      </c>
      <c r="G308" s="164" t="str">
        <f t="shared" si="462"/>
        <v/>
      </c>
      <c r="H308" s="164" t="str">
        <f t="shared" si="462"/>
        <v/>
      </c>
      <c r="I308" s="164" t="str">
        <f t="shared" si="462"/>
        <v/>
      </c>
      <c r="J308" s="164" t="str">
        <f t="shared" si="462"/>
        <v/>
      </c>
      <c r="K308" s="164" t="str">
        <f t="shared" si="462"/>
        <v/>
      </c>
      <c r="L308" s="164" t="str">
        <f t="shared" si="462"/>
        <v/>
      </c>
      <c r="M308" s="164" t="str">
        <f t="shared" si="462"/>
        <v/>
      </c>
      <c r="N308" s="164" t="str">
        <f t="shared" si="462"/>
        <v/>
      </c>
      <c r="O308" s="164" t="str">
        <f t="shared" si="462"/>
        <v/>
      </c>
      <c r="P308" s="164" t="str">
        <f t="shared" si="462"/>
        <v/>
      </c>
      <c r="Q308" s="164" t="str">
        <f t="shared" si="462"/>
        <v/>
      </c>
      <c r="R308" s="164" t="str">
        <f t="shared" si="462"/>
        <v/>
      </c>
      <c r="S308" s="164" t="str">
        <f t="shared" si="462"/>
        <v/>
      </c>
      <c r="T308" s="164" t="str">
        <f t="shared" si="462"/>
        <v/>
      </c>
      <c r="U308" s="164" t="str">
        <f t="shared" si="462"/>
        <v/>
      </c>
      <c r="V308" s="164" t="str">
        <f t="shared" si="462"/>
        <v/>
      </c>
      <c r="W308" s="164" t="str">
        <f t="shared" si="462"/>
        <v/>
      </c>
      <c r="X308" s="164" t="str">
        <f t="shared" si="462"/>
        <v/>
      </c>
      <c r="Y308" s="164" t="str">
        <f t="shared" si="462"/>
        <v/>
      </c>
      <c r="Z308" s="164" t="str">
        <f t="shared" si="462"/>
        <v/>
      </c>
      <c r="AA308" s="164" t="str">
        <f t="shared" si="462"/>
        <v/>
      </c>
      <c r="AB308" s="164" t="str">
        <f t="shared" si="462"/>
        <v/>
      </c>
      <c r="AC308" s="164" t="str">
        <f t="shared" si="462"/>
        <v/>
      </c>
      <c r="AD308" s="164" t="str">
        <f t="shared" si="462"/>
        <v/>
      </c>
      <c r="AE308" s="164" t="str">
        <f t="shared" si="462"/>
        <v/>
      </c>
      <c r="AF308" s="164" t="str">
        <f t="shared" si="462"/>
        <v/>
      </c>
      <c r="AG308" s="164" t="str">
        <f t="shared" si="462"/>
        <v/>
      </c>
      <c r="AH308" s="164" t="str">
        <f t="shared" si="462"/>
        <v/>
      </c>
      <c r="AI308" s="164" t="str">
        <f t="shared" si="462"/>
        <v/>
      </c>
      <c r="AJ308" s="164" t="str">
        <f t="shared" si="462"/>
        <v/>
      </c>
      <c r="AK308" s="164" t="str">
        <f t="shared" si="462"/>
        <v/>
      </c>
      <c r="AL308" s="164" t="str">
        <f t="shared" si="462"/>
        <v/>
      </c>
      <c r="AM308" s="164" t="str">
        <f t="shared" si="462"/>
        <v/>
      </c>
      <c r="AN308" s="164" t="str">
        <f t="shared" si="462"/>
        <v/>
      </c>
      <c r="AO308" s="164" t="str">
        <f t="shared" si="462"/>
        <v/>
      </c>
      <c r="AP308" s="164" t="str">
        <f t="shared" si="462"/>
        <v/>
      </c>
      <c r="AQ308" s="164" t="str">
        <f t="shared" si="462"/>
        <v/>
      </c>
      <c r="AR308" s="164" t="str">
        <f t="shared" si="462"/>
        <v/>
      </c>
      <c r="AS308" s="164" t="str">
        <f t="shared" si="462"/>
        <v/>
      </c>
      <c r="AT308" s="164" t="str">
        <f t="shared" si="462"/>
        <v/>
      </c>
      <c r="AU308" s="164" t="str">
        <f t="shared" si="462"/>
        <v/>
      </c>
      <c r="AV308" s="164" t="str">
        <f t="shared" si="462"/>
        <v/>
      </c>
      <c r="AW308" s="165" t="str">
        <f t="shared" si="462"/>
        <v/>
      </c>
      <c r="AX308" t="s">
        <v>1</v>
      </c>
      <c r="AY308" s="106" t="str">
        <f t="shared" si="406"/>
        <v/>
      </c>
      <c r="AZ308" s="138" t="str">
        <f t="shared" si="398"/>
        <v/>
      </c>
      <c r="BA308" s="74" t="str">
        <f t="shared" si="407"/>
        <v/>
      </c>
      <c r="BB308" s="74" t="str">
        <f t="shared" si="408"/>
        <v/>
      </c>
      <c r="BC308" s="138" t="str">
        <f t="shared" si="409"/>
        <v/>
      </c>
      <c r="BD308" s="138" t="str">
        <f t="shared" si="410"/>
        <v/>
      </c>
      <c r="BE308" s="138" t="str">
        <f t="shared" si="411"/>
        <v/>
      </c>
      <c r="BF308" s="138" t="str">
        <f t="shared" si="432"/>
        <v/>
      </c>
      <c r="BG308" s="138" t="str">
        <f>IF(CD308="","",IF(N(BD308)&gt;max_minuta*60,2,INDEX(statusRezultat_id,MATCH(VALUE(BE308),statusRezultat_oevent,0))))</f>
        <v/>
      </c>
      <c r="BH308" s="74" t="str">
        <f>IF(B308="","",SUBSTITUTE(MID($B308,R308+1,S308-R308-1),"""",""))</f>
        <v/>
      </c>
      <c r="BI308" s="74" t="str">
        <f>IF(B308="","",SUBSTITUTE(MID($B308,S308+1,T308-S308-1),"""",""))</f>
        <v/>
      </c>
      <c r="BJ308" s="138" t="str">
        <f t="shared" si="412"/>
        <v/>
      </c>
      <c r="BK308" s="74" t="str" cm="1">
        <f t="array" ref="BK308">IF(BJ308="",""&amp;BI308,IF(BJ308="NEMA",BI308,INDEX(klubAlias_klub,BJ308)))</f>
        <v/>
      </c>
      <c r="BL308" s="74" t="str" cm="1">
        <f t="array" ref="BL308">IFERROR(INDEX(registarNatjecatelji,CE308,4),"")</f>
        <v/>
      </c>
      <c r="BM308" s="183" t="str">
        <f t="shared" si="456"/>
        <v/>
      </c>
      <c r="BN308" s="74" t="str">
        <f t="shared" si="413"/>
        <v/>
      </c>
      <c r="BO308" s="74" t="str">
        <f>IF(B308="","",SUBSTITUTE(MID($B308,T308+1,U308-T308-1),"""",""))</f>
        <v/>
      </c>
      <c r="BP308" s="138" t="str">
        <f>IF(BO308="","",IFERROR(INDEX(drzava_id,MATCH(BO308,drzava_oznaka,0)),"NEMA"))</f>
        <v/>
      </c>
      <c r="BQ308" s="74" t="str">
        <f>IF(B308="","",SUBSTITUTE(MID($B308,AQ308+1,AR308-AQ308-1),"""",""))</f>
        <v/>
      </c>
      <c r="BR308" s="74" t="str">
        <f t="shared" si="399"/>
        <v/>
      </c>
      <c r="BS308" s="138" t="str">
        <f t="shared" si="400"/>
        <v/>
      </c>
      <c r="BT308" s="75" t="str">
        <f>IF(B308="","",SUBSTITUTE(MID($B308,AR308+1,AS308-AR308-1),"""",""))</f>
        <v/>
      </c>
      <c r="BU308" s="75" t="str">
        <f>IF(B308="","",SUBSTITUTE(MID($B308,AS308+1,AT308-AS308-1),"""",""))</f>
        <v/>
      </c>
      <c r="BV308" s="76" t="str">
        <f>IF(B308="","",SUBSTITUTE(MID($B308,AT308+1,AU308-AT308-1),"""",""))</f>
        <v/>
      </c>
      <c r="BW308" t="s">
        <v>1</v>
      </c>
      <c r="BX308" s="106" t="str">
        <f>IF(BA308="Vacant","",IF(BA308="","",BA308) &amp; IF(BB308="",""," – " &amp; BB308) &amp; IF(BN308="",""," – " &amp; BN308) &amp; IF(AY308="",""," – " &amp; AY308))</f>
        <v/>
      </c>
      <c r="BY308" s="107" t="str">
        <f t="shared" si="401"/>
        <v/>
      </c>
      <c r="BZ308" t="s">
        <v>1</v>
      </c>
      <c r="CA308" s="106" t="str">
        <f>IF(BA308="Vacant","",IF(BA308="","",BA308) &amp; IF(BB308="",""," – " &amp; BB308) &amp; IF(BN308="",""," – " &amp; BN308))</f>
        <v/>
      </c>
      <c r="CB308" s="107" t="str">
        <f t="shared" si="402"/>
        <v/>
      </c>
      <c r="CC308" t="s">
        <v>1</v>
      </c>
      <c r="CD308" s="106" t="str">
        <f>IF(BA308="Vacant","",IF(BA308="","",BA308)&amp;IF(BB308="",""," – "&amp;BB308))</f>
        <v/>
      </c>
      <c r="CE308" s="107" t="str">
        <f t="shared" si="414"/>
        <v/>
      </c>
      <c r="CF308" t="s">
        <v>1</v>
      </c>
      <c r="CG308" s="112" t="str">
        <f t="shared" si="415"/>
        <v/>
      </c>
      <c r="CH308" s="107" t="str" cm="1">
        <f t="array" ref="CH308">IF(CG308="","",INDEX(imePrezime_id,CG308,0))</f>
        <v/>
      </c>
      <c r="CI308" t="s">
        <v>1</v>
      </c>
      <c r="CJ308" s="30" t="str">
        <f>IF(CE308&lt;&gt;"NEMA","","SELECT '"&amp;CD308&amp;"', ime, prezime FROM imeprezime WHERE ime LIKE '%"&amp;MID(BA308,2,LEN(BA308)-2)&amp;"%' Or prezime LIKE '%"&amp;MID(BB308,2,LEN(BB308)-2)&amp;"%' Or ime LIKE '%"&amp;MID(BB308,2,LEN(BB308)-2)&amp;"%' Or prezime LIKE '%"&amp;MID(BA308,2,LEN(BA308)-2)&amp;"%' ORDER BY ime, prezime;")</f>
        <v/>
      </c>
      <c r="CK308" t="s">
        <v>1</v>
      </c>
      <c r="CL308" s="91"/>
      <c r="CM308" t="s">
        <v>1</v>
      </c>
      <c r="CO308" t="s">
        <v>1</v>
      </c>
      <c r="CW308" s="116" t="str">
        <f>IF(CE308="NEMA",MAX(CW$10:CW307)+1,"")</f>
        <v/>
      </c>
      <c r="CX308" t="s">
        <v>1</v>
      </c>
      <c r="CY308" s="124" t="str">
        <f>LEFT(BQ308,1)</f>
        <v/>
      </c>
      <c r="CZ308" t="s">
        <v>1</v>
      </c>
      <c r="DA308" s="106" t="str">
        <f>IF(CW308="","",IF(BO308&lt;&gt;"CRO","","INSERT INTO osoba (id,reg_broj,oib,spol_id,dat_rodjenja) VALUES ("&amp;CW308&amp;",(SELECT max(reg_broj)+1 FROM osoba),Null,'"&amp;CY308&amp;"',Null); INSERT INTO osoba_log (id,reg_broj,oib,spol_id,dat_rodjenja,dnevnik_id) SELECT id,reg_broj,oib,spol_id,dat_rodjenja,"&amp;CW$2&amp;" FROM osoba WHERE id = "&amp;CW308&amp;";"))</f>
        <v/>
      </c>
      <c r="DB308" s="129" t="str">
        <f>IF(CW308="","","INSERT INTO imeprezime (id,osoba_id,rbr,ime,prezime,klub_id,identitet_id,sintaksa_id,info,aktivno,dnevnik_id) VALUES ("&amp;CW308&amp;","&amp;IF(DA308="","Null",CW308)&amp;",1,'"&amp;BA308&amp;"','"&amp;BB308&amp;"',(SELECT id FROM klub WHERE naziv = '"&amp;BI308&amp;"'),Null,1,'',1,"&amp;CW$2&amp;");")</f>
        <v/>
      </c>
      <c r="DC308" t="s">
        <v>1</v>
      </c>
      <c r="DD308" s="30" t="str">
        <f t="shared" si="416"/>
        <v/>
      </c>
      <c r="DE308" t="s">
        <v>1</v>
      </c>
      <c r="DF308" s="106" t="str">
        <f>IF(OR(BP308="",BP308&lt;&gt;"NEMA"),"",BO308)</f>
        <v/>
      </c>
      <c r="DG308" s="129" t="str">
        <f>IF(DF308="","",MAX(DG$10:DG307)+1)</f>
        <v/>
      </c>
      <c r="DH308" t="s">
        <v>1</v>
      </c>
      <c r="DI308" s="91"/>
      <c r="DJ308" t="s">
        <v>1</v>
      </c>
      <c r="DK308" s="30" t="str">
        <f>IF(DF308="","","INSERT INTO drzava(id,naziv,oznaka) VALUES ("&amp;DG308&amp;",'"&amp;DI308&amp;"','"&amp;UPPER(LEFT(DF308,1))&amp;LOWER(RIGHT(DF308,2))&amp;"');")</f>
        <v/>
      </c>
      <c r="DL308" t="s">
        <v>1</v>
      </c>
      <c r="DM308" s="170" t="str">
        <f>IF(BJ308&lt;&gt;"NEMA","",IF(IFERROR(MATCH(BI308,BI$10:BI307,0),0)&lt;&gt;0,"",BI308))</f>
        <v/>
      </c>
      <c r="DN308" t="s">
        <v>1</v>
      </c>
      <c r="DO308" s="91"/>
      <c r="DP308" t="s">
        <v>1</v>
      </c>
      <c r="DQ308" s="106" t="str">
        <f t="shared" si="417"/>
        <v/>
      </c>
      <c r="DR308" s="74" t="str">
        <f>IF(DQ308="","",MAX(DR$10:DR307)+1)</f>
        <v/>
      </c>
      <c r="DS308" s="74" t="str">
        <f>IF(DQ308="","",IF(BP308="","",IF(BP308="NEMA",DG308,BP308)))</f>
        <v/>
      </c>
      <c r="DT308" s="74" t="str">
        <f t="shared" si="418"/>
        <v/>
      </c>
      <c r="DU308" s="74" t="str">
        <f>IF(DO308="","",MAX(DU$10:DU307)+1)</f>
        <v/>
      </c>
      <c r="DV308" s="181" t="str">
        <f>IF(DO308="","",INDEX(klub_id,MATCH(DO308,klub_naziv,0)))</f>
        <v/>
      </c>
      <c r="DW308" s="129" t="str">
        <f t="shared" si="419"/>
        <v/>
      </c>
      <c r="DX308" t="s">
        <v>1</v>
      </c>
      <c r="DY308" s="30" t="str">
        <f t="shared" si="420"/>
        <v/>
      </c>
      <c r="DZ308" t="s">
        <v>1</v>
      </c>
      <c r="EA308" s="170" t="str">
        <f>IF(BX308="","",IF(BY308&lt;&gt;"NEMA","ime-pre-klu"&amp;IF(BJ308="","","(ali)")&amp;"-kat",IF(CB308&lt;&gt;"NEMA","ime-pre-klu"&amp;IF(BJ308="","","(ali)"),IF(CE308&lt;&gt;"NEMA","ime-pre",IF(CW308&lt;&gt;"","novo",""))))&amp;IF(AND(BE308="0",BD308&gt;max_minuta*60),"-ot",""))</f>
        <v/>
      </c>
      <c r="EB308" t="s">
        <v>1</v>
      </c>
      <c r="EC308" s="112"/>
      <c r="ED308" s="138"/>
      <c r="EE308" s="138"/>
      <c r="EF308" s="138"/>
      <c r="EG308" s="138"/>
      <c r="EH308" s="138"/>
      <c r="EI308" s="138"/>
      <c r="EJ308" s="138"/>
      <c r="EK308" s="138"/>
      <c r="EL308" s="138"/>
      <c r="EM308" s="107" t="str">
        <f t="shared" si="403"/>
        <v/>
      </c>
      <c r="EN308" t="s">
        <v>1</v>
      </c>
    </row>
    <row r="309" spans="2:144" x14ac:dyDescent="0.25">
      <c r="B309" s="152"/>
      <c r="C309" t="s">
        <v>1</v>
      </c>
      <c r="D309" s="163" t="str">
        <f t="shared" si="404"/>
        <v/>
      </c>
      <c r="E309" s="164" t="str">
        <f t="shared" ref="E309:AW309" si="463">IF($B309="","",FIND(";",$B309,D309+1))</f>
        <v/>
      </c>
      <c r="F309" s="164" t="str">
        <f t="shared" si="463"/>
        <v/>
      </c>
      <c r="G309" s="164" t="str">
        <f t="shared" si="463"/>
        <v/>
      </c>
      <c r="H309" s="164" t="str">
        <f t="shared" si="463"/>
        <v/>
      </c>
      <c r="I309" s="164" t="str">
        <f t="shared" si="463"/>
        <v/>
      </c>
      <c r="J309" s="164" t="str">
        <f t="shared" si="463"/>
        <v/>
      </c>
      <c r="K309" s="164" t="str">
        <f t="shared" si="463"/>
        <v/>
      </c>
      <c r="L309" s="164" t="str">
        <f t="shared" si="463"/>
        <v/>
      </c>
      <c r="M309" s="164" t="str">
        <f t="shared" si="463"/>
        <v/>
      </c>
      <c r="N309" s="164" t="str">
        <f t="shared" si="463"/>
        <v/>
      </c>
      <c r="O309" s="164" t="str">
        <f t="shared" si="463"/>
        <v/>
      </c>
      <c r="P309" s="164" t="str">
        <f t="shared" si="463"/>
        <v/>
      </c>
      <c r="Q309" s="164" t="str">
        <f t="shared" si="463"/>
        <v/>
      </c>
      <c r="R309" s="164" t="str">
        <f t="shared" si="463"/>
        <v/>
      </c>
      <c r="S309" s="164" t="str">
        <f t="shared" si="463"/>
        <v/>
      </c>
      <c r="T309" s="164" t="str">
        <f t="shared" si="463"/>
        <v/>
      </c>
      <c r="U309" s="164" t="str">
        <f t="shared" si="463"/>
        <v/>
      </c>
      <c r="V309" s="164" t="str">
        <f t="shared" si="463"/>
        <v/>
      </c>
      <c r="W309" s="164" t="str">
        <f t="shared" si="463"/>
        <v/>
      </c>
      <c r="X309" s="164" t="str">
        <f t="shared" si="463"/>
        <v/>
      </c>
      <c r="Y309" s="164" t="str">
        <f t="shared" si="463"/>
        <v/>
      </c>
      <c r="Z309" s="164" t="str">
        <f t="shared" si="463"/>
        <v/>
      </c>
      <c r="AA309" s="164" t="str">
        <f t="shared" si="463"/>
        <v/>
      </c>
      <c r="AB309" s="164" t="str">
        <f t="shared" si="463"/>
        <v/>
      </c>
      <c r="AC309" s="164" t="str">
        <f t="shared" si="463"/>
        <v/>
      </c>
      <c r="AD309" s="164" t="str">
        <f t="shared" si="463"/>
        <v/>
      </c>
      <c r="AE309" s="164" t="str">
        <f t="shared" si="463"/>
        <v/>
      </c>
      <c r="AF309" s="164" t="str">
        <f t="shared" si="463"/>
        <v/>
      </c>
      <c r="AG309" s="164" t="str">
        <f t="shared" si="463"/>
        <v/>
      </c>
      <c r="AH309" s="164" t="str">
        <f t="shared" si="463"/>
        <v/>
      </c>
      <c r="AI309" s="164" t="str">
        <f t="shared" si="463"/>
        <v/>
      </c>
      <c r="AJ309" s="164" t="str">
        <f t="shared" si="463"/>
        <v/>
      </c>
      <c r="AK309" s="164" t="str">
        <f t="shared" si="463"/>
        <v/>
      </c>
      <c r="AL309" s="164" t="str">
        <f t="shared" si="463"/>
        <v/>
      </c>
      <c r="AM309" s="164" t="str">
        <f t="shared" si="463"/>
        <v/>
      </c>
      <c r="AN309" s="164" t="str">
        <f t="shared" si="463"/>
        <v/>
      </c>
      <c r="AO309" s="164" t="str">
        <f t="shared" si="463"/>
        <v/>
      </c>
      <c r="AP309" s="164" t="str">
        <f t="shared" si="463"/>
        <v/>
      </c>
      <c r="AQ309" s="164" t="str">
        <f t="shared" si="463"/>
        <v/>
      </c>
      <c r="AR309" s="164" t="str">
        <f t="shared" si="463"/>
        <v/>
      </c>
      <c r="AS309" s="164" t="str">
        <f t="shared" si="463"/>
        <v/>
      </c>
      <c r="AT309" s="164" t="str">
        <f t="shared" si="463"/>
        <v/>
      </c>
      <c r="AU309" s="164" t="str">
        <f t="shared" si="463"/>
        <v/>
      </c>
      <c r="AV309" s="164" t="str">
        <f t="shared" si="463"/>
        <v/>
      </c>
      <c r="AW309" s="165" t="str">
        <f t="shared" si="463"/>
        <v/>
      </c>
      <c r="AX309" t="s">
        <v>1</v>
      </c>
      <c r="AY309" s="106" t="str">
        <f t="shared" si="406"/>
        <v/>
      </c>
      <c r="AZ309" s="138" t="str">
        <f t="shared" si="398"/>
        <v/>
      </c>
      <c r="BA309" s="74" t="str">
        <f t="shared" si="407"/>
        <v/>
      </c>
      <c r="BB309" s="74" t="str">
        <f t="shared" si="408"/>
        <v/>
      </c>
      <c r="BC309" s="138" t="str">
        <f t="shared" si="409"/>
        <v/>
      </c>
      <c r="BD309" s="138" t="str">
        <f t="shared" si="410"/>
        <v/>
      </c>
      <c r="BE309" s="138" t="str">
        <f t="shared" si="411"/>
        <v/>
      </c>
      <c r="BF309" s="138" t="str">
        <f t="shared" si="432"/>
        <v/>
      </c>
      <c r="BG309" s="138" t="str">
        <f>IF(CD309="","",IF(N(BD309)&gt;max_minuta*60,2,INDEX(statusRezultat_id,MATCH(VALUE(BE309),statusRezultat_oevent,0))))</f>
        <v/>
      </c>
      <c r="BH309" s="74" t="str">
        <f>IF(B309="","",SUBSTITUTE(MID($B309,R309+1,S309-R309-1),"""",""))</f>
        <v/>
      </c>
      <c r="BI309" s="74" t="str">
        <f>IF(B309="","",SUBSTITUTE(MID($B309,S309+1,T309-S309-1),"""",""))</f>
        <v/>
      </c>
      <c r="BJ309" s="138" t="str">
        <f t="shared" si="412"/>
        <v/>
      </c>
      <c r="BK309" s="74" t="str" cm="1">
        <f t="array" ref="BK309">IF(BJ309="",""&amp;BI309,IF(BJ309="NEMA",BI309,INDEX(klubAlias_klub,BJ309)))</f>
        <v/>
      </c>
      <c r="BL309" s="74" t="str" cm="1">
        <f t="array" ref="BL309">IFERROR(INDEX(registarNatjecatelji,CE309,4),"")</f>
        <v/>
      </c>
      <c r="BM309" s="183" t="str">
        <f t="shared" si="456"/>
        <v/>
      </c>
      <c r="BN309" s="74" t="str">
        <f t="shared" si="413"/>
        <v/>
      </c>
      <c r="BO309" s="74" t="str">
        <f>IF(B309="","",SUBSTITUTE(MID($B309,T309+1,U309-T309-1),"""",""))</f>
        <v/>
      </c>
      <c r="BP309" s="138" t="str">
        <f>IF(BO309="","",IFERROR(INDEX(drzava_id,MATCH(BO309,drzava_oznaka,0)),"NEMA"))</f>
        <v/>
      </c>
      <c r="BQ309" s="74" t="str">
        <f>IF(B309="","",SUBSTITUTE(MID($B309,AQ309+1,AR309-AQ309-1),"""",""))</f>
        <v/>
      </c>
      <c r="BR309" s="74" t="str">
        <f t="shared" si="399"/>
        <v/>
      </c>
      <c r="BS309" s="138" t="str">
        <f t="shared" si="400"/>
        <v/>
      </c>
      <c r="BT309" s="75" t="str">
        <f>IF(B309="","",SUBSTITUTE(MID($B309,AR309+1,AS309-AR309-1),"""",""))</f>
        <v/>
      </c>
      <c r="BU309" s="75" t="str">
        <f>IF(B309="","",SUBSTITUTE(MID($B309,AS309+1,AT309-AS309-1),"""",""))</f>
        <v/>
      </c>
      <c r="BV309" s="76" t="str">
        <f>IF(B309="","",SUBSTITUTE(MID($B309,AT309+1,AU309-AT309-1),"""",""))</f>
        <v/>
      </c>
      <c r="BW309" t="s">
        <v>1</v>
      </c>
      <c r="BX309" s="106" t="str">
        <f>IF(BA309="Vacant","",IF(BA309="","",BA309) &amp; IF(BB309="",""," – " &amp; BB309) &amp; IF(BN309="",""," – " &amp; BN309) &amp; IF(AY309="",""," – " &amp; AY309))</f>
        <v/>
      </c>
      <c r="BY309" s="107" t="str">
        <f t="shared" si="401"/>
        <v/>
      </c>
      <c r="BZ309" t="s">
        <v>1</v>
      </c>
      <c r="CA309" s="106" t="str">
        <f>IF(BA309="Vacant","",IF(BA309="","",BA309) &amp; IF(BB309="",""," – " &amp; BB309) &amp; IF(BN309="",""," – " &amp; BN309))</f>
        <v/>
      </c>
      <c r="CB309" s="107" t="str">
        <f t="shared" si="402"/>
        <v/>
      </c>
      <c r="CC309" t="s">
        <v>1</v>
      </c>
      <c r="CD309" s="106" t="str">
        <f>IF(BA309="Vacant","",IF(BA309="","",BA309)&amp;IF(BB309="",""," – "&amp;BB309))</f>
        <v/>
      </c>
      <c r="CE309" s="107" t="str">
        <f t="shared" si="414"/>
        <v/>
      </c>
      <c r="CF309" t="s">
        <v>1</v>
      </c>
      <c r="CG309" s="112" t="str">
        <f t="shared" si="415"/>
        <v/>
      </c>
      <c r="CH309" s="107" t="str" cm="1">
        <f t="array" ref="CH309">IF(CG309="","",INDEX(imePrezime_id,CG309,0))</f>
        <v/>
      </c>
      <c r="CI309" t="s">
        <v>1</v>
      </c>
      <c r="CJ309" s="30" t="str">
        <f>IF(CE309&lt;&gt;"NEMA","","SELECT '"&amp;CD309&amp;"', ime, prezime FROM imeprezime WHERE ime LIKE '%"&amp;MID(BA309,2,LEN(BA309)-2)&amp;"%' Or prezime LIKE '%"&amp;MID(BB309,2,LEN(BB309)-2)&amp;"%' Or ime LIKE '%"&amp;MID(BB309,2,LEN(BB309)-2)&amp;"%' Or prezime LIKE '%"&amp;MID(BA309,2,LEN(BA309)-2)&amp;"%' ORDER BY ime, prezime;")</f>
        <v/>
      </c>
      <c r="CK309" t="s">
        <v>1</v>
      </c>
      <c r="CL309" s="91"/>
      <c r="CM309" t="s">
        <v>1</v>
      </c>
      <c r="CO309" t="s">
        <v>1</v>
      </c>
      <c r="CW309" s="116" t="str">
        <f>IF(CE309="NEMA",MAX(CW$10:CW308)+1,"")</f>
        <v/>
      </c>
      <c r="CX309" t="s">
        <v>1</v>
      </c>
      <c r="CY309" s="124" t="str">
        <f>LEFT(BQ309,1)</f>
        <v/>
      </c>
      <c r="CZ309" t="s">
        <v>1</v>
      </c>
      <c r="DA309" s="106" t="str">
        <f>IF(CW309="","",IF(BO309&lt;&gt;"CRO","","INSERT INTO osoba (id,reg_broj,oib,spol_id,dat_rodjenja) VALUES ("&amp;CW309&amp;",(SELECT max(reg_broj)+1 FROM osoba),Null,'"&amp;CY309&amp;"',Null); INSERT INTO osoba_log (id,reg_broj,oib,spol_id,dat_rodjenja,dnevnik_id) SELECT id,reg_broj,oib,spol_id,dat_rodjenja,"&amp;CW$2&amp;" FROM osoba WHERE id = "&amp;CW309&amp;";"))</f>
        <v/>
      </c>
      <c r="DB309" s="129" t="str">
        <f>IF(CW309="","","INSERT INTO imeprezime (id,osoba_id,rbr,ime,prezime,klub_id,identitet_id,sintaksa_id,info,aktivno,dnevnik_id) VALUES ("&amp;CW309&amp;","&amp;IF(DA309="","Null",CW309)&amp;",1,'"&amp;BA309&amp;"','"&amp;BB309&amp;"',(SELECT id FROM klub WHERE naziv = '"&amp;BI309&amp;"'),Null,1,'',1,"&amp;CW$2&amp;");")</f>
        <v/>
      </c>
      <c r="DC309" t="s">
        <v>1</v>
      </c>
      <c r="DD309" s="30" t="str">
        <f t="shared" si="416"/>
        <v/>
      </c>
      <c r="DE309" t="s">
        <v>1</v>
      </c>
      <c r="DF309" s="106" t="str">
        <f>IF(OR(BP309="",BP309&lt;&gt;"NEMA"),"",BO309)</f>
        <v/>
      </c>
      <c r="DG309" s="129" t="str">
        <f>IF(DF309="","",MAX(DG$10:DG308)+1)</f>
        <v/>
      </c>
      <c r="DH309" t="s">
        <v>1</v>
      </c>
      <c r="DI309" s="91"/>
      <c r="DJ309" t="s">
        <v>1</v>
      </c>
      <c r="DK309" s="30" t="str">
        <f>IF(DF309="","","INSERT INTO drzava(id,naziv,oznaka) VALUES ("&amp;DG309&amp;",'"&amp;DI309&amp;"','"&amp;UPPER(LEFT(DF309,1))&amp;LOWER(RIGHT(DF309,2))&amp;"');")</f>
        <v/>
      </c>
      <c r="DL309" t="s">
        <v>1</v>
      </c>
      <c r="DM309" s="170" t="str">
        <f>IF(BJ309&lt;&gt;"NEMA","",IF(IFERROR(MATCH(BI309,BI$10:BI308,0),0)&lt;&gt;0,"",BI309))</f>
        <v/>
      </c>
      <c r="DN309" t="s">
        <v>1</v>
      </c>
      <c r="DO309" s="91"/>
      <c r="DP309" t="s">
        <v>1</v>
      </c>
      <c r="DQ309" s="106" t="str">
        <f t="shared" si="417"/>
        <v/>
      </c>
      <c r="DR309" s="74" t="str">
        <f>IF(DQ309="","",MAX(DR$10:DR308)+1)</f>
        <v/>
      </c>
      <c r="DS309" s="74" t="str">
        <f>IF(DQ309="","",IF(BP309="","",IF(BP309="NEMA",DG309,BP309)))</f>
        <v/>
      </c>
      <c r="DT309" s="74" t="str">
        <f t="shared" si="418"/>
        <v/>
      </c>
      <c r="DU309" s="74" t="str">
        <f>IF(DO309="","",MAX(DU$10:DU308)+1)</f>
        <v/>
      </c>
      <c r="DV309" s="181" t="str">
        <f>IF(DO309="","",INDEX(klub_id,MATCH(DO309,klub_naziv,0)))</f>
        <v/>
      </c>
      <c r="DW309" s="129" t="str">
        <f t="shared" si="419"/>
        <v/>
      </c>
      <c r="DX309" t="s">
        <v>1</v>
      </c>
      <c r="DY309" s="30" t="str">
        <f t="shared" si="420"/>
        <v/>
      </c>
      <c r="DZ309" t="s">
        <v>1</v>
      </c>
      <c r="EA309" s="170" t="str">
        <f>IF(BX309="","",IF(BY309&lt;&gt;"NEMA","ime-pre-klu"&amp;IF(BJ309="","","(ali)")&amp;"-kat",IF(CB309&lt;&gt;"NEMA","ime-pre-klu"&amp;IF(BJ309="","","(ali)"),IF(CE309&lt;&gt;"NEMA","ime-pre",IF(CW309&lt;&gt;"","novo",""))))&amp;IF(AND(BE309="0",BD309&gt;max_minuta*60),"-ot",""))</f>
        <v/>
      </c>
      <c r="EB309" t="s">
        <v>1</v>
      </c>
      <c r="EC309" s="112"/>
      <c r="ED309" s="138"/>
      <c r="EE309" s="138"/>
      <c r="EF309" s="138"/>
      <c r="EG309" s="138"/>
      <c r="EH309" s="138"/>
      <c r="EI309" s="138"/>
      <c r="EJ309" s="138"/>
      <c r="EK309" s="138"/>
      <c r="EL309" s="138"/>
      <c r="EM309" s="107" t="str">
        <f t="shared" si="403"/>
        <v/>
      </c>
      <c r="EN309" t="s">
        <v>1</v>
      </c>
    </row>
    <row r="310" spans="2:144" x14ac:dyDescent="0.25">
      <c r="B310" s="152"/>
      <c r="C310" t="s">
        <v>1</v>
      </c>
      <c r="D310" s="163" t="str">
        <f t="shared" si="404"/>
        <v/>
      </c>
      <c r="E310" s="164" t="str">
        <f t="shared" ref="E310:AW310" si="464">IF($B310="","",FIND(";",$B310,D310+1))</f>
        <v/>
      </c>
      <c r="F310" s="164" t="str">
        <f t="shared" si="464"/>
        <v/>
      </c>
      <c r="G310" s="164" t="str">
        <f t="shared" si="464"/>
        <v/>
      </c>
      <c r="H310" s="164" t="str">
        <f t="shared" si="464"/>
        <v/>
      </c>
      <c r="I310" s="164" t="str">
        <f t="shared" si="464"/>
        <v/>
      </c>
      <c r="J310" s="164" t="str">
        <f t="shared" si="464"/>
        <v/>
      </c>
      <c r="K310" s="164" t="str">
        <f t="shared" si="464"/>
        <v/>
      </c>
      <c r="L310" s="164" t="str">
        <f t="shared" si="464"/>
        <v/>
      </c>
      <c r="M310" s="164" t="str">
        <f t="shared" si="464"/>
        <v/>
      </c>
      <c r="N310" s="164" t="str">
        <f t="shared" si="464"/>
        <v/>
      </c>
      <c r="O310" s="164" t="str">
        <f t="shared" si="464"/>
        <v/>
      </c>
      <c r="P310" s="164" t="str">
        <f t="shared" si="464"/>
        <v/>
      </c>
      <c r="Q310" s="164" t="str">
        <f t="shared" si="464"/>
        <v/>
      </c>
      <c r="R310" s="164" t="str">
        <f t="shared" si="464"/>
        <v/>
      </c>
      <c r="S310" s="164" t="str">
        <f t="shared" si="464"/>
        <v/>
      </c>
      <c r="T310" s="164" t="str">
        <f t="shared" si="464"/>
        <v/>
      </c>
      <c r="U310" s="164" t="str">
        <f t="shared" si="464"/>
        <v/>
      </c>
      <c r="V310" s="164" t="str">
        <f t="shared" si="464"/>
        <v/>
      </c>
      <c r="W310" s="164" t="str">
        <f t="shared" si="464"/>
        <v/>
      </c>
      <c r="X310" s="164" t="str">
        <f t="shared" si="464"/>
        <v/>
      </c>
      <c r="Y310" s="164" t="str">
        <f t="shared" si="464"/>
        <v/>
      </c>
      <c r="Z310" s="164" t="str">
        <f t="shared" si="464"/>
        <v/>
      </c>
      <c r="AA310" s="164" t="str">
        <f t="shared" si="464"/>
        <v/>
      </c>
      <c r="AB310" s="164" t="str">
        <f t="shared" si="464"/>
        <v/>
      </c>
      <c r="AC310" s="164" t="str">
        <f t="shared" si="464"/>
        <v/>
      </c>
      <c r="AD310" s="164" t="str">
        <f t="shared" si="464"/>
        <v/>
      </c>
      <c r="AE310" s="164" t="str">
        <f t="shared" si="464"/>
        <v/>
      </c>
      <c r="AF310" s="164" t="str">
        <f t="shared" si="464"/>
        <v/>
      </c>
      <c r="AG310" s="164" t="str">
        <f t="shared" si="464"/>
        <v/>
      </c>
      <c r="AH310" s="164" t="str">
        <f t="shared" si="464"/>
        <v/>
      </c>
      <c r="AI310" s="164" t="str">
        <f t="shared" si="464"/>
        <v/>
      </c>
      <c r="AJ310" s="164" t="str">
        <f t="shared" si="464"/>
        <v/>
      </c>
      <c r="AK310" s="164" t="str">
        <f t="shared" si="464"/>
        <v/>
      </c>
      <c r="AL310" s="164" t="str">
        <f t="shared" si="464"/>
        <v/>
      </c>
      <c r="AM310" s="164" t="str">
        <f t="shared" si="464"/>
        <v/>
      </c>
      <c r="AN310" s="164" t="str">
        <f t="shared" si="464"/>
        <v/>
      </c>
      <c r="AO310" s="164" t="str">
        <f t="shared" si="464"/>
        <v/>
      </c>
      <c r="AP310" s="164" t="str">
        <f t="shared" si="464"/>
        <v/>
      </c>
      <c r="AQ310" s="164" t="str">
        <f t="shared" si="464"/>
        <v/>
      </c>
      <c r="AR310" s="164" t="str">
        <f t="shared" si="464"/>
        <v/>
      </c>
      <c r="AS310" s="164" t="str">
        <f t="shared" si="464"/>
        <v/>
      </c>
      <c r="AT310" s="164" t="str">
        <f t="shared" si="464"/>
        <v/>
      </c>
      <c r="AU310" s="164" t="str">
        <f t="shared" si="464"/>
        <v/>
      </c>
      <c r="AV310" s="164" t="str">
        <f t="shared" si="464"/>
        <v/>
      </c>
      <c r="AW310" s="165" t="str">
        <f t="shared" si="464"/>
        <v/>
      </c>
      <c r="AX310" t="s">
        <v>1</v>
      </c>
      <c r="AY310" s="106" t="str">
        <f t="shared" si="406"/>
        <v/>
      </c>
      <c r="AZ310" s="138" t="str">
        <f t="shared" si="398"/>
        <v/>
      </c>
      <c r="BA310" s="74" t="str">
        <f t="shared" si="407"/>
        <v/>
      </c>
      <c r="BB310" s="74" t="str">
        <f t="shared" si="408"/>
        <v/>
      </c>
      <c r="BC310" s="138" t="str">
        <f t="shared" si="409"/>
        <v/>
      </c>
      <c r="BD310" s="138" t="str">
        <f t="shared" si="410"/>
        <v/>
      </c>
      <c r="BE310" s="138" t="str">
        <f t="shared" si="411"/>
        <v/>
      </c>
      <c r="BF310" s="138" t="str">
        <f t="shared" si="432"/>
        <v/>
      </c>
      <c r="BG310" s="138" t="str">
        <f>IF(CD310="","",IF(N(BD310)&gt;max_minuta*60,2,INDEX(statusRezultat_id,MATCH(VALUE(BE310),statusRezultat_oevent,0))))</f>
        <v/>
      </c>
      <c r="BH310" s="74" t="str">
        <f>IF(B310="","",SUBSTITUTE(MID($B310,R310+1,S310-R310-1),"""",""))</f>
        <v/>
      </c>
      <c r="BI310" s="74" t="str">
        <f>IF(B310="","",SUBSTITUTE(MID($B310,S310+1,T310-S310-1),"""",""))</f>
        <v/>
      </c>
      <c r="BJ310" s="138" t="str">
        <f t="shared" si="412"/>
        <v/>
      </c>
      <c r="BK310" s="74" t="str" cm="1">
        <f t="array" ref="BK310">IF(BJ310="",""&amp;BI310,IF(BJ310="NEMA",BI310,INDEX(klubAlias_klub,BJ310)))</f>
        <v/>
      </c>
      <c r="BL310" s="74" t="str" cm="1">
        <f t="array" ref="BL310">IFERROR(INDEX(registarNatjecatelji,CE310,4),"")</f>
        <v/>
      </c>
      <c r="BM310" s="183" t="str">
        <f t="shared" si="456"/>
        <v/>
      </c>
      <c r="BN310" s="74" t="str">
        <f t="shared" si="413"/>
        <v/>
      </c>
      <c r="BO310" s="74" t="str">
        <f>IF(B310="","",SUBSTITUTE(MID($B310,T310+1,U310-T310-1),"""",""))</f>
        <v/>
      </c>
      <c r="BP310" s="138" t="str">
        <f>IF(BO310="","",IFERROR(INDEX(drzava_id,MATCH(BO310,drzava_oznaka,0)),"NEMA"))</f>
        <v/>
      </c>
      <c r="BQ310" s="74" t="str">
        <f>IF(B310="","",SUBSTITUTE(MID($B310,AQ310+1,AR310-AQ310-1),"""",""))</f>
        <v/>
      </c>
      <c r="BR310" s="74" t="str">
        <f t="shared" si="399"/>
        <v/>
      </c>
      <c r="BS310" s="138" t="str">
        <f t="shared" si="400"/>
        <v/>
      </c>
      <c r="BT310" s="75" t="str">
        <f>IF(B310="","",SUBSTITUTE(MID($B310,AR310+1,AS310-AR310-1),"""",""))</f>
        <v/>
      </c>
      <c r="BU310" s="75" t="str">
        <f>IF(B310="","",SUBSTITUTE(MID($B310,AS310+1,AT310-AS310-1),"""",""))</f>
        <v/>
      </c>
      <c r="BV310" s="76" t="str">
        <f>IF(B310="","",SUBSTITUTE(MID($B310,AT310+1,AU310-AT310-1),"""",""))</f>
        <v/>
      </c>
      <c r="BW310" t="s">
        <v>1</v>
      </c>
      <c r="BX310" s="106" t="str">
        <f>IF(BA310="Vacant","",IF(BA310="","",BA310) &amp; IF(BB310="",""," – " &amp; BB310) &amp; IF(BN310="",""," – " &amp; BN310) &amp; IF(AY310="",""," – " &amp; AY310))</f>
        <v/>
      </c>
      <c r="BY310" s="107" t="str">
        <f t="shared" si="401"/>
        <v/>
      </c>
      <c r="BZ310" t="s">
        <v>1</v>
      </c>
      <c r="CA310" s="106" t="str">
        <f>IF(BA310="Vacant","",IF(BA310="","",BA310) &amp; IF(BB310="",""," – " &amp; BB310) &amp; IF(BN310="",""," – " &amp; BN310))</f>
        <v/>
      </c>
      <c r="CB310" s="107" t="str">
        <f t="shared" si="402"/>
        <v/>
      </c>
      <c r="CC310" t="s">
        <v>1</v>
      </c>
      <c r="CD310" s="106" t="str">
        <f>IF(BA310="Vacant","",IF(BA310="","",BA310)&amp;IF(BB310="",""," – "&amp;BB310))</f>
        <v/>
      </c>
      <c r="CE310" s="107" t="str">
        <f t="shared" si="414"/>
        <v/>
      </c>
      <c r="CF310" t="s">
        <v>1</v>
      </c>
      <c r="CG310" s="112" t="str">
        <f t="shared" si="415"/>
        <v/>
      </c>
      <c r="CH310" s="107" t="str" cm="1">
        <f t="array" ref="CH310">IF(CG310="","",INDEX(imePrezime_id,CG310,0))</f>
        <v/>
      </c>
      <c r="CI310" t="s">
        <v>1</v>
      </c>
      <c r="CJ310" s="30" t="str">
        <f>IF(CE310&lt;&gt;"NEMA","","SELECT '"&amp;CD310&amp;"', ime, prezime FROM imeprezime WHERE ime LIKE '%"&amp;MID(BA310,2,LEN(BA310)-2)&amp;"%' Or prezime LIKE '%"&amp;MID(BB310,2,LEN(BB310)-2)&amp;"%' Or ime LIKE '%"&amp;MID(BB310,2,LEN(BB310)-2)&amp;"%' Or prezime LIKE '%"&amp;MID(BA310,2,LEN(BA310)-2)&amp;"%' ORDER BY ime, prezime;")</f>
        <v/>
      </c>
      <c r="CK310" t="s">
        <v>1</v>
      </c>
      <c r="CL310" s="91"/>
      <c r="CM310" t="s">
        <v>1</v>
      </c>
      <c r="CO310" t="s">
        <v>1</v>
      </c>
      <c r="CW310" s="116" t="str">
        <f>IF(CE310="NEMA",MAX(CW$10:CW309)+1,"")</f>
        <v/>
      </c>
      <c r="CX310" t="s">
        <v>1</v>
      </c>
      <c r="CY310" s="124" t="str">
        <f>LEFT(BQ310,1)</f>
        <v/>
      </c>
      <c r="CZ310" t="s">
        <v>1</v>
      </c>
      <c r="DA310" s="106" t="str">
        <f>IF(CW310="","",IF(BO310&lt;&gt;"CRO","","INSERT INTO osoba (id,reg_broj,oib,spol_id,dat_rodjenja) VALUES ("&amp;CW310&amp;",(SELECT max(reg_broj)+1 FROM osoba),Null,'"&amp;CY310&amp;"',Null); INSERT INTO osoba_log (id,reg_broj,oib,spol_id,dat_rodjenja,dnevnik_id) SELECT id,reg_broj,oib,spol_id,dat_rodjenja,"&amp;CW$2&amp;" FROM osoba WHERE id = "&amp;CW310&amp;";"))</f>
        <v/>
      </c>
      <c r="DB310" s="129" t="str">
        <f>IF(CW310="","","INSERT INTO imeprezime (id,osoba_id,rbr,ime,prezime,klub_id,identitet_id,sintaksa_id,info,aktivno,dnevnik_id) VALUES ("&amp;CW310&amp;","&amp;IF(DA310="","Null",CW310)&amp;",1,'"&amp;BA310&amp;"','"&amp;BB310&amp;"',(SELECT id FROM klub WHERE naziv = '"&amp;BI310&amp;"'),Null,1,'',1,"&amp;CW$2&amp;");")</f>
        <v/>
      </c>
      <c r="DC310" t="s">
        <v>1</v>
      </c>
      <c r="DD310" s="30" t="str">
        <f t="shared" si="416"/>
        <v/>
      </c>
      <c r="DE310" t="s">
        <v>1</v>
      </c>
      <c r="DF310" s="106" t="str">
        <f>IF(OR(BP310="",BP310&lt;&gt;"NEMA"),"",BO310)</f>
        <v/>
      </c>
      <c r="DG310" s="129" t="str">
        <f>IF(DF310="","",MAX(DG$10:DG309)+1)</f>
        <v/>
      </c>
      <c r="DH310" t="s">
        <v>1</v>
      </c>
      <c r="DI310" s="91"/>
      <c r="DJ310" t="s">
        <v>1</v>
      </c>
      <c r="DK310" s="30" t="str">
        <f>IF(DF310="","","INSERT INTO drzava(id,naziv,oznaka) VALUES ("&amp;DG310&amp;",'"&amp;DI310&amp;"','"&amp;UPPER(LEFT(DF310,1))&amp;LOWER(RIGHT(DF310,2))&amp;"');")</f>
        <v/>
      </c>
      <c r="DL310" t="s">
        <v>1</v>
      </c>
      <c r="DM310" s="170" t="str">
        <f>IF(BJ310&lt;&gt;"NEMA","",IF(IFERROR(MATCH(BI310,BI$10:BI309,0),0)&lt;&gt;0,"",BI310))</f>
        <v/>
      </c>
      <c r="DN310" t="s">
        <v>1</v>
      </c>
      <c r="DO310" s="91"/>
      <c r="DP310" t="s">
        <v>1</v>
      </c>
      <c r="DQ310" s="106" t="str">
        <f t="shared" si="417"/>
        <v/>
      </c>
      <c r="DR310" s="74" t="str">
        <f>IF(DQ310="","",MAX(DR$10:DR309)+1)</f>
        <v/>
      </c>
      <c r="DS310" s="74" t="str">
        <f>IF(DQ310="","",IF(BP310="","",IF(BP310="NEMA",DG310,BP310)))</f>
        <v/>
      </c>
      <c r="DT310" s="74" t="str">
        <f t="shared" si="418"/>
        <v/>
      </c>
      <c r="DU310" s="74" t="str">
        <f>IF(DO310="","",MAX(DU$10:DU309)+1)</f>
        <v/>
      </c>
      <c r="DV310" s="181" t="str">
        <f>IF(DO310="","",INDEX(klub_id,MATCH(DO310,klub_naziv,0)))</f>
        <v/>
      </c>
      <c r="DW310" s="129" t="str">
        <f t="shared" si="419"/>
        <v/>
      </c>
      <c r="DX310" t="s">
        <v>1</v>
      </c>
      <c r="DY310" s="30" t="str">
        <f t="shared" si="420"/>
        <v/>
      </c>
      <c r="DZ310" t="s">
        <v>1</v>
      </c>
      <c r="EA310" s="170" t="str">
        <f>IF(BX310="","",IF(BY310&lt;&gt;"NEMA","ime-pre-klu"&amp;IF(BJ310="","","(ali)")&amp;"-kat",IF(CB310&lt;&gt;"NEMA","ime-pre-klu"&amp;IF(BJ310="","","(ali)"),IF(CE310&lt;&gt;"NEMA","ime-pre",IF(CW310&lt;&gt;"","novo",""))))&amp;IF(AND(BE310="0",BD310&gt;max_minuta*60),"-ot",""))</f>
        <v/>
      </c>
      <c r="EB310" t="s">
        <v>1</v>
      </c>
      <c r="EC310" s="112"/>
      <c r="ED310" s="138"/>
      <c r="EE310" s="138"/>
      <c r="EF310" s="138"/>
      <c r="EG310" s="138"/>
      <c r="EH310" s="138"/>
      <c r="EI310" s="138"/>
      <c r="EJ310" s="138"/>
      <c r="EK310" s="138"/>
      <c r="EL310" s="138"/>
      <c r="EM310" s="107" t="str">
        <f t="shared" si="403"/>
        <v/>
      </c>
      <c r="EN310" t="s">
        <v>1</v>
      </c>
    </row>
    <row r="311" spans="2:144" x14ac:dyDescent="0.25">
      <c r="B311" s="152"/>
      <c r="C311" t="s">
        <v>1</v>
      </c>
      <c r="D311" s="163" t="str">
        <f t="shared" si="404"/>
        <v/>
      </c>
      <c r="E311" s="164" t="str">
        <f t="shared" ref="E311:AW311" si="465">IF($B311="","",FIND(";",$B311,D311+1))</f>
        <v/>
      </c>
      <c r="F311" s="164" t="str">
        <f t="shared" si="465"/>
        <v/>
      </c>
      <c r="G311" s="164" t="str">
        <f t="shared" si="465"/>
        <v/>
      </c>
      <c r="H311" s="164" t="str">
        <f t="shared" si="465"/>
        <v/>
      </c>
      <c r="I311" s="164" t="str">
        <f t="shared" si="465"/>
        <v/>
      </c>
      <c r="J311" s="164" t="str">
        <f t="shared" si="465"/>
        <v/>
      </c>
      <c r="K311" s="164" t="str">
        <f t="shared" si="465"/>
        <v/>
      </c>
      <c r="L311" s="164" t="str">
        <f t="shared" si="465"/>
        <v/>
      </c>
      <c r="M311" s="164" t="str">
        <f t="shared" si="465"/>
        <v/>
      </c>
      <c r="N311" s="164" t="str">
        <f t="shared" si="465"/>
        <v/>
      </c>
      <c r="O311" s="164" t="str">
        <f t="shared" si="465"/>
        <v/>
      </c>
      <c r="P311" s="164" t="str">
        <f t="shared" si="465"/>
        <v/>
      </c>
      <c r="Q311" s="164" t="str">
        <f t="shared" si="465"/>
        <v/>
      </c>
      <c r="R311" s="164" t="str">
        <f t="shared" si="465"/>
        <v/>
      </c>
      <c r="S311" s="164" t="str">
        <f t="shared" si="465"/>
        <v/>
      </c>
      <c r="T311" s="164" t="str">
        <f t="shared" si="465"/>
        <v/>
      </c>
      <c r="U311" s="164" t="str">
        <f t="shared" si="465"/>
        <v/>
      </c>
      <c r="V311" s="164" t="str">
        <f t="shared" si="465"/>
        <v/>
      </c>
      <c r="W311" s="164" t="str">
        <f t="shared" si="465"/>
        <v/>
      </c>
      <c r="X311" s="164" t="str">
        <f t="shared" si="465"/>
        <v/>
      </c>
      <c r="Y311" s="164" t="str">
        <f t="shared" si="465"/>
        <v/>
      </c>
      <c r="Z311" s="164" t="str">
        <f t="shared" si="465"/>
        <v/>
      </c>
      <c r="AA311" s="164" t="str">
        <f t="shared" si="465"/>
        <v/>
      </c>
      <c r="AB311" s="164" t="str">
        <f t="shared" si="465"/>
        <v/>
      </c>
      <c r="AC311" s="164" t="str">
        <f t="shared" si="465"/>
        <v/>
      </c>
      <c r="AD311" s="164" t="str">
        <f t="shared" si="465"/>
        <v/>
      </c>
      <c r="AE311" s="164" t="str">
        <f t="shared" si="465"/>
        <v/>
      </c>
      <c r="AF311" s="164" t="str">
        <f t="shared" si="465"/>
        <v/>
      </c>
      <c r="AG311" s="164" t="str">
        <f t="shared" si="465"/>
        <v/>
      </c>
      <c r="AH311" s="164" t="str">
        <f t="shared" si="465"/>
        <v/>
      </c>
      <c r="AI311" s="164" t="str">
        <f t="shared" si="465"/>
        <v/>
      </c>
      <c r="AJ311" s="164" t="str">
        <f t="shared" si="465"/>
        <v/>
      </c>
      <c r="AK311" s="164" t="str">
        <f t="shared" si="465"/>
        <v/>
      </c>
      <c r="AL311" s="164" t="str">
        <f t="shared" si="465"/>
        <v/>
      </c>
      <c r="AM311" s="164" t="str">
        <f t="shared" si="465"/>
        <v/>
      </c>
      <c r="AN311" s="164" t="str">
        <f t="shared" si="465"/>
        <v/>
      </c>
      <c r="AO311" s="164" t="str">
        <f t="shared" si="465"/>
        <v/>
      </c>
      <c r="AP311" s="164" t="str">
        <f t="shared" si="465"/>
        <v/>
      </c>
      <c r="AQ311" s="164" t="str">
        <f t="shared" si="465"/>
        <v/>
      </c>
      <c r="AR311" s="164" t="str">
        <f t="shared" si="465"/>
        <v/>
      </c>
      <c r="AS311" s="164" t="str">
        <f t="shared" si="465"/>
        <v/>
      </c>
      <c r="AT311" s="164" t="str">
        <f t="shared" si="465"/>
        <v/>
      </c>
      <c r="AU311" s="164" t="str">
        <f t="shared" si="465"/>
        <v/>
      </c>
      <c r="AV311" s="164" t="str">
        <f t="shared" si="465"/>
        <v/>
      </c>
      <c r="AW311" s="165" t="str">
        <f t="shared" si="465"/>
        <v/>
      </c>
      <c r="AX311" t="s">
        <v>1</v>
      </c>
      <c r="AY311" s="106" t="str">
        <f t="shared" si="406"/>
        <v/>
      </c>
      <c r="AZ311" s="138" t="str">
        <f t="shared" si="398"/>
        <v/>
      </c>
      <c r="BA311" s="74" t="str">
        <f t="shared" si="407"/>
        <v/>
      </c>
      <c r="BB311" s="74" t="str">
        <f t="shared" si="408"/>
        <v/>
      </c>
      <c r="BC311" s="138" t="str">
        <f t="shared" si="409"/>
        <v/>
      </c>
      <c r="BD311" s="138" t="str">
        <f t="shared" si="410"/>
        <v/>
      </c>
      <c r="BE311" s="138" t="str">
        <f t="shared" si="411"/>
        <v/>
      </c>
      <c r="BF311" s="138" t="str">
        <f t="shared" si="432"/>
        <v/>
      </c>
      <c r="BG311" s="138" t="str">
        <f>IF(CD311="","",IF(N(BD311)&gt;max_minuta*60,2,INDEX(statusRezultat_id,MATCH(VALUE(BE311),statusRezultat_oevent,0))))</f>
        <v/>
      </c>
      <c r="BH311" s="74" t="str">
        <f>IF(B311="","",SUBSTITUTE(MID($B311,R311+1,S311-R311-1),"""",""))</f>
        <v/>
      </c>
      <c r="BI311" s="74" t="str">
        <f>IF(B311="","",SUBSTITUTE(MID($B311,S311+1,T311-S311-1),"""",""))</f>
        <v/>
      </c>
      <c r="BJ311" s="138" t="str">
        <f t="shared" si="412"/>
        <v/>
      </c>
      <c r="BK311" s="74" t="str" cm="1">
        <f t="array" ref="BK311">IF(BJ311="",""&amp;BI311,IF(BJ311="NEMA",BI311,INDEX(klubAlias_klub,BJ311)))</f>
        <v/>
      </c>
      <c r="BL311" s="74" t="str" cm="1">
        <f t="array" ref="BL311">IFERROR(INDEX(registarNatjecatelji,CE311,4),"")</f>
        <v/>
      </c>
      <c r="BM311" s="183" t="str">
        <f t="shared" si="456"/>
        <v/>
      </c>
      <c r="BN311" s="74" t="str">
        <f t="shared" si="413"/>
        <v/>
      </c>
      <c r="BO311" s="74" t="str">
        <f>IF(B311="","",SUBSTITUTE(MID($B311,T311+1,U311-T311-1),"""",""))</f>
        <v/>
      </c>
      <c r="BP311" s="138" t="str">
        <f>IF(BO311="","",IFERROR(INDEX(drzava_id,MATCH(BO311,drzava_oznaka,0)),"NEMA"))</f>
        <v/>
      </c>
      <c r="BQ311" s="74" t="str">
        <f>IF(B311="","",SUBSTITUTE(MID($B311,AQ311+1,AR311-AQ311-1),"""",""))</f>
        <v/>
      </c>
      <c r="BR311" s="74" t="str">
        <f t="shared" si="399"/>
        <v/>
      </c>
      <c r="BS311" s="138" t="str">
        <f t="shared" si="400"/>
        <v/>
      </c>
      <c r="BT311" s="75" t="str">
        <f>IF(B311="","",SUBSTITUTE(MID($B311,AR311+1,AS311-AR311-1),"""",""))</f>
        <v/>
      </c>
      <c r="BU311" s="75" t="str">
        <f>IF(B311="","",SUBSTITUTE(MID($B311,AS311+1,AT311-AS311-1),"""",""))</f>
        <v/>
      </c>
      <c r="BV311" s="76" t="str">
        <f>IF(B311="","",SUBSTITUTE(MID($B311,AT311+1,AU311-AT311-1),"""",""))</f>
        <v/>
      </c>
      <c r="BW311" t="s">
        <v>1</v>
      </c>
      <c r="BX311" s="106" t="str">
        <f>IF(BA311="Vacant","",IF(BA311="","",BA311) &amp; IF(BB311="",""," – " &amp; BB311) &amp; IF(BN311="",""," – " &amp; BN311) &amp; IF(AY311="",""," – " &amp; AY311))</f>
        <v/>
      </c>
      <c r="BY311" s="107" t="str">
        <f t="shared" si="401"/>
        <v/>
      </c>
      <c r="BZ311" t="s">
        <v>1</v>
      </c>
      <c r="CA311" s="106" t="str">
        <f>IF(BA311="Vacant","",IF(BA311="","",BA311) &amp; IF(BB311="",""," – " &amp; BB311) &amp; IF(BN311="",""," – " &amp; BN311))</f>
        <v/>
      </c>
      <c r="CB311" s="107" t="str">
        <f t="shared" si="402"/>
        <v/>
      </c>
      <c r="CC311" t="s">
        <v>1</v>
      </c>
      <c r="CD311" s="106" t="str">
        <f>IF(BA311="Vacant","",IF(BA311="","",BA311)&amp;IF(BB311="",""," – "&amp;BB311))</f>
        <v/>
      </c>
      <c r="CE311" s="107" t="str">
        <f t="shared" si="414"/>
        <v/>
      </c>
      <c r="CF311" t="s">
        <v>1</v>
      </c>
      <c r="CG311" s="112" t="str">
        <f t="shared" si="415"/>
        <v/>
      </c>
      <c r="CH311" s="107" t="str" cm="1">
        <f t="array" ref="CH311">IF(CG311="","",INDEX(imePrezime_id,CG311,0))</f>
        <v/>
      </c>
      <c r="CI311" t="s">
        <v>1</v>
      </c>
      <c r="CJ311" s="30" t="str">
        <f>IF(CE311&lt;&gt;"NEMA","","SELECT '"&amp;CD311&amp;"', ime, prezime FROM imeprezime WHERE ime LIKE '%"&amp;MID(BA311,2,LEN(BA311)-2)&amp;"%' Or prezime LIKE '%"&amp;MID(BB311,2,LEN(BB311)-2)&amp;"%' Or ime LIKE '%"&amp;MID(BB311,2,LEN(BB311)-2)&amp;"%' Or prezime LIKE '%"&amp;MID(BA311,2,LEN(BA311)-2)&amp;"%' ORDER BY ime, prezime;")</f>
        <v/>
      </c>
      <c r="CK311" t="s">
        <v>1</v>
      </c>
      <c r="CL311" s="91"/>
      <c r="CM311" t="s">
        <v>1</v>
      </c>
      <c r="CO311" t="s">
        <v>1</v>
      </c>
      <c r="CW311" s="116" t="str">
        <f>IF(CE311="NEMA",MAX(CW$10:CW310)+1,"")</f>
        <v/>
      </c>
      <c r="CX311" t="s">
        <v>1</v>
      </c>
      <c r="CY311" s="124" t="str">
        <f>LEFT(BQ311,1)</f>
        <v/>
      </c>
      <c r="CZ311" t="s">
        <v>1</v>
      </c>
      <c r="DA311" s="106" t="str">
        <f>IF(CW311="","",IF(BO311&lt;&gt;"CRO","","INSERT INTO osoba (id,reg_broj,oib,spol_id,dat_rodjenja) VALUES ("&amp;CW311&amp;",(SELECT max(reg_broj)+1 FROM osoba),Null,'"&amp;CY311&amp;"',Null); INSERT INTO osoba_log (id,reg_broj,oib,spol_id,dat_rodjenja,dnevnik_id) SELECT id,reg_broj,oib,spol_id,dat_rodjenja,"&amp;CW$2&amp;" FROM osoba WHERE id = "&amp;CW311&amp;";"))</f>
        <v/>
      </c>
      <c r="DB311" s="129" t="str">
        <f>IF(CW311="","","INSERT INTO imeprezime (id,osoba_id,rbr,ime,prezime,klub_id,identitet_id,sintaksa_id,info,aktivno,dnevnik_id) VALUES ("&amp;CW311&amp;","&amp;IF(DA311="","Null",CW311)&amp;",1,'"&amp;BA311&amp;"','"&amp;BB311&amp;"',(SELECT id FROM klub WHERE naziv = '"&amp;BI311&amp;"'),Null,1,'',1,"&amp;CW$2&amp;");")</f>
        <v/>
      </c>
      <c r="DC311" t="s">
        <v>1</v>
      </c>
      <c r="DD311" s="30" t="str">
        <f t="shared" si="416"/>
        <v/>
      </c>
      <c r="DE311" t="s">
        <v>1</v>
      </c>
      <c r="DF311" s="106" t="str">
        <f>IF(OR(BP311="",BP311&lt;&gt;"NEMA"),"",BO311)</f>
        <v/>
      </c>
      <c r="DG311" s="129" t="str">
        <f>IF(DF311="","",MAX(DG$10:DG310)+1)</f>
        <v/>
      </c>
      <c r="DH311" t="s">
        <v>1</v>
      </c>
      <c r="DI311" s="91"/>
      <c r="DJ311" t="s">
        <v>1</v>
      </c>
      <c r="DK311" s="30" t="str">
        <f>IF(DF311="","","INSERT INTO drzava(id,naziv,oznaka) VALUES ("&amp;DG311&amp;",'"&amp;DI311&amp;"','"&amp;UPPER(LEFT(DF311,1))&amp;LOWER(RIGHT(DF311,2))&amp;"');")</f>
        <v/>
      </c>
      <c r="DL311" t="s">
        <v>1</v>
      </c>
      <c r="DM311" s="170" t="str">
        <f>IF(BJ311&lt;&gt;"NEMA","",IF(IFERROR(MATCH(BI311,BI$10:BI310,0),0)&lt;&gt;0,"",BI311))</f>
        <v/>
      </c>
      <c r="DN311" t="s">
        <v>1</v>
      </c>
      <c r="DO311" s="91"/>
      <c r="DP311" t="s">
        <v>1</v>
      </c>
      <c r="DQ311" s="106" t="str">
        <f t="shared" si="417"/>
        <v/>
      </c>
      <c r="DR311" s="74" t="str">
        <f>IF(DQ311="","",MAX(DR$10:DR310)+1)</f>
        <v/>
      </c>
      <c r="DS311" s="74" t="str">
        <f>IF(DQ311="","",IF(BP311="","",IF(BP311="NEMA",DG311,BP311)))</f>
        <v/>
      </c>
      <c r="DT311" s="74" t="str">
        <f t="shared" si="418"/>
        <v/>
      </c>
      <c r="DU311" s="74" t="str">
        <f>IF(DO311="","",MAX(DU$10:DU310)+1)</f>
        <v/>
      </c>
      <c r="DV311" s="181" t="str">
        <f>IF(DO311="","",INDEX(klub_id,MATCH(DO311,klub_naziv,0)))</f>
        <v/>
      </c>
      <c r="DW311" s="129" t="str">
        <f t="shared" si="419"/>
        <v/>
      </c>
      <c r="DX311" t="s">
        <v>1</v>
      </c>
      <c r="DY311" s="30" t="str">
        <f t="shared" si="420"/>
        <v/>
      </c>
      <c r="DZ311" t="s">
        <v>1</v>
      </c>
      <c r="EA311" s="170" t="str">
        <f>IF(BX311="","",IF(BY311&lt;&gt;"NEMA","ime-pre-klu"&amp;IF(BJ311="","","(ali)")&amp;"-kat",IF(CB311&lt;&gt;"NEMA","ime-pre-klu"&amp;IF(BJ311="","","(ali)"),IF(CE311&lt;&gt;"NEMA","ime-pre",IF(CW311&lt;&gt;"","novo",""))))&amp;IF(AND(BE311="0",BD311&gt;max_minuta*60),"-ot",""))</f>
        <v/>
      </c>
      <c r="EB311" t="s">
        <v>1</v>
      </c>
      <c r="EC311" s="112"/>
      <c r="ED311" s="138"/>
      <c r="EE311" s="138"/>
      <c r="EF311" s="138"/>
      <c r="EG311" s="138"/>
      <c r="EH311" s="138"/>
      <c r="EI311" s="138"/>
      <c r="EJ311" s="138"/>
      <c r="EK311" s="138"/>
      <c r="EL311" s="138"/>
      <c r="EM311" s="107" t="str">
        <f t="shared" si="403"/>
        <v/>
      </c>
      <c r="EN311" t="s">
        <v>1</v>
      </c>
    </row>
    <row r="312" spans="2:144" x14ac:dyDescent="0.25">
      <c r="B312" s="152"/>
      <c r="C312" t="s">
        <v>1</v>
      </c>
      <c r="D312" s="163" t="str">
        <f t="shared" si="404"/>
        <v/>
      </c>
      <c r="E312" s="164" t="str">
        <f t="shared" ref="E312:AW312" si="466">IF($B312="","",FIND(";",$B312,D312+1))</f>
        <v/>
      </c>
      <c r="F312" s="164" t="str">
        <f t="shared" si="466"/>
        <v/>
      </c>
      <c r="G312" s="164" t="str">
        <f t="shared" si="466"/>
        <v/>
      </c>
      <c r="H312" s="164" t="str">
        <f t="shared" si="466"/>
        <v/>
      </c>
      <c r="I312" s="164" t="str">
        <f t="shared" si="466"/>
        <v/>
      </c>
      <c r="J312" s="164" t="str">
        <f t="shared" si="466"/>
        <v/>
      </c>
      <c r="K312" s="164" t="str">
        <f t="shared" si="466"/>
        <v/>
      </c>
      <c r="L312" s="164" t="str">
        <f t="shared" si="466"/>
        <v/>
      </c>
      <c r="M312" s="164" t="str">
        <f t="shared" si="466"/>
        <v/>
      </c>
      <c r="N312" s="164" t="str">
        <f t="shared" si="466"/>
        <v/>
      </c>
      <c r="O312" s="164" t="str">
        <f t="shared" si="466"/>
        <v/>
      </c>
      <c r="P312" s="164" t="str">
        <f t="shared" si="466"/>
        <v/>
      </c>
      <c r="Q312" s="164" t="str">
        <f t="shared" si="466"/>
        <v/>
      </c>
      <c r="R312" s="164" t="str">
        <f t="shared" si="466"/>
        <v/>
      </c>
      <c r="S312" s="164" t="str">
        <f t="shared" si="466"/>
        <v/>
      </c>
      <c r="T312" s="164" t="str">
        <f t="shared" si="466"/>
        <v/>
      </c>
      <c r="U312" s="164" t="str">
        <f t="shared" si="466"/>
        <v/>
      </c>
      <c r="V312" s="164" t="str">
        <f t="shared" si="466"/>
        <v/>
      </c>
      <c r="W312" s="164" t="str">
        <f t="shared" si="466"/>
        <v/>
      </c>
      <c r="X312" s="164" t="str">
        <f t="shared" si="466"/>
        <v/>
      </c>
      <c r="Y312" s="164" t="str">
        <f t="shared" si="466"/>
        <v/>
      </c>
      <c r="Z312" s="164" t="str">
        <f t="shared" si="466"/>
        <v/>
      </c>
      <c r="AA312" s="164" t="str">
        <f t="shared" si="466"/>
        <v/>
      </c>
      <c r="AB312" s="164" t="str">
        <f t="shared" si="466"/>
        <v/>
      </c>
      <c r="AC312" s="164" t="str">
        <f t="shared" si="466"/>
        <v/>
      </c>
      <c r="AD312" s="164" t="str">
        <f t="shared" si="466"/>
        <v/>
      </c>
      <c r="AE312" s="164" t="str">
        <f t="shared" si="466"/>
        <v/>
      </c>
      <c r="AF312" s="164" t="str">
        <f t="shared" si="466"/>
        <v/>
      </c>
      <c r="AG312" s="164" t="str">
        <f t="shared" si="466"/>
        <v/>
      </c>
      <c r="AH312" s="164" t="str">
        <f t="shared" si="466"/>
        <v/>
      </c>
      <c r="AI312" s="164" t="str">
        <f t="shared" si="466"/>
        <v/>
      </c>
      <c r="AJ312" s="164" t="str">
        <f t="shared" si="466"/>
        <v/>
      </c>
      <c r="AK312" s="164" t="str">
        <f t="shared" si="466"/>
        <v/>
      </c>
      <c r="AL312" s="164" t="str">
        <f t="shared" si="466"/>
        <v/>
      </c>
      <c r="AM312" s="164" t="str">
        <f t="shared" si="466"/>
        <v/>
      </c>
      <c r="AN312" s="164" t="str">
        <f t="shared" si="466"/>
        <v/>
      </c>
      <c r="AO312" s="164" t="str">
        <f t="shared" si="466"/>
        <v/>
      </c>
      <c r="AP312" s="164" t="str">
        <f t="shared" si="466"/>
        <v/>
      </c>
      <c r="AQ312" s="164" t="str">
        <f t="shared" si="466"/>
        <v/>
      </c>
      <c r="AR312" s="164" t="str">
        <f t="shared" si="466"/>
        <v/>
      </c>
      <c r="AS312" s="164" t="str">
        <f t="shared" si="466"/>
        <v/>
      </c>
      <c r="AT312" s="164" t="str">
        <f t="shared" si="466"/>
        <v/>
      </c>
      <c r="AU312" s="164" t="str">
        <f t="shared" si="466"/>
        <v/>
      </c>
      <c r="AV312" s="164" t="str">
        <f t="shared" si="466"/>
        <v/>
      </c>
      <c r="AW312" s="165" t="str">
        <f t="shared" si="466"/>
        <v/>
      </c>
      <c r="AX312" t="s">
        <v>1</v>
      </c>
      <c r="AY312" s="106" t="str">
        <f t="shared" si="406"/>
        <v/>
      </c>
      <c r="AZ312" s="138" t="str">
        <f t="shared" si="398"/>
        <v/>
      </c>
      <c r="BA312" s="74" t="str">
        <f t="shared" si="407"/>
        <v/>
      </c>
      <c r="BB312" s="74" t="str">
        <f t="shared" si="408"/>
        <v/>
      </c>
      <c r="BC312" s="138" t="str">
        <f t="shared" si="409"/>
        <v/>
      </c>
      <c r="BD312" s="138" t="str">
        <f t="shared" si="410"/>
        <v/>
      </c>
      <c r="BE312" s="138" t="str">
        <f t="shared" si="411"/>
        <v/>
      </c>
      <c r="BF312" s="138" t="str">
        <f t="shared" si="432"/>
        <v/>
      </c>
      <c r="BG312" s="138" t="str">
        <f>IF(CD312="","",IF(N(BD312)&gt;max_minuta*60,2,INDEX(statusRezultat_id,MATCH(VALUE(BE312),statusRezultat_oevent,0))))</f>
        <v/>
      </c>
      <c r="BH312" s="74" t="str">
        <f>IF(B312="","",SUBSTITUTE(MID($B312,R312+1,S312-R312-1),"""",""))</f>
        <v/>
      </c>
      <c r="BI312" s="74" t="str">
        <f>IF(B312="","",SUBSTITUTE(MID($B312,S312+1,T312-S312-1),"""",""))</f>
        <v/>
      </c>
      <c r="BJ312" s="138" t="str">
        <f t="shared" si="412"/>
        <v/>
      </c>
      <c r="BK312" s="74" t="str" cm="1">
        <f t="array" ref="BK312">IF(BJ312="",""&amp;BI312,IF(BJ312="NEMA",BI312,INDEX(klubAlias_klub,BJ312)))</f>
        <v/>
      </c>
      <c r="BL312" s="74" t="str" cm="1">
        <f t="array" ref="BL312">IFERROR(INDEX(registarNatjecatelji,CE312,4),"")</f>
        <v/>
      </c>
      <c r="BM312" s="183" t="str">
        <f t="shared" si="456"/>
        <v/>
      </c>
      <c r="BN312" s="74" t="str">
        <f t="shared" si="413"/>
        <v/>
      </c>
      <c r="BO312" s="74" t="str">
        <f>IF(B312="","",SUBSTITUTE(MID($B312,T312+1,U312-T312-1),"""",""))</f>
        <v/>
      </c>
      <c r="BP312" s="138" t="str">
        <f>IF(BO312="","",IFERROR(INDEX(drzava_id,MATCH(BO312,drzava_oznaka,0)),"NEMA"))</f>
        <v/>
      </c>
      <c r="BQ312" s="74" t="str">
        <f>IF(B312="","",SUBSTITUTE(MID($B312,AQ312+1,AR312-AQ312-1),"""",""))</f>
        <v/>
      </c>
      <c r="BR312" s="74" t="str">
        <f t="shared" si="399"/>
        <v/>
      </c>
      <c r="BS312" s="138" t="str">
        <f t="shared" si="400"/>
        <v/>
      </c>
      <c r="BT312" s="75" t="str">
        <f>IF(B312="","",SUBSTITUTE(MID($B312,AR312+1,AS312-AR312-1),"""",""))</f>
        <v/>
      </c>
      <c r="BU312" s="75" t="str">
        <f>IF(B312="","",SUBSTITUTE(MID($B312,AS312+1,AT312-AS312-1),"""",""))</f>
        <v/>
      </c>
      <c r="BV312" s="76" t="str">
        <f>IF(B312="","",SUBSTITUTE(MID($B312,AT312+1,AU312-AT312-1),"""",""))</f>
        <v/>
      </c>
      <c r="BW312" t="s">
        <v>1</v>
      </c>
      <c r="BX312" s="106" t="str">
        <f>IF(BA312="Vacant","",IF(BA312="","",BA312) &amp; IF(BB312="",""," – " &amp; BB312) &amp; IF(BN312="",""," – " &amp; BN312) &amp; IF(AY312="",""," – " &amp; AY312))</f>
        <v/>
      </c>
      <c r="BY312" s="107" t="str">
        <f t="shared" si="401"/>
        <v/>
      </c>
      <c r="BZ312" t="s">
        <v>1</v>
      </c>
      <c r="CA312" s="106" t="str">
        <f>IF(BA312="Vacant","",IF(BA312="","",BA312) &amp; IF(BB312="",""," – " &amp; BB312) &amp; IF(BN312="",""," – " &amp; BN312))</f>
        <v/>
      </c>
      <c r="CB312" s="107" t="str">
        <f t="shared" si="402"/>
        <v/>
      </c>
      <c r="CC312" t="s">
        <v>1</v>
      </c>
      <c r="CD312" s="106" t="str">
        <f>IF(BA312="Vacant","",IF(BA312="","",BA312)&amp;IF(BB312="",""," – "&amp;BB312))</f>
        <v/>
      </c>
      <c r="CE312" s="107" t="str">
        <f t="shared" si="414"/>
        <v/>
      </c>
      <c r="CF312" t="s">
        <v>1</v>
      </c>
      <c r="CG312" s="112" t="str">
        <f t="shared" si="415"/>
        <v/>
      </c>
      <c r="CH312" s="107" t="str" cm="1">
        <f t="array" ref="CH312">IF(CG312="","",INDEX(imePrezime_id,CG312,0))</f>
        <v/>
      </c>
      <c r="CI312" t="s">
        <v>1</v>
      </c>
      <c r="CJ312" s="30" t="str">
        <f>IF(CE312&lt;&gt;"NEMA","","SELECT '"&amp;CD312&amp;"', ime, prezime FROM imeprezime WHERE ime LIKE '%"&amp;MID(BA312,2,LEN(BA312)-2)&amp;"%' Or prezime LIKE '%"&amp;MID(BB312,2,LEN(BB312)-2)&amp;"%' Or ime LIKE '%"&amp;MID(BB312,2,LEN(BB312)-2)&amp;"%' Or prezime LIKE '%"&amp;MID(BA312,2,LEN(BA312)-2)&amp;"%' ORDER BY ime, prezime;")</f>
        <v/>
      </c>
      <c r="CK312" t="s">
        <v>1</v>
      </c>
      <c r="CL312" s="91"/>
      <c r="CM312" t="s">
        <v>1</v>
      </c>
      <c r="CO312" t="s">
        <v>1</v>
      </c>
      <c r="CW312" s="116" t="str">
        <f>IF(CE312="NEMA",MAX(CW$10:CW311)+1,"")</f>
        <v/>
      </c>
      <c r="CX312" t="s">
        <v>1</v>
      </c>
      <c r="CY312" s="124" t="str">
        <f>LEFT(BQ312,1)</f>
        <v/>
      </c>
      <c r="CZ312" t="s">
        <v>1</v>
      </c>
      <c r="DA312" s="106" t="str">
        <f>IF(CW312="","",IF(BO312&lt;&gt;"CRO","","INSERT INTO osoba (id,reg_broj,oib,spol_id,dat_rodjenja) VALUES ("&amp;CW312&amp;",(SELECT max(reg_broj)+1 FROM osoba),Null,'"&amp;CY312&amp;"',Null); INSERT INTO osoba_log (id,reg_broj,oib,spol_id,dat_rodjenja,dnevnik_id) SELECT id,reg_broj,oib,spol_id,dat_rodjenja,"&amp;CW$2&amp;" FROM osoba WHERE id = "&amp;CW312&amp;";"))</f>
        <v/>
      </c>
      <c r="DB312" s="129" t="str">
        <f>IF(CW312="","","INSERT INTO imeprezime (id,osoba_id,rbr,ime,prezime,klub_id,identitet_id,sintaksa_id,info,aktivno,dnevnik_id) VALUES ("&amp;CW312&amp;","&amp;IF(DA312="","Null",CW312)&amp;",1,'"&amp;BA312&amp;"','"&amp;BB312&amp;"',(SELECT id FROM klub WHERE naziv = '"&amp;BI312&amp;"'),Null,1,'',1,"&amp;CW$2&amp;");")</f>
        <v/>
      </c>
      <c r="DC312" t="s">
        <v>1</v>
      </c>
      <c r="DD312" s="30" t="str">
        <f t="shared" si="416"/>
        <v/>
      </c>
      <c r="DE312" t="s">
        <v>1</v>
      </c>
      <c r="DF312" s="106" t="str">
        <f>IF(OR(BP312="",BP312&lt;&gt;"NEMA"),"",BO312)</f>
        <v/>
      </c>
      <c r="DG312" s="129" t="str">
        <f>IF(DF312="","",MAX(DG$10:DG311)+1)</f>
        <v/>
      </c>
      <c r="DH312" t="s">
        <v>1</v>
      </c>
      <c r="DI312" s="91"/>
      <c r="DJ312" t="s">
        <v>1</v>
      </c>
      <c r="DK312" s="30" t="str">
        <f>IF(DF312="","","INSERT INTO drzava(id,naziv,oznaka) VALUES ("&amp;DG312&amp;",'"&amp;DI312&amp;"','"&amp;UPPER(LEFT(DF312,1))&amp;LOWER(RIGHT(DF312,2))&amp;"');")</f>
        <v/>
      </c>
      <c r="DL312" t="s">
        <v>1</v>
      </c>
      <c r="DM312" s="170" t="str">
        <f>IF(BJ312&lt;&gt;"NEMA","",IF(IFERROR(MATCH(BI312,BI$10:BI311,0),0)&lt;&gt;0,"",BI312))</f>
        <v/>
      </c>
      <c r="DN312" t="s">
        <v>1</v>
      </c>
      <c r="DO312" s="91"/>
      <c r="DP312" t="s">
        <v>1</v>
      </c>
      <c r="DQ312" s="106" t="str">
        <f t="shared" si="417"/>
        <v/>
      </c>
      <c r="DR312" s="74" t="str">
        <f>IF(DQ312="","",MAX(DR$10:DR311)+1)</f>
        <v/>
      </c>
      <c r="DS312" s="74" t="str">
        <f>IF(DQ312="","",IF(BP312="","",IF(BP312="NEMA",DG312,BP312)))</f>
        <v/>
      </c>
      <c r="DT312" s="74" t="str">
        <f t="shared" si="418"/>
        <v/>
      </c>
      <c r="DU312" s="74" t="str">
        <f>IF(DO312="","",MAX(DU$10:DU311)+1)</f>
        <v/>
      </c>
      <c r="DV312" s="181" t="str">
        <f>IF(DO312="","",INDEX(klub_id,MATCH(DO312,klub_naziv,0)))</f>
        <v/>
      </c>
      <c r="DW312" s="129" t="str">
        <f t="shared" si="419"/>
        <v/>
      </c>
      <c r="DX312" t="s">
        <v>1</v>
      </c>
      <c r="DY312" s="30" t="str">
        <f t="shared" si="420"/>
        <v/>
      </c>
      <c r="DZ312" t="s">
        <v>1</v>
      </c>
      <c r="EA312" s="170" t="str">
        <f>IF(BX312="","",IF(BY312&lt;&gt;"NEMA","ime-pre-klu"&amp;IF(BJ312="","","(ali)")&amp;"-kat",IF(CB312&lt;&gt;"NEMA","ime-pre-klu"&amp;IF(BJ312="","","(ali)"),IF(CE312&lt;&gt;"NEMA","ime-pre",IF(CW312&lt;&gt;"","novo",""))))&amp;IF(AND(BE312="0",BD312&gt;max_minuta*60),"-ot",""))</f>
        <v/>
      </c>
      <c r="EB312" t="s">
        <v>1</v>
      </c>
      <c r="EC312" s="112"/>
      <c r="ED312" s="138"/>
      <c r="EE312" s="138"/>
      <c r="EF312" s="138"/>
      <c r="EG312" s="138"/>
      <c r="EH312" s="138"/>
      <c r="EI312" s="138"/>
      <c r="EJ312" s="138"/>
      <c r="EK312" s="138"/>
      <c r="EL312" s="138"/>
      <c r="EM312" s="107" t="str">
        <f t="shared" si="403"/>
        <v/>
      </c>
      <c r="EN312" t="s">
        <v>1</v>
      </c>
    </row>
    <row r="313" spans="2:144" x14ac:dyDescent="0.25">
      <c r="B313" s="152"/>
      <c r="C313" t="s">
        <v>1</v>
      </c>
      <c r="D313" s="163" t="str">
        <f t="shared" si="404"/>
        <v/>
      </c>
      <c r="E313" s="164" t="str">
        <f t="shared" ref="E313:AW313" si="467">IF($B313="","",FIND(";",$B313,D313+1))</f>
        <v/>
      </c>
      <c r="F313" s="164" t="str">
        <f t="shared" si="467"/>
        <v/>
      </c>
      <c r="G313" s="164" t="str">
        <f t="shared" si="467"/>
        <v/>
      </c>
      <c r="H313" s="164" t="str">
        <f t="shared" si="467"/>
        <v/>
      </c>
      <c r="I313" s="164" t="str">
        <f t="shared" si="467"/>
        <v/>
      </c>
      <c r="J313" s="164" t="str">
        <f t="shared" si="467"/>
        <v/>
      </c>
      <c r="K313" s="164" t="str">
        <f t="shared" si="467"/>
        <v/>
      </c>
      <c r="L313" s="164" t="str">
        <f t="shared" si="467"/>
        <v/>
      </c>
      <c r="M313" s="164" t="str">
        <f t="shared" si="467"/>
        <v/>
      </c>
      <c r="N313" s="164" t="str">
        <f t="shared" si="467"/>
        <v/>
      </c>
      <c r="O313" s="164" t="str">
        <f t="shared" si="467"/>
        <v/>
      </c>
      <c r="P313" s="164" t="str">
        <f t="shared" si="467"/>
        <v/>
      </c>
      <c r="Q313" s="164" t="str">
        <f t="shared" si="467"/>
        <v/>
      </c>
      <c r="R313" s="164" t="str">
        <f t="shared" si="467"/>
        <v/>
      </c>
      <c r="S313" s="164" t="str">
        <f t="shared" si="467"/>
        <v/>
      </c>
      <c r="T313" s="164" t="str">
        <f t="shared" si="467"/>
        <v/>
      </c>
      <c r="U313" s="164" t="str">
        <f t="shared" si="467"/>
        <v/>
      </c>
      <c r="V313" s="164" t="str">
        <f t="shared" si="467"/>
        <v/>
      </c>
      <c r="W313" s="164" t="str">
        <f t="shared" si="467"/>
        <v/>
      </c>
      <c r="X313" s="164" t="str">
        <f t="shared" si="467"/>
        <v/>
      </c>
      <c r="Y313" s="164" t="str">
        <f t="shared" si="467"/>
        <v/>
      </c>
      <c r="Z313" s="164" t="str">
        <f t="shared" si="467"/>
        <v/>
      </c>
      <c r="AA313" s="164" t="str">
        <f t="shared" si="467"/>
        <v/>
      </c>
      <c r="AB313" s="164" t="str">
        <f t="shared" si="467"/>
        <v/>
      </c>
      <c r="AC313" s="164" t="str">
        <f t="shared" si="467"/>
        <v/>
      </c>
      <c r="AD313" s="164" t="str">
        <f t="shared" si="467"/>
        <v/>
      </c>
      <c r="AE313" s="164" t="str">
        <f t="shared" si="467"/>
        <v/>
      </c>
      <c r="AF313" s="164" t="str">
        <f t="shared" si="467"/>
        <v/>
      </c>
      <c r="AG313" s="164" t="str">
        <f t="shared" si="467"/>
        <v/>
      </c>
      <c r="AH313" s="164" t="str">
        <f t="shared" si="467"/>
        <v/>
      </c>
      <c r="AI313" s="164" t="str">
        <f t="shared" si="467"/>
        <v/>
      </c>
      <c r="AJ313" s="164" t="str">
        <f t="shared" si="467"/>
        <v/>
      </c>
      <c r="AK313" s="164" t="str">
        <f t="shared" si="467"/>
        <v/>
      </c>
      <c r="AL313" s="164" t="str">
        <f t="shared" si="467"/>
        <v/>
      </c>
      <c r="AM313" s="164" t="str">
        <f t="shared" si="467"/>
        <v/>
      </c>
      <c r="AN313" s="164" t="str">
        <f t="shared" si="467"/>
        <v/>
      </c>
      <c r="AO313" s="164" t="str">
        <f t="shared" si="467"/>
        <v/>
      </c>
      <c r="AP313" s="164" t="str">
        <f t="shared" si="467"/>
        <v/>
      </c>
      <c r="AQ313" s="164" t="str">
        <f t="shared" si="467"/>
        <v/>
      </c>
      <c r="AR313" s="164" t="str">
        <f t="shared" si="467"/>
        <v/>
      </c>
      <c r="AS313" s="164" t="str">
        <f t="shared" si="467"/>
        <v/>
      </c>
      <c r="AT313" s="164" t="str">
        <f t="shared" si="467"/>
        <v/>
      </c>
      <c r="AU313" s="164" t="str">
        <f t="shared" si="467"/>
        <v/>
      </c>
      <c r="AV313" s="164" t="str">
        <f t="shared" si="467"/>
        <v/>
      </c>
      <c r="AW313" s="165" t="str">
        <f t="shared" si="467"/>
        <v/>
      </c>
      <c r="AX313" t="s">
        <v>1</v>
      </c>
      <c r="AY313" s="106" t="str">
        <f t="shared" si="406"/>
        <v/>
      </c>
      <c r="AZ313" s="138" t="str">
        <f t="shared" si="398"/>
        <v/>
      </c>
      <c r="BA313" s="74" t="str">
        <f t="shared" si="407"/>
        <v/>
      </c>
      <c r="BB313" s="74" t="str">
        <f t="shared" si="408"/>
        <v/>
      </c>
      <c r="BC313" s="138" t="str">
        <f t="shared" si="409"/>
        <v/>
      </c>
      <c r="BD313" s="138" t="str">
        <f t="shared" si="410"/>
        <v/>
      </c>
      <c r="BE313" s="138" t="str">
        <f t="shared" si="411"/>
        <v/>
      </c>
      <c r="BF313" s="138" t="str">
        <f t="shared" si="432"/>
        <v/>
      </c>
      <c r="BG313" s="138" t="str">
        <f>IF(CD313="","",IF(N(BD313)&gt;max_minuta*60,2,INDEX(statusRezultat_id,MATCH(VALUE(BE313),statusRezultat_oevent,0))))</f>
        <v/>
      </c>
      <c r="BH313" s="74" t="str">
        <f>IF(B313="","",SUBSTITUTE(MID($B313,R313+1,S313-R313-1),"""",""))</f>
        <v/>
      </c>
      <c r="BI313" s="74" t="str">
        <f>IF(B313="","",SUBSTITUTE(MID($B313,S313+1,T313-S313-1),"""",""))</f>
        <v/>
      </c>
      <c r="BJ313" s="138" t="str">
        <f t="shared" si="412"/>
        <v/>
      </c>
      <c r="BK313" s="74" t="str" cm="1">
        <f t="array" ref="BK313">IF(BJ313="",""&amp;BI313,IF(BJ313="NEMA",BI313,INDEX(klubAlias_klub,BJ313)))</f>
        <v/>
      </c>
      <c r="BL313" s="74" t="str" cm="1">
        <f t="array" ref="BL313">IFERROR(INDEX(registarNatjecatelji,CE313,4),"")</f>
        <v/>
      </c>
      <c r="BM313" s="183" t="str">
        <f t="shared" si="456"/>
        <v/>
      </c>
      <c r="BN313" s="74" t="str">
        <f t="shared" si="413"/>
        <v/>
      </c>
      <c r="BO313" s="74" t="str">
        <f>IF(B313="","",SUBSTITUTE(MID($B313,T313+1,U313-T313-1),"""",""))</f>
        <v/>
      </c>
      <c r="BP313" s="138" t="str">
        <f>IF(BO313="","",IFERROR(INDEX(drzava_id,MATCH(BO313,drzava_oznaka,0)),"NEMA"))</f>
        <v/>
      </c>
      <c r="BQ313" s="74" t="str">
        <f>IF(B313="","",SUBSTITUTE(MID($B313,AQ313+1,AR313-AQ313-1),"""",""))</f>
        <v/>
      </c>
      <c r="BR313" s="74" t="str">
        <f t="shared" si="399"/>
        <v/>
      </c>
      <c r="BS313" s="138" t="str">
        <f t="shared" si="400"/>
        <v/>
      </c>
      <c r="BT313" s="75" t="str">
        <f>IF(B313="","",SUBSTITUTE(MID($B313,AR313+1,AS313-AR313-1),"""",""))</f>
        <v/>
      </c>
      <c r="BU313" s="75" t="str">
        <f>IF(B313="","",SUBSTITUTE(MID($B313,AS313+1,AT313-AS313-1),"""",""))</f>
        <v/>
      </c>
      <c r="BV313" s="76" t="str">
        <f>IF(B313="","",SUBSTITUTE(MID($B313,AT313+1,AU313-AT313-1),"""",""))</f>
        <v/>
      </c>
      <c r="BW313" t="s">
        <v>1</v>
      </c>
      <c r="BX313" s="106" t="str">
        <f>IF(BA313="Vacant","",IF(BA313="","",BA313) &amp; IF(BB313="",""," – " &amp; BB313) &amp; IF(BN313="",""," – " &amp; BN313) &amp; IF(AY313="",""," – " &amp; AY313))</f>
        <v/>
      </c>
      <c r="BY313" s="107" t="str">
        <f t="shared" si="401"/>
        <v/>
      </c>
      <c r="BZ313" t="s">
        <v>1</v>
      </c>
      <c r="CA313" s="106" t="str">
        <f>IF(BA313="Vacant","",IF(BA313="","",BA313) &amp; IF(BB313="",""," – " &amp; BB313) &amp; IF(BN313="",""," – " &amp; BN313))</f>
        <v/>
      </c>
      <c r="CB313" s="107" t="str">
        <f t="shared" si="402"/>
        <v/>
      </c>
      <c r="CC313" t="s">
        <v>1</v>
      </c>
      <c r="CD313" s="106" t="str">
        <f>IF(BA313="Vacant","",IF(BA313="","",BA313)&amp;IF(BB313="",""," – "&amp;BB313))</f>
        <v/>
      </c>
      <c r="CE313" s="107" t="str">
        <f t="shared" si="414"/>
        <v/>
      </c>
      <c r="CF313" t="s">
        <v>1</v>
      </c>
      <c r="CG313" s="112" t="str">
        <f t="shared" si="415"/>
        <v/>
      </c>
      <c r="CH313" s="107" t="str" cm="1">
        <f t="array" ref="CH313">IF(CG313="","",INDEX(imePrezime_id,CG313,0))</f>
        <v/>
      </c>
      <c r="CI313" t="s">
        <v>1</v>
      </c>
      <c r="CJ313" s="30" t="str">
        <f>IF(CE313&lt;&gt;"NEMA","","SELECT '"&amp;CD313&amp;"', ime, prezime FROM imeprezime WHERE ime LIKE '%"&amp;MID(BA313,2,LEN(BA313)-2)&amp;"%' Or prezime LIKE '%"&amp;MID(BB313,2,LEN(BB313)-2)&amp;"%' Or ime LIKE '%"&amp;MID(BB313,2,LEN(BB313)-2)&amp;"%' Or prezime LIKE '%"&amp;MID(BA313,2,LEN(BA313)-2)&amp;"%' ORDER BY ime, prezime;")</f>
        <v/>
      </c>
      <c r="CK313" t="s">
        <v>1</v>
      </c>
      <c r="CL313" s="91"/>
      <c r="CM313" t="s">
        <v>1</v>
      </c>
      <c r="CO313" t="s">
        <v>1</v>
      </c>
      <c r="CW313" s="116" t="str">
        <f>IF(CE313="NEMA",MAX(CW$10:CW312)+1,"")</f>
        <v/>
      </c>
      <c r="CX313" t="s">
        <v>1</v>
      </c>
      <c r="CY313" s="124" t="str">
        <f>LEFT(BQ313,1)</f>
        <v/>
      </c>
      <c r="CZ313" t="s">
        <v>1</v>
      </c>
      <c r="DA313" s="106" t="str">
        <f>IF(CW313="","",IF(BO313&lt;&gt;"CRO","","INSERT INTO osoba (id,reg_broj,oib,spol_id,dat_rodjenja) VALUES ("&amp;CW313&amp;",(SELECT max(reg_broj)+1 FROM osoba),Null,'"&amp;CY313&amp;"',Null); INSERT INTO osoba_log (id,reg_broj,oib,spol_id,dat_rodjenja,dnevnik_id) SELECT id,reg_broj,oib,spol_id,dat_rodjenja,"&amp;CW$2&amp;" FROM osoba WHERE id = "&amp;CW313&amp;";"))</f>
        <v/>
      </c>
      <c r="DB313" s="129" t="str">
        <f>IF(CW313="","","INSERT INTO imeprezime (id,osoba_id,rbr,ime,prezime,klub_id,identitet_id,sintaksa_id,info,aktivno,dnevnik_id) VALUES ("&amp;CW313&amp;","&amp;IF(DA313="","Null",CW313)&amp;",1,'"&amp;BA313&amp;"','"&amp;BB313&amp;"',(SELECT id FROM klub WHERE naziv = '"&amp;BI313&amp;"'),Null,1,'',1,"&amp;CW$2&amp;");")</f>
        <v/>
      </c>
      <c r="DC313" t="s">
        <v>1</v>
      </c>
      <c r="DD313" s="30" t="str">
        <f t="shared" si="416"/>
        <v/>
      </c>
      <c r="DE313" t="s">
        <v>1</v>
      </c>
      <c r="DF313" s="106" t="str">
        <f>IF(OR(BP313="",BP313&lt;&gt;"NEMA"),"",BO313)</f>
        <v/>
      </c>
      <c r="DG313" s="129" t="str">
        <f>IF(DF313="","",MAX(DG$10:DG312)+1)</f>
        <v/>
      </c>
      <c r="DH313" t="s">
        <v>1</v>
      </c>
      <c r="DI313" s="91"/>
      <c r="DJ313" t="s">
        <v>1</v>
      </c>
      <c r="DK313" s="30" t="str">
        <f>IF(DF313="","","INSERT INTO drzava(id,naziv,oznaka) VALUES ("&amp;DG313&amp;",'"&amp;DI313&amp;"','"&amp;UPPER(LEFT(DF313,1))&amp;LOWER(RIGHT(DF313,2))&amp;"');")</f>
        <v/>
      </c>
      <c r="DL313" t="s">
        <v>1</v>
      </c>
      <c r="DM313" s="170" t="str">
        <f>IF(BJ313&lt;&gt;"NEMA","",IF(IFERROR(MATCH(BI313,BI$10:BI312,0),0)&lt;&gt;0,"",BI313))</f>
        <v/>
      </c>
      <c r="DN313" t="s">
        <v>1</v>
      </c>
      <c r="DO313" s="91"/>
      <c r="DP313" t="s">
        <v>1</v>
      </c>
      <c r="DQ313" s="106" t="str">
        <f t="shared" si="417"/>
        <v/>
      </c>
      <c r="DR313" s="74" t="str">
        <f>IF(DQ313="","",MAX(DR$10:DR312)+1)</f>
        <v/>
      </c>
      <c r="DS313" s="74" t="str">
        <f>IF(DQ313="","",IF(BP313="","",IF(BP313="NEMA",DG313,BP313)))</f>
        <v/>
      </c>
      <c r="DT313" s="74" t="str">
        <f t="shared" si="418"/>
        <v/>
      </c>
      <c r="DU313" s="74" t="str">
        <f>IF(DO313="","",MAX(DU$10:DU312)+1)</f>
        <v/>
      </c>
      <c r="DV313" s="181" t="str">
        <f>IF(DO313="","",INDEX(klub_id,MATCH(DO313,klub_naziv,0)))</f>
        <v/>
      </c>
      <c r="DW313" s="129" t="str">
        <f t="shared" si="419"/>
        <v/>
      </c>
      <c r="DX313" t="s">
        <v>1</v>
      </c>
      <c r="DY313" s="30" t="str">
        <f t="shared" si="420"/>
        <v/>
      </c>
      <c r="DZ313" t="s">
        <v>1</v>
      </c>
      <c r="EA313" s="170" t="str">
        <f>IF(BX313="","",IF(BY313&lt;&gt;"NEMA","ime-pre-klu"&amp;IF(BJ313="","","(ali)")&amp;"-kat",IF(CB313&lt;&gt;"NEMA","ime-pre-klu"&amp;IF(BJ313="","","(ali)"),IF(CE313&lt;&gt;"NEMA","ime-pre",IF(CW313&lt;&gt;"","novo",""))))&amp;IF(AND(BE313="0",BD313&gt;max_minuta*60),"-ot",""))</f>
        <v/>
      </c>
      <c r="EB313" t="s">
        <v>1</v>
      </c>
      <c r="EC313" s="112"/>
      <c r="ED313" s="138"/>
      <c r="EE313" s="138"/>
      <c r="EF313" s="138"/>
      <c r="EG313" s="138"/>
      <c r="EH313" s="138"/>
      <c r="EI313" s="138"/>
      <c r="EJ313" s="138"/>
      <c r="EK313" s="138"/>
      <c r="EL313" s="138"/>
      <c r="EM313" s="107" t="str">
        <f t="shared" si="403"/>
        <v/>
      </c>
      <c r="EN313" t="s">
        <v>1</v>
      </c>
    </row>
    <row r="314" spans="2:144" x14ac:dyDescent="0.25">
      <c r="B314" s="152"/>
      <c r="C314" t="s">
        <v>1</v>
      </c>
      <c r="D314" s="163" t="str">
        <f t="shared" si="404"/>
        <v/>
      </c>
      <c r="E314" s="164" t="str">
        <f t="shared" ref="E314:AW314" si="468">IF($B314="","",FIND(";",$B314,D314+1))</f>
        <v/>
      </c>
      <c r="F314" s="164" t="str">
        <f t="shared" si="468"/>
        <v/>
      </c>
      <c r="G314" s="164" t="str">
        <f t="shared" si="468"/>
        <v/>
      </c>
      <c r="H314" s="164" t="str">
        <f t="shared" si="468"/>
        <v/>
      </c>
      <c r="I314" s="164" t="str">
        <f t="shared" si="468"/>
        <v/>
      </c>
      <c r="J314" s="164" t="str">
        <f t="shared" si="468"/>
        <v/>
      </c>
      <c r="K314" s="164" t="str">
        <f t="shared" si="468"/>
        <v/>
      </c>
      <c r="L314" s="164" t="str">
        <f t="shared" si="468"/>
        <v/>
      </c>
      <c r="M314" s="164" t="str">
        <f t="shared" si="468"/>
        <v/>
      </c>
      <c r="N314" s="164" t="str">
        <f t="shared" si="468"/>
        <v/>
      </c>
      <c r="O314" s="164" t="str">
        <f t="shared" si="468"/>
        <v/>
      </c>
      <c r="P314" s="164" t="str">
        <f t="shared" si="468"/>
        <v/>
      </c>
      <c r="Q314" s="164" t="str">
        <f t="shared" si="468"/>
        <v/>
      </c>
      <c r="R314" s="164" t="str">
        <f t="shared" si="468"/>
        <v/>
      </c>
      <c r="S314" s="164" t="str">
        <f t="shared" si="468"/>
        <v/>
      </c>
      <c r="T314" s="164" t="str">
        <f t="shared" si="468"/>
        <v/>
      </c>
      <c r="U314" s="164" t="str">
        <f t="shared" si="468"/>
        <v/>
      </c>
      <c r="V314" s="164" t="str">
        <f t="shared" si="468"/>
        <v/>
      </c>
      <c r="W314" s="164" t="str">
        <f t="shared" si="468"/>
        <v/>
      </c>
      <c r="X314" s="164" t="str">
        <f t="shared" si="468"/>
        <v/>
      </c>
      <c r="Y314" s="164" t="str">
        <f t="shared" si="468"/>
        <v/>
      </c>
      <c r="Z314" s="164" t="str">
        <f t="shared" si="468"/>
        <v/>
      </c>
      <c r="AA314" s="164" t="str">
        <f t="shared" si="468"/>
        <v/>
      </c>
      <c r="AB314" s="164" t="str">
        <f t="shared" si="468"/>
        <v/>
      </c>
      <c r="AC314" s="164" t="str">
        <f t="shared" si="468"/>
        <v/>
      </c>
      <c r="AD314" s="164" t="str">
        <f t="shared" si="468"/>
        <v/>
      </c>
      <c r="AE314" s="164" t="str">
        <f t="shared" si="468"/>
        <v/>
      </c>
      <c r="AF314" s="164" t="str">
        <f t="shared" si="468"/>
        <v/>
      </c>
      <c r="AG314" s="164" t="str">
        <f t="shared" si="468"/>
        <v/>
      </c>
      <c r="AH314" s="164" t="str">
        <f t="shared" si="468"/>
        <v/>
      </c>
      <c r="AI314" s="164" t="str">
        <f t="shared" si="468"/>
        <v/>
      </c>
      <c r="AJ314" s="164" t="str">
        <f t="shared" si="468"/>
        <v/>
      </c>
      <c r="AK314" s="164" t="str">
        <f t="shared" si="468"/>
        <v/>
      </c>
      <c r="AL314" s="164" t="str">
        <f t="shared" si="468"/>
        <v/>
      </c>
      <c r="AM314" s="164" t="str">
        <f t="shared" si="468"/>
        <v/>
      </c>
      <c r="AN314" s="164" t="str">
        <f t="shared" si="468"/>
        <v/>
      </c>
      <c r="AO314" s="164" t="str">
        <f t="shared" si="468"/>
        <v/>
      </c>
      <c r="AP314" s="164" t="str">
        <f t="shared" si="468"/>
        <v/>
      </c>
      <c r="AQ314" s="164" t="str">
        <f t="shared" si="468"/>
        <v/>
      </c>
      <c r="AR314" s="164" t="str">
        <f t="shared" si="468"/>
        <v/>
      </c>
      <c r="AS314" s="164" t="str">
        <f t="shared" si="468"/>
        <v/>
      </c>
      <c r="AT314" s="164" t="str">
        <f t="shared" si="468"/>
        <v/>
      </c>
      <c r="AU314" s="164" t="str">
        <f t="shared" si="468"/>
        <v/>
      </c>
      <c r="AV314" s="164" t="str">
        <f t="shared" si="468"/>
        <v/>
      </c>
      <c r="AW314" s="165" t="str">
        <f t="shared" si="468"/>
        <v/>
      </c>
      <c r="AX314" t="s">
        <v>1</v>
      </c>
      <c r="AY314" s="106" t="str">
        <f t="shared" si="406"/>
        <v/>
      </c>
      <c r="AZ314" s="138" t="str">
        <f t="shared" si="398"/>
        <v/>
      </c>
      <c r="BA314" s="74" t="str">
        <f t="shared" si="407"/>
        <v/>
      </c>
      <c r="BB314" s="74" t="str">
        <f t="shared" si="408"/>
        <v/>
      </c>
      <c r="BC314" s="138" t="str">
        <f t="shared" si="409"/>
        <v/>
      </c>
      <c r="BD314" s="138" t="str">
        <f t="shared" si="410"/>
        <v/>
      </c>
      <c r="BE314" s="138" t="str">
        <f t="shared" si="411"/>
        <v/>
      </c>
      <c r="BF314" s="138" t="str">
        <f t="shared" si="432"/>
        <v/>
      </c>
      <c r="BG314" s="138" t="str">
        <f>IF(CD314="","",IF(N(BD314)&gt;max_minuta*60,2,INDEX(statusRezultat_id,MATCH(VALUE(BE314),statusRezultat_oevent,0))))</f>
        <v/>
      </c>
      <c r="BH314" s="74" t="str">
        <f>IF(B314="","",SUBSTITUTE(MID($B314,R314+1,S314-R314-1),"""",""))</f>
        <v/>
      </c>
      <c r="BI314" s="74" t="str">
        <f>IF(B314="","",SUBSTITUTE(MID($B314,S314+1,T314-S314-1),"""",""))</f>
        <v/>
      </c>
      <c r="BJ314" s="138" t="str">
        <f t="shared" si="412"/>
        <v/>
      </c>
      <c r="BK314" s="74" t="str" cm="1">
        <f t="array" ref="BK314">IF(BJ314="",""&amp;BI314,IF(BJ314="NEMA",BI314,INDEX(klubAlias_klub,BJ314)))</f>
        <v/>
      </c>
      <c r="BL314" s="74" t="str" cm="1">
        <f t="array" ref="BL314">IFERROR(INDEX(registarNatjecatelji,CE314,4),"")</f>
        <v/>
      </c>
      <c r="BM314" s="183" t="str">
        <f t="shared" si="456"/>
        <v/>
      </c>
      <c r="BN314" s="74" t="str">
        <f t="shared" si="413"/>
        <v/>
      </c>
      <c r="BO314" s="74" t="str">
        <f>IF(B314="","",SUBSTITUTE(MID($B314,T314+1,U314-T314-1),"""",""))</f>
        <v/>
      </c>
      <c r="BP314" s="138" t="str">
        <f>IF(BO314="","",IFERROR(INDEX(drzava_id,MATCH(BO314,drzava_oznaka,0)),"NEMA"))</f>
        <v/>
      </c>
      <c r="BQ314" s="74" t="str">
        <f>IF(B314="","",SUBSTITUTE(MID($B314,AQ314+1,AR314-AQ314-1),"""",""))</f>
        <v/>
      </c>
      <c r="BR314" s="74" t="str">
        <f t="shared" si="399"/>
        <v/>
      </c>
      <c r="BS314" s="138" t="str">
        <f t="shared" si="400"/>
        <v/>
      </c>
      <c r="BT314" s="75" t="str">
        <f>IF(B314="","",SUBSTITUTE(MID($B314,AR314+1,AS314-AR314-1),"""",""))</f>
        <v/>
      </c>
      <c r="BU314" s="75" t="str">
        <f>IF(B314="","",SUBSTITUTE(MID($B314,AS314+1,AT314-AS314-1),"""",""))</f>
        <v/>
      </c>
      <c r="BV314" s="76" t="str">
        <f>IF(B314="","",SUBSTITUTE(MID($B314,AT314+1,AU314-AT314-1),"""",""))</f>
        <v/>
      </c>
      <c r="BW314" t="s">
        <v>1</v>
      </c>
      <c r="BX314" s="106" t="str">
        <f>IF(BA314="Vacant","",IF(BA314="","",BA314) &amp; IF(BB314="",""," – " &amp; BB314) &amp; IF(BN314="",""," – " &amp; BN314) &amp; IF(AY314="",""," – " &amp; AY314))</f>
        <v/>
      </c>
      <c r="BY314" s="107" t="str">
        <f t="shared" si="401"/>
        <v/>
      </c>
      <c r="BZ314" t="s">
        <v>1</v>
      </c>
      <c r="CA314" s="106" t="str">
        <f>IF(BA314="Vacant","",IF(BA314="","",BA314) &amp; IF(BB314="",""," – " &amp; BB314) &amp; IF(BN314="",""," – " &amp; BN314))</f>
        <v/>
      </c>
      <c r="CB314" s="107" t="str">
        <f t="shared" si="402"/>
        <v/>
      </c>
      <c r="CC314" t="s">
        <v>1</v>
      </c>
      <c r="CD314" s="106" t="str">
        <f>IF(BA314="Vacant","",IF(BA314="","",BA314)&amp;IF(BB314="",""," – "&amp;BB314))</f>
        <v/>
      </c>
      <c r="CE314" s="107" t="str">
        <f t="shared" si="414"/>
        <v/>
      </c>
      <c r="CF314" t="s">
        <v>1</v>
      </c>
      <c r="CG314" s="112" t="str">
        <f t="shared" si="415"/>
        <v/>
      </c>
      <c r="CH314" s="107" t="str" cm="1">
        <f t="array" ref="CH314">IF(CG314="","",INDEX(imePrezime_id,CG314,0))</f>
        <v/>
      </c>
      <c r="CI314" t="s">
        <v>1</v>
      </c>
      <c r="CJ314" s="30" t="str">
        <f>IF(CE314&lt;&gt;"NEMA","","SELECT '"&amp;CD314&amp;"', ime, prezime FROM imeprezime WHERE ime LIKE '%"&amp;MID(BA314,2,LEN(BA314)-2)&amp;"%' Or prezime LIKE '%"&amp;MID(BB314,2,LEN(BB314)-2)&amp;"%' Or ime LIKE '%"&amp;MID(BB314,2,LEN(BB314)-2)&amp;"%' Or prezime LIKE '%"&amp;MID(BA314,2,LEN(BA314)-2)&amp;"%' ORDER BY ime, prezime;")</f>
        <v/>
      </c>
      <c r="CK314" t="s">
        <v>1</v>
      </c>
      <c r="CL314" s="91"/>
      <c r="CM314" t="s">
        <v>1</v>
      </c>
      <c r="CO314" t="s">
        <v>1</v>
      </c>
      <c r="CW314" s="116" t="str">
        <f>IF(CE314="NEMA",MAX(CW$10:CW313)+1,"")</f>
        <v/>
      </c>
      <c r="CX314" t="s">
        <v>1</v>
      </c>
      <c r="CY314" s="124" t="str">
        <f>LEFT(BQ314,1)</f>
        <v/>
      </c>
      <c r="CZ314" t="s">
        <v>1</v>
      </c>
      <c r="DA314" s="106" t="str">
        <f>IF(CW314="","",IF(BO314&lt;&gt;"CRO","","INSERT INTO osoba (id,reg_broj,oib,spol_id,dat_rodjenja) VALUES ("&amp;CW314&amp;",(SELECT max(reg_broj)+1 FROM osoba),Null,'"&amp;CY314&amp;"',Null); INSERT INTO osoba_log (id,reg_broj,oib,spol_id,dat_rodjenja,dnevnik_id) SELECT id,reg_broj,oib,spol_id,dat_rodjenja,"&amp;CW$2&amp;" FROM osoba WHERE id = "&amp;CW314&amp;";"))</f>
        <v/>
      </c>
      <c r="DB314" s="129" t="str">
        <f>IF(CW314="","","INSERT INTO imeprezime (id,osoba_id,rbr,ime,prezime,klub_id,identitet_id,sintaksa_id,info,aktivno,dnevnik_id) VALUES ("&amp;CW314&amp;","&amp;IF(DA314="","Null",CW314)&amp;",1,'"&amp;BA314&amp;"','"&amp;BB314&amp;"',(SELECT id FROM klub WHERE naziv = '"&amp;BI314&amp;"'),Null,1,'',1,"&amp;CW$2&amp;");")</f>
        <v/>
      </c>
      <c r="DC314" t="s">
        <v>1</v>
      </c>
      <c r="DD314" s="30" t="str">
        <f t="shared" si="416"/>
        <v/>
      </c>
      <c r="DE314" t="s">
        <v>1</v>
      </c>
      <c r="DF314" s="106" t="str">
        <f>IF(OR(BP314="",BP314&lt;&gt;"NEMA"),"",BO314)</f>
        <v/>
      </c>
      <c r="DG314" s="129" t="str">
        <f>IF(DF314="","",MAX(DG$10:DG313)+1)</f>
        <v/>
      </c>
      <c r="DH314" t="s">
        <v>1</v>
      </c>
      <c r="DI314" s="91"/>
      <c r="DJ314" t="s">
        <v>1</v>
      </c>
      <c r="DK314" s="30" t="str">
        <f>IF(DF314="","","INSERT INTO drzava(id,naziv,oznaka) VALUES ("&amp;DG314&amp;",'"&amp;DI314&amp;"','"&amp;UPPER(LEFT(DF314,1))&amp;LOWER(RIGHT(DF314,2))&amp;"');")</f>
        <v/>
      </c>
      <c r="DL314" t="s">
        <v>1</v>
      </c>
      <c r="DM314" s="170" t="str">
        <f>IF(BJ314&lt;&gt;"NEMA","",IF(IFERROR(MATCH(BI314,BI$10:BI313,0),0)&lt;&gt;0,"",BI314))</f>
        <v/>
      </c>
      <c r="DN314" t="s">
        <v>1</v>
      </c>
      <c r="DO314" s="91"/>
      <c r="DP314" t="s">
        <v>1</v>
      </c>
      <c r="DQ314" s="106" t="str">
        <f t="shared" si="417"/>
        <v/>
      </c>
      <c r="DR314" s="74" t="str">
        <f>IF(DQ314="","",MAX(DR$10:DR313)+1)</f>
        <v/>
      </c>
      <c r="DS314" s="74" t="str">
        <f>IF(DQ314="","",IF(BP314="","",IF(BP314="NEMA",DG314,BP314)))</f>
        <v/>
      </c>
      <c r="DT314" s="74" t="str">
        <f t="shared" si="418"/>
        <v/>
      </c>
      <c r="DU314" s="74" t="str">
        <f>IF(DO314="","",MAX(DU$10:DU313)+1)</f>
        <v/>
      </c>
      <c r="DV314" s="181" t="str">
        <f>IF(DO314="","",INDEX(klub_id,MATCH(DO314,klub_naziv,0)))</f>
        <v/>
      </c>
      <c r="DW314" s="129" t="str">
        <f t="shared" si="419"/>
        <v/>
      </c>
      <c r="DX314" t="s">
        <v>1</v>
      </c>
      <c r="DY314" s="30" t="str">
        <f t="shared" si="420"/>
        <v/>
      </c>
      <c r="DZ314" t="s">
        <v>1</v>
      </c>
      <c r="EA314" s="170" t="str">
        <f>IF(BX314="","",IF(BY314&lt;&gt;"NEMA","ime-pre-klu"&amp;IF(BJ314="","","(ali)")&amp;"-kat",IF(CB314&lt;&gt;"NEMA","ime-pre-klu"&amp;IF(BJ314="","","(ali)"),IF(CE314&lt;&gt;"NEMA","ime-pre",IF(CW314&lt;&gt;"","novo",""))))&amp;IF(AND(BE314="0",BD314&gt;max_minuta*60),"-ot",""))</f>
        <v/>
      </c>
      <c r="EB314" t="s">
        <v>1</v>
      </c>
      <c r="EC314" s="112"/>
      <c r="ED314" s="138"/>
      <c r="EE314" s="138"/>
      <c r="EF314" s="138"/>
      <c r="EG314" s="138"/>
      <c r="EH314" s="138"/>
      <c r="EI314" s="138"/>
      <c r="EJ314" s="138"/>
      <c r="EK314" s="138"/>
      <c r="EL314" s="138"/>
      <c r="EM314" s="107" t="str">
        <f t="shared" si="403"/>
        <v/>
      </c>
      <c r="EN314" t="s">
        <v>1</v>
      </c>
    </row>
    <row r="315" spans="2:144" x14ac:dyDescent="0.25">
      <c r="B315" s="152"/>
      <c r="C315" t="s">
        <v>1</v>
      </c>
      <c r="D315" s="163" t="str">
        <f t="shared" si="404"/>
        <v/>
      </c>
      <c r="E315" s="164" t="str">
        <f t="shared" ref="E315:AW315" si="469">IF($B315="","",FIND(";",$B315,D315+1))</f>
        <v/>
      </c>
      <c r="F315" s="164" t="str">
        <f t="shared" si="469"/>
        <v/>
      </c>
      <c r="G315" s="164" t="str">
        <f t="shared" si="469"/>
        <v/>
      </c>
      <c r="H315" s="164" t="str">
        <f t="shared" si="469"/>
        <v/>
      </c>
      <c r="I315" s="164" t="str">
        <f t="shared" si="469"/>
        <v/>
      </c>
      <c r="J315" s="164" t="str">
        <f t="shared" si="469"/>
        <v/>
      </c>
      <c r="K315" s="164" t="str">
        <f t="shared" si="469"/>
        <v/>
      </c>
      <c r="L315" s="164" t="str">
        <f t="shared" si="469"/>
        <v/>
      </c>
      <c r="M315" s="164" t="str">
        <f t="shared" si="469"/>
        <v/>
      </c>
      <c r="N315" s="164" t="str">
        <f t="shared" si="469"/>
        <v/>
      </c>
      <c r="O315" s="164" t="str">
        <f t="shared" si="469"/>
        <v/>
      </c>
      <c r="P315" s="164" t="str">
        <f t="shared" si="469"/>
        <v/>
      </c>
      <c r="Q315" s="164" t="str">
        <f t="shared" si="469"/>
        <v/>
      </c>
      <c r="R315" s="164" t="str">
        <f t="shared" si="469"/>
        <v/>
      </c>
      <c r="S315" s="164" t="str">
        <f t="shared" si="469"/>
        <v/>
      </c>
      <c r="T315" s="164" t="str">
        <f t="shared" si="469"/>
        <v/>
      </c>
      <c r="U315" s="164" t="str">
        <f t="shared" si="469"/>
        <v/>
      </c>
      <c r="V315" s="164" t="str">
        <f t="shared" si="469"/>
        <v/>
      </c>
      <c r="W315" s="164" t="str">
        <f t="shared" si="469"/>
        <v/>
      </c>
      <c r="X315" s="164" t="str">
        <f t="shared" si="469"/>
        <v/>
      </c>
      <c r="Y315" s="164" t="str">
        <f t="shared" si="469"/>
        <v/>
      </c>
      <c r="Z315" s="164" t="str">
        <f t="shared" si="469"/>
        <v/>
      </c>
      <c r="AA315" s="164" t="str">
        <f t="shared" si="469"/>
        <v/>
      </c>
      <c r="AB315" s="164" t="str">
        <f t="shared" si="469"/>
        <v/>
      </c>
      <c r="AC315" s="164" t="str">
        <f t="shared" si="469"/>
        <v/>
      </c>
      <c r="AD315" s="164" t="str">
        <f t="shared" si="469"/>
        <v/>
      </c>
      <c r="AE315" s="164" t="str">
        <f t="shared" si="469"/>
        <v/>
      </c>
      <c r="AF315" s="164" t="str">
        <f t="shared" si="469"/>
        <v/>
      </c>
      <c r="AG315" s="164" t="str">
        <f t="shared" si="469"/>
        <v/>
      </c>
      <c r="AH315" s="164" t="str">
        <f t="shared" si="469"/>
        <v/>
      </c>
      <c r="AI315" s="164" t="str">
        <f t="shared" si="469"/>
        <v/>
      </c>
      <c r="AJ315" s="164" t="str">
        <f t="shared" si="469"/>
        <v/>
      </c>
      <c r="AK315" s="164" t="str">
        <f t="shared" si="469"/>
        <v/>
      </c>
      <c r="AL315" s="164" t="str">
        <f t="shared" si="469"/>
        <v/>
      </c>
      <c r="AM315" s="164" t="str">
        <f t="shared" si="469"/>
        <v/>
      </c>
      <c r="AN315" s="164" t="str">
        <f t="shared" si="469"/>
        <v/>
      </c>
      <c r="AO315" s="164" t="str">
        <f t="shared" si="469"/>
        <v/>
      </c>
      <c r="AP315" s="164" t="str">
        <f t="shared" si="469"/>
        <v/>
      </c>
      <c r="AQ315" s="164" t="str">
        <f t="shared" si="469"/>
        <v/>
      </c>
      <c r="AR315" s="164" t="str">
        <f t="shared" si="469"/>
        <v/>
      </c>
      <c r="AS315" s="164" t="str">
        <f t="shared" si="469"/>
        <v/>
      </c>
      <c r="AT315" s="164" t="str">
        <f t="shared" si="469"/>
        <v/>
      </c>
      <c r="AU315" s="164" t="str">
        <f t="shared" si="469"/>
        <v/>
      </c>
      <c r="AV315" s="164" t="str">
        <f t="shared" si="469"/>
        <v/>
      </c>
      <c r="AW315" s="165" t="str">
        <f t="shared" si="469"/>
        <v/>
      </c>
      <c r="AX315" t="s">
        <v>1</v>
      </c>
      <c r="AY315" s="106" t="str">
        <f t="shared" si="406"/>
        <v/>
      </c>
      <c r="AZ315" s="138" t="str">
        <f t="shared" si="398"/>
        <v/>
      </c>
      <c r="BA315" s="74" t="str">
        <f t="shared" si="407"/>
        <v/>
      </c>
      <c r="BB315" s="74" t="str">
        <f t="shared" si="408"/>
        <v/>
      </c>
      <c r="BC315" s="138" t="str">
        <f t="shared" si="409"/>
        <v/>
      </c>
      <c r="BD315" s="138" t="str">
        <f t="shared" si="410"/>
        <v/>
      </c>
      <c r="BE315" s="138" t="str">
        <f t="shared" si="411"/>
        <v/>
      </c>
      <c r="BF315" s="138" t="str">
        <f t="shared" si="432"/>
        <v/>
      </c>
      <c r="BG315" s="138" t="str">
        <f>IF(CD315="","",IF(N(BD315)&gt;max_minuta*60,2,INDEX(statusRezultat_id,MATCH(VALUE(BE315),statusRezultat_oevent,0))))</f>
        <v/>
      </c>
      <c r="BH315" s="74" t="str">
        <f>IF(B315="","",SUBSTITUTE(MID($B315,R315+1,S315-R315-1),"""",""))</f>
        <v/>
      </c>
      <c r="BI315" s="74" t="str">
        <f>IF(B315="","",SUBSTITUTE(MID($B315,S315+1,T315-S315-1),"""",""))</f>
        <v/>
      </c>
      <c r="BJ315" s="138" t="str">
        <f t="shared" si="412"/>
        <v/>
      </c>
      <c r="BK315" s="74" t="str" cm="1">
        <f t="array" ref="BK315">IF(BJ315="",""&amp;BI315,IF(BJ315="NEMA",BI315,INDEX(klubAlias_klub,BJ315)))</f>
        <v/>
      </c>
      <c r="BL315" s="74" t="str" cm="1">
        <f t="array" ref="BL315">IFERROR(INDEX(registarNatjecatelji,CE315,4),"")</f>
        <v/>
      </c>
      <c r="BM315" s="183" t="str">
        <f t="shared" si="456"/>
        <v/>
      </c>
      <c r="BN315" s="74" t="str">
        <f t="shared" si="413"/>
        <v/>
      </c>
      <c r="BO315" s="74" t="str">
        <f>IF(B315="","",SUBSTITUTE(MID($B315,T315+1,U315-T315-1),"""",""))</f>
        <v/>
      </c>
      <c r="BP315" s="138" t="str">
        <f>IF(BO315="","",IFERROR(INDEX(drzava_id,MATCH(BO315,drzava_oznaka,0)),"NEMA"))</f>
        <v/>
      </c>
      <c r="BQ315" s="74" t="str">
        <f>IF(B315="","",SUBSTITUTE(MID($B315,AQ315+1,AR315-AQ315-1),"""",""))</f>
        <v/>
      </c>
      <c r="BR315" s="74" t="str">
        <f t="shared" si="399"/>
        <v/>
      </c>
      <c r="BS315" s="138" t="str">
        <f t="shared" si="400"/>
        <v/>
      </c>
      <c r="BT315" s="75" t="str">
        <f>IF(B315="","",SUBSTITUTE(MID($B315,AR315+1,AS315-AR315-1),"""",""))</f>
        <v/>
      </c>
      <c r="BU315" s="75" t="str">
        <f>IF(B315="","",SUBSTITUTE(MID($B315,AS315+1,AT315-AS315-1),"""",""))</f>
        <v/>
      </c>
      <c r="BV315" s="76" t="str">
        <f>IF(B315="","",SUBSTITUTE(MID($B315,AT315+1,AU315-AT315-1),"""",""))</f>
        <v/>
      </c>
      <c r="BW315" t="s">
        <v>1</v>
      </c>
      <c r="BX315" s="106" t="str">
        <f>IF(BA315="Vacant","",IF(BA315="","",BA315) &amp; IF(BB315="",""," – " &amp; BB315) &amp; IF(BN315="",""," – " &amp; BN315) &amp; IF(AY315="",""," – " &amp; AY315))</f>
        <v/>
      </c>
      <c r="BY315" s="107" t="str">
        <f t="shared" si="401"/>
        <v/>
      </c>
      <c r="BZ315" t="s">
        <v>1</v>
      </c>
      <c r="CA315" s="106" t="str">
        <f>IF(BA315="Vacant","",IF(BA315="","",BA315) &amp; IF(BB315="",""," – " &amp; BB315) &amp; IF(BN315="",""," – " &amp; BN315))</f>
        <v/>
      </c>
      <c r="CB315" s="107" t="str">
        <f t="shared" si="402"/>
        <v/>
      </c>
      <c r="CC315" t="s">
        <v>1</v>
      </c>
      <c r="CD315" s="106" t="str">
        <f>IF(BA315="Vacant","",IF(BA315="","",BA315)&amp;IF(BB315="",""," – "&amp;BB315))</f>
        <v/>
      </c>
      <c r="CE315" s="107" t="str">
        <f t="shared" si="414"/>
        <v/>
      </c>
      <c r="CF315" t="s">
        <v>1</v>
      </c>
      <c r="CG315" s="112" t="str">
        <f t="shared" si="415"/>
        <v/>
      </c>
      <c r="CH315" s="107" t="str" cm="1">
        <f t="array" ref="CH315">IF(CG315="","",INDEX(imePrezime_id,CG315,0))</f>
        <v/>
      </c>
      <c r="CI315" t="s">
        <v>1</v>
      </c>
      <c r="CJ315" s="30" t="str">
        <f>IF(CE315&lt;&gt;"NEMA","","SELECT '"&amp;CD315&amp;"', ime, prezime FROM imeprezime WHERE ime LIKE '%"&amp;MID(BA315,2,LEN(BA315)-2)&amp;"%' Or prezime LIKE '%"&amp;MID(BB315,2,LEN(BB315)-2)&amp;"%' Or ime LIKE '%"&amp;MID(BB315,2,LEN(BB315)-2)&amp;"%' Or prezime LIKE '%"&amp;MID(BA315,2,LEN(BA315)-2)&amp;"%' ORDER BY ime, prezime;")</f>
        <v/>
      </c>
      <c r="CK315" t="s">
        <v>1</v>
      </c>
      <c r="CL315" s="91"/>
      <c r="CM315" t="s">
        <v>1</v>
      </c>
      <c r="CO315" t="s">
        <v>1</v>
      </c>
      <c r="CW315" s="116" t="str">
        <f>IF(CE315="NEMA",MAX(CW$10:CW314)+1,"")</f>
        <v/>
      </c>
      <c r="CX315" t="s">
        <v>1</v>
      </c>
      <c r="CY315" s="124" t="str">
        <f>LEFT(BQ315,1)</f>
        <v/>
      </c>
      <c r="CZ315" t="s">
        <v>1</v>
      </c>
      <c r="DA315" s="106" t="str">
        <f>IF(CW315="","",IF(BO315&lt;&gt;"CRO","","INSERT INTO osoba (id,reg_broj,oib,spol_id,dat_rodjenja) VALUES ("&amp;CW315&amp;",(SELECT max(reg_broj)+1 FROM osoba),Null,'"&amp;CY315&amp;"',Null); INSERT INTO osoba_log (id,reg_broj,oib,spol_id,dat_rodjenja,dnevnik_id) SELECT id,reg_broj,oib,spol_id,dat_rodjenja,"&amp;CW$2&amp;" FROM osoba WHERE id = "&amp;CW315&amp;";"))</f>
        <v/>
      </c>
      <c r="DB315" s="129" t="str">
        <f>IF(CW315="","","INSERT INTO imeprezime (id,osoba_id,rbr,ime,prezime,klub_id,identitet_id,sintaksa_id,info,aktivno,dnevnik_id) VALUES ("&amp;CW315&amp;","&amp;IF(DA315="","Null",CW315)&amp;",1,'"&amp;BA315&amp;"','"&amp;BB315&amp;"',(SELECT id FROM klub WHERE naziv = '"&amp;BI315&amp;"'),Null,1,'',1,"&amp;CW$2&amp;");")</f>
        <v/>
      </c>
      <c r="DC315" t="s">
        <v>1</v>
      </c>
      <c r="DD315" s="30" t="str">
        <f t="shared" si="416"/>
        <v/>
      </c>
      <c r="DE315" t="s">
        <v>1</v>
      </c>
      <c r="DF315" s="106" t="str">
        <f>IF(OR(BP315="",BP315&lt;&gt;"NEMA"),"",BO315)</f>
        <v/>
      </c>
      <c r="DG315" s="129" t="str">
        <f>IF(DF315="","",MAX(DG$10:DG314)+1)</f>
        <v/>
      </c>
      <c r="DH315" t="s">
        <v>1</v>
      </c>
      <c r="DI315" s="91"/>
      <c r="DJ315" t="s">
        <v>1</v>
      </c>
      <c r="DK315" s="30" t="str">
        <f>IF(DF315="","","INSERT INTO drzava(id,naziv,oznaka) VALUES ("&amp;DG315&amp;",'"&amp;DI315&amp;"','"&amp;UPPER(LEFT(DF315,1))&amp;LOWER(RIGHT(DF315,2))&amp;"');")</f>
        <v/>
      </c>
      <c r="DL315" t="s">
        <v>1</v>
      </c>
      <c r="DM315" s="170" t="str">
        <f>IF(BJ315&lt;&gt;"NEMA","",IF(IFERROR(MATCH(BI315,BI$10:BI314,0),0)&lt;&gt;0,"",BI315))</f>
        <v/>
      </c>
      <c r="DN315" t="s">
        <v>1</v>
      </c>
      <c r="DO315" s="91"/>
      <c r="DP315" t="s">
        <v>1</v>
      </c>
      <c r="DQ315" s="106" t="str">
        <f t="shared" si="417"/>
        <v/>
      </c>
      <c r="DR315" s="74" t="str">
        <f>IF(DQ315="","",MAX(DR$10:DR314)+1)</f>
        <v/>
      </c>
      <c r="DS315" s="74" t="str">
        <f>IF(DQ315="","",IF(BP315="","",IF(BP315="NEMA",DG315,BP315)))</f>
        <v/>
      </c>
      <c r="DT315" s="74" t="str">
        <f t="shared" si="418"/>
        <v/>
      </c>
      <c r="DU315" s="74" t="str">
        <f>IF(DO315="","",MAX(DU$10:DU314)+1)</f>
        <v/>
      </c>
      <c r="DV315" s="181" t="str">
        <f>IF(DO315="","",INDEX(klub_id,MATCH(DO315,klub_naziv,0)))</f>
        <v/>
      </c>
      <c r="DW315" s="129" t="str">
        <f t="shared" si="419"/>
        <v/>
      </c>
      <c r="DX315" t="s">
        <v>1</v>
      </c>
      <c r="DY315" s="30" t="str">
        <f t="shared" si="420"/>
        <v/>
      </c>
      <c r="DZ315" t="s">
        <v>1</v>
      </c>
      <c r="EA315" s="170" t="str">
        <f>IF(BX315="","",IF(BY315&lt;&gt;"NEMA","ime-pre-klu"&amp;IF(BJ315="","","(ali)")&amp;"-kat",IF(CB315&lt;&gt;"NEMA","ime-pre-klu"&amp;IF(BJ315="","","(ali)"),IF(CE315&lt;&gt;"NEMA","ime-pre",IF(CW315&lt;&gt;"","novo",""))))&amp;IF(AND(BE315="0",BD315&gt;max_minuta*60),"-ot",""))</f>
        <v/>
      </c>
      <c r="EB315" t="s">
        <v>1</v>
      </c>
      <c r="EC315" s="112"/>
      <c r="ED315" s="138"/>
      <c r="EE315" s="138"/>
      <c r="EF315" s="138"/>
      <c r="EG315" s="138"/>
      <c r="EH315" s="138"/>
      <c r="EI315" s="138"/>
      <c r="EJ315" s="138"/>
      <c r="EK315" s="138"/>
      <c r="EL315" s="138"/>
      <c r="EM315" s="107" t="str">
        <f t="shared" si="403"/>
        <v/>
      </c>
      <c r="EN315" t="s">
        <v>1</v>
      </c>
    </row>
    <row r="316" spans="2:144" x14ac:dyDescent="0.25">
      <c r="B316" s="152"/>
      <c r="C316" t="s">
        <v>1</v>
      </c>
      <c r="D316" s="163" t="str">
        <f t="shared" si="404"/>
        <v/>
      </c>
      <c r="E316" s="164" t="str">
        <f t="shared" ref="E316:AW316" si="470">IF($B316="","",FIND(";",$B316,D316+1))</f>
        <v/>
      </c>
      <c r="F316" s="164" t="str">
        <f t="shared" si="470"/>
        <v/>
      </c>
      <c r="G316" s="164" t="str">
        <f t="shared" si="470"/>
        <v/>
      </c>
      <c r="H316" s="164" t="str">
        <f t="shared" si="470"/>
        <v/>
      </c>
      <c r="I316" s="164" t="str">
        <f t="shared" si="470"/>
        <v/>
      </c>
      <c r="J316" s="164" t="str">
        <f t="shared" si="470"/>
        <v/>
      </c>
      <c r="K316" s="164" t="str">
        <f t="shared" si="470"/>
        <v/>
      </c>
      <c r="L316" s="164" t="str">
        <f t="shared" si="470"/>
        <v/>
      </c>
      <c r="M316" s="164" t="str">
        <f t="shared" si="470"/>
        <v/>
      </c>
      <c r="N316" s="164" t="str">
        <f t="shared" si="470"/>
        <v/>
      </c>
      <c r="O316" s="164" t="str">
        <f t="shared" si="470"/>
        <v/>
      </c>
      <c r="P316" s="164" t="str">
        <f t="shared" si="470"/>
        <v/>
      </c>
      <c r="Q316" s="164" t="str">
        <f t="shared" si="470"/>
        <v/>
      </c>
      <c r="R316" s="164" t="str">
        <f t="shared" si="470"/>
        <v/>
      </c>
      <c r="S316" s="164" t="str">
        <f t="shared" si="470"/>
        <v/>
      </c>
      <c r="T316" s="164" t="str">
        <f t="shared" si="470"/>
        <v/>
      </c>
      <c r="U316" s="164" t="str">
        <f t="shared" si="470"/>
        <v/>
      </c>
      <c r="V316" s="164" t="str">
        <f t="shared" si="470"/>
        <v/>
      </c>
      <c r="W316" s="164" t="str">
        <f t="shared" si="470"/>
        <v/>
      </c>
      <c r="X316" s="164" t="str">
        <f t="shared" si="470"/>
        <v/>
      </c>
      <c r="Y316" s="164" t="str">
        <f t="shared" si="470"/>
        <v/>
      </c>
      <c r="Z316" s="164" t="str">
        <f t="shared" si="470"/>
        <v/>
      </c>
      <c r="AA316" s="164" t="str">
        <f t="shared" si="470"/>
        <v/>
      </c>
      <c r="AB316" s="164" t="str">
        <f t="shared" si="470"/>
        <v/>
      </c>
      <c r="AC316" s="164" t="str">
        <f t="shared" si="470"/>
        <v/>
      </c>
      <c r="AD316" s="164" t="str">
        <f t="shared" si="470"/>
        <v/>
      </c>
      <c r="AE316" s="164" t="str">
        <f t="shared" si="470"/>
        <v/>
      </c>
      <c r="AF316" s="164" t="str">
        <f t="shared" si="470"/>
        <v/>
      </c>
      <c r="AG316" s="164" t="str">
        <f t="shared" si="470"/>
        <v/>
      </c>
      <c r="AH316" s="164" t="str">
        <f t="shared" si="470"/>
        <v/>
      </c>
      <c r="AI316" s="164" t="str">
        <f t="shared" si="470"/>
        <v/>
      </c>
      <c r="AJ316" s="164" t="str">
        <f t="shared" si="470"/>
        <v/>
      </c>
      <c r="AK316" s="164" t="str">
        <f t="shared" si="470"/>
        <v/>
      </c>
      <c r="AL316" s="164" t="str">
        <f t="shared" si="470"/>
        <v/>
      </c>
      <c r="AM316" s="164" t="str">
        <f t="shared" si="470"/>
        <v/>
      </c>
      <c r="AN316" s="164" t="str">
        <f t="shared" si="470"/>
        <v/>
      </c>
      <c r="AO316" s="164" t="str">
        <f t="shared" si="470"/>
        <v/>
      </c>
      <c r="AP316" s="164" t="str">
        <f t="shared" si="470"/>
        <v/>
      </c>
      <c r="AQ316" s="164" t="str">
        <f t="shared" si="470"/>
        <v/>
      </c>
      <c r="AR316" s="164" t="str">
        <f t="shared" si="470"/>
        <v/>
      </c>
      <c r="AS316" s="164" t="str">
        <f t="shared" si="470"/>
        <v/>
      </c>
      <c r="AT316" s="164" t="str">
        <f t="shared" si="470"/>
        <v/>
      </c>
      <c r="AU316" s="164" t="str">
        <f t="shared" si="470"/>
        <v/>
      </c>
      <c r="AV316" s="164" t="str">
        <f t="shared" si="470"/>
        <v/>
      </c>
      <c r="AW316" s="165" t="str">
        <f t="shared" si="470"/>
        <v/>
      </c>
      <c r="AX316" t="s">
        <v>1</v>
      </c>
      <c r="AY316" s="106" t="str">
        <f t="shared" si="406"/>
        <v/>
      </c>
      <c r="AZ316" s="138" t="str">
        <f t="shared" si="398"/>
        <v/>
      </c>
      <c r="BA316" s="74" t="str">
        <f t="shared" si="407"/>
        <v/>
      </c>
      <c r="BB316" s="74" t="str">
        <f t="shared" si="408"/>
        <v/>
      </c>
      <c r="BC316" s="138" t="str">
        <f t="shared" si="409"/>
        <v/>
      </c>
      <c r="BD316" s="138" t="str">
        <f t="shared" si="410"/>
        <v/>
      </c>
      <c r="BE316" s="138" t="str">
        <f t="shared" si="411"/>
        <v/>
      </c>
      <c r="BF316" s="138" t="str">
        <f t="shared" si="432"/>
        <v/>
      </c>
      <c r="BG316" s="138" t="str">
        <f>IF(CD316="","",IF(N(BD316)&gt;max_minuta*60,2,INDEX(statusRezultat_id,MATCH(VALUE(BE316),statusRezultat_oevent,0))))</f>
        <v/>
      </c>
      <c r="BH316" s="74" t="str">
        <f>IF(B316="","",SUBSTITUTE(MID($B316,R316+1,S316-R316-1),"""",""))</f>
        <v/>
      </c>
      <c r="BI316" s="74" t="str">
        <f>IF(B316="","",SUBSTITUTE(MID($B316,S316+1,T316-S316-1),"""",""))</f>
        <v/>
      </c>
      <c r="BJ316" s="138" t="str">
        <f t="shared" si="412"/>
        <v/>
      </c>
      <c r="BK316" s="74" t="str" cm="1">
        <f t="array" ref="BK316">IF(BJ316="",""&amp;BI316,IF(BJ316="NEMA",BI316,INDEX(klubAlias_klub,BJ316)))</f>
        <v/>
      </c>
      <c r="BL316" s="74" t="str" cm="1">
        <f t="array" ref="BL316">IFERROR(INDEX(registarNatjecatelji,CE316,4),"")</f>
        <v/>
      </c>
      <c r="BM316" s="183" t="str">
        <f t="shared" si="456"/>
        <v/>
      </c>
      <c r="BN316" s="74" t="str">
        <f t="shared" si="413"/>
        <v/>
      </c>
      <c r="BO316" s="74" t="str">
        <f>IF(B316="","",SUBSTITUTE(MID($B316,T316+1,U316-T316-1),"""",""))</f>
        <v/>
      </c>
      <c r="BP316" s="138" t="str">
        <f>IF(BO316="","",IFERROR(INDEX(drzava_id,MATCH(BO316,drzava_oznaka,0)),"NEMA"))</f>
        <v/>
      </c>
      <c r="BQ316" s="74" t="str">
        <f>IF(B316="","",SUBSTITUTE(MID($B316,AQ316+1,AR316-AQ316-1),"""",""))</f>
        <v/>
      </c>
      <c r="BR316" s="74" t="str">
        <f t="shared" si="399"/>
        <v/>
      </c>
      <c r="BS316" s="138" t="str">
        <f t="shared" si="400"/>
        <v/>
      </c>
      <c r="BT316" s="75" t="str">
        <f>IF(B316="","",SUBSTITUTE(MID($B316,AR316+1,AS316-AR316-1),"""",""))</f>
        <v/>
      </c>
      <c r="BU316" s="75" t="str">
        <f>IF(B316="","",SUBSTITUTE(MID($B316,AS316+1,AT316-AS316-1),"""",""))</f>
        <v/>
      </c>
      <c r="BV316" s="76" t="str">
        <f>IF(B316="","",SUBSTITUTE(MID($B316,AT316+1,AU316-AT316-1),"""",""))</f>
        <v/>
      </c>
      <c r="BW316" t="s">
        <v>1</v>
      </c>
      <c r="BX316" s="106" t="str">
        <f>IF(BA316="Vacant","",IF(BA316="","",BA316) &amp; IF(BB316="",""," – " &amp; BB316) &amp; IF(BN316="",""," – " &amp; BN316) &amp; IF(AY316="",""," – " &amp; AY316))</f>
        <v/>
      </c>
      <c r="BY316" s="107" t="str">
        <f t="shared" si="401"/>
        <v/>
      </c>
      <c r="BZ316" t="s">
        <v>1</v>
      </c>
      <c r="CA316" s="106" t="str">
        <f>IF(BA316="Vacant","",IF(BA316="","",BA316) &amp; IF(BB316="",""," – " &amp; BB316) &amp; IF(BN316="",""," – " &amp; BN316))</f>
        <v/>
      </c>
      <c r="CB316" s="107" t="str">
        <f t="shared" si="402"/>
        <v/>
      </c>
      <c r="CC316" t="s">
        <v>1</v>
      </c>
      <c r="CD316" s="106" t="str">
        <f>IF(BA316="Vacant","",IF(BA316="","",BA316)&amp;IF(BB316="",""," – "&amp;BB316))</f>
        <v/>
      </c>
      <c r="CE316" s="107" t="str">
        <f t="shared" si="414"/>
        <v/>
      </c>
      <c r="CF316" t="s">
        <v>1</v>
      </c>
      <c r="CG316" s="112" t="str">
        <f t="shared" si="415"/>
        <v/>
      </c>
      <c r="CH316" s="107" t="str" cm="1">
        <f t="array" ref="CH316">IF(CG316="","",INDEX(imePrezime_id,CG316,0))</f>
        <v/>
      </c>
      <c r="CI316" t="s">
        <v>1</v>
      </c>
      <c r="CJ316" s="30" t="str">
        <f>IF(CE316&lt;&gt;"NEMA","","SELECT '"&amp;CD316&amp;"', ime, prezime FROM imeprezime WHERE ime LIKE '%"&amp;MID(BA316,2,LEN(BA316)-2)&amp;"%' Or prezime LIKE '%"&amp;MID(BB316,2,LEN(BB316)-2)&amp;"%' Or ime LIKE '%"&amp;MID(BB316,2,LEN(BB316)-2)&amp;"%' Or prezime LIKE '%"&amp;MID(BA316,2,LEN(BA316)-2)&amp;"%' ORDER BY ime, prezime;")</f>
        <v/>
      </c>
      <c r="CK316" t="s">
        <v>1</v>
      </c>
      <c r="CL316" s="91"/>
      <c r="CM316" t="s">
        <v>1</v>
      </c>
      <c r="CO316" t="s">
        <v>1</v>
      </c>
      <c r="CW316" s="116" t="str">
        <f>IF(CE316="NEMA",MAX(CW$10:CW315)+1,"")</f>
        <v/>
      </c>
      <c r="CX316" t="s">
        <v>1</v>
      </c>
      <c r="CY316" s="124" t="str">
        <f>LEFT(BQ316,1)</f>
        <v/>
      </c>
      <c r="CZ316" t="s">
        <v>1</v>
      </c>
      <c r="DA316" s="106" t="str">
        <f>IF(CW316="","",IF(BO316&lt;&gt;"CRO","","INSERT INTO osoba (id,reg_broj,oib,spol_id,dat_rodjenja) VALUES ("&amp;CW316&amp;",(SELECT max(reg_broj)+1 FROM osoba),Null,'"&amp;CY316&amp;"',Null); INSERT INTO osoba_log (id,reg_broj,oib,spol_id,dat_rodjenja,dnevnik_id) SELECT id,reg_broj,oib,spol_id,dat_rodjenja,"&amp;CW$2&amp;" FROM osoba WHERE id = "&amp;CW316&amp;";"))</f>
        <v/>
      </c>
      <c r="DB316" s="129" t="str">
        <f>IF(CW316="","","INSERT INTO imeprezime (id,osoba_id,rbr,ime,prezime,klub_id,identitet_id,sintaksa_id,info,aktivno,dnevnik_id) VALUES ("&amp;CW316&amp;","&amp;IF(DA316="","Null",CW316)&amp;",1,'"&amp;BA316&amp;"','"&amp;BB316&amp;"',(SELECT id FROM klub WHERE naziv = '"&amp;BI316&amp;"'),Null,1,'',1,"&amp;CW$2&amp;");")</f>
        <v/>
      </c>
      <c r="DC316" t="s">
        <v>1</v>
      </c>
      <c r="DD316" s="30" t="str">
        <f t="shared" si="416"/>
        <v/>
      </c>
      <c r="DE316" t="s">
        <v>1</v>
      </c>
      <c r="DF316" s="106" t="str">
        <f>IF(OR(BP316="",BP316&lt;&gt;"NEMA"),"",BO316)</f>
        <v/>
      </c>
      <c r="DG316" s="129" t="str">
        <f>IF(DF316="","",MAX(DG$10:DG315)+1)</f>
        <v/>
      </c>
      <c r="DH316" t="s">
        <v>1</v>
      </c>
      <c r="DI316" s="91"/>
      <c r="DJ316" t="s">
        <v>1</v>
      </c>
      <c r="DK316" s="30" t="str">
        <f>IF(DF316="","","INSERT INTO drzava(id,naziv,oznaka) VALUES ("&amp;DG316&amp;",'"&amp;DI316&amp;"','"&amp;UPPER(LEFT(DF316,1))&amp;LOWER(RIGHT(DF316,2))&amp;"');")</f>
        <v/>
      </c>
      <c r="DL316" t="s">
        <v>1</v>
      </c>
      <c r="DM316" s="170" t="str">
        <f>IF(BJ316&lt;&gt;"NEMA","",IF(IFERROR(MATCH(BI316,BI$10:BI315,0),0)&lt;&gt;0,"",BI316))</f>
        <v/>
      </c>
      <c r="DN316" t="s">
        <v>1</v>
      </c>
      <c r="DO316" s="91"/>
      <c r="DP316" t="s">
        <v>1</v>
      </c>
      <c r="DQ316" s="106" t="str">
        <f t="shared" si="417"/>
        <v/>
      </c>
      <c r="DR316" s="74" t="str">
        <f>IF(DQ316="","",MAX(DR$10:DR315)+1)</f>
        <v/>
      </c>
      <c r="DS316" s="74" t="str">
        <f>IF(DQ316="","",IF(BP316="","",IF(BP316="NEMA",DG316,BP316)))</f>
        <v/>
      </c>
      <c r="DT316" s="74" t="str">
        <f t="shared" si="418"/>
        <v/>
      </c>
      <c r="DU316" s="74" t="str">
        <f>IF(DO316="","",MAX(DU$10:DU315)+1)</f>
        <v/>
      </c>
      <c r="DV316" s="181" t="str">
        <f>IF(DO316="","",INDEX(klub_id,MATCH(DO316,klub_naziv,0)))</f>
        <v/>
      </c>
      <c r="DW316" s="129" t="str">
        <f t="shared" si="419"/>
        <v/>
      </c>
      <c r="DX316" t="s">
        <v>1</v>
      </c>
      <c r="DY316" s="30" t="str">
        <f t="shared" si="420"/>
        <v/>
      </c>
      <c r="DZ316" t="s">
        <v>1</v>
      </c>
      <c r="EA316" s="170" t="str">
        <f>IF(BX316="","",IF(BY316&lt;&gt;"NEMA","ime-pre-klu"&amp;IF(BJ316="","","(ali)")&amp;"-kat",IF(CB316&lt;&gt;"NEMA","ime-pre-klu"&amp;IF(BJ316="","","(ali)"),IF(CE316&lt;&gt;"NEMA","ime-pre",IF(CW316&lt;&gt;"","novo",""))))&amp;IF(AND(BE316="0",BD316&gt;max_minuta*60),"-ot",""))</f>
        <v/>
      </c>
      <c r="EB316" t="s">
        <v>1</v>
      </c>
      <c r="EC316" s="112"/>
      <c r="ED316" s="138"/>
      <c r="EE316" s="138"/>
      <c r="EF316" s="138"/>
      <c r="EG316" s="138"/>
      <c r="EH316" s="138"/>
      <c r="EI316" s="138"/>
      <c r="EJ316" s="138"/>
      <c r="EK316" s="138"/>
      <c r="EL316" s="138"/>
      <c r="EM316" s="107" t="str">
        <f t="shared" si="403"/>
        <v/>
      </c>
      <c r="EN316" t="s">
        <v>1</v>
      </c>
    </row>
    <row r="317" spans="2:144" x14ac:dyDescent="0.25">
      <c r="B317" s="152"/>
      <c r="C317" t="s">
        <v>1</v>
      </c>
      <c r="D317" s="163" t="str">
        <f t="shared" si="404"/>
        <v/>
      </c>
      <c r="E317" s="164" t="str">
        <f t="shared" ref="E317:AW317" si="471">IF($B317="","",FIND(";",$B317,D317+1))</f>
        <v/>
      </c>
      <c r="F317" s="164" t="str">
        <f t="shared" si="471"/>
        <v/>
      </c>
      <c r="G317" s="164" t="str">
        <f t="shared" si="471"/>
        <v/>
      </c>
      <c r="H317" s="164" t="str">
        <f t="shared" si="471"/>
        <v/>
      </c>
      <c r="I317" s="164" t="str">
        <f t="shared" si="471"/>
        <v/>
      </c>
      <c r="J317" s="164" t="str">
        <f t="shared" si="471"/>
        <v/>
      </c>
      <c r="K317" s="164" t="str">
        <f t="shared" si="471"/>
        <v/>
      </c>
      <c r="L317" s="164" t="str">
        <f t="shared" si="471"/>
        <v/>
      </c>
      <c r="M317" s="164" t="str">
        <f t="shared" si="471"/>
        <v/>
      </c>
      <c r="N317" s="164" t="str">
        <f t="shared" si="471"/>
        <v/>
      </c>
      <c r="O317" s="164" t="str">
        <f t="shared" si="471"/>
        <v/>
      </c>
      <c r="P317" s="164" t="str">
        <f t="shared" si="471"/>
        <v/>
      </c>
      <c r="Q317" s="164" t="str">
        <f t="shared" si="471"/>
        <v/>
      </c>
      <c r="R317" s="164" t="str">
        <f t="shared" si="471"/>
        <v/>
      </c>
      <c r="S317" s="164" t="str">
        <f t="shared" si="471"/>
        <v/>
      </c>
      <c r="T317" s="164" t="str">
        <f t="shared" si="471"/>
        <v/>
      </c>
      <c r="U317" s="164" t="str">
        <f t="shared" si="471"/>
        <v/>
      </c>
      <c r="V317" s="164" t="str">
        <f t="shared" si="471"/>
        <v/>
      </c>
      <c r="W317" s="164" t="str">
        <f t="shared" si="471"/>
        <v/>
      </c>
      <c r="X317" s="164" t="str">
        <f t="shared" si="471"/>
        <v/>
      </c>
      <c r="Y317" s="164" t="str">
        <f t="shared" si="471"/>
        <v/>
      </c>
      <c r="Z317" s="164" t="str">
        <f t="shared" si="471"/>
        <v/>
      </c>
      <c r="AA317" s="164" t="str">
        <f t="shared" si="471"/>
        <v/>
      </c>
      <c r="AB317" s="164" t="str">
        <f t="shared" si="471"/>
        <v/>
      </c>
      <c r="AC317" s="164" t="str">
        <f t="shared" si="471"/>
        <v/>
      </c>
      <c r="AD317" s="164" t="str">
        <f t="shared" si="471"/>
        <v/>
      </c>
      <c r="AE317" s="164" t="str">
        <f t="shared" si="471"/>
        <v/>
      </c>
      <c r="AF317" s="164" t="str">
        <f t="shared" si="471"/>
        <v/>
      </c>
      <c r="AG317" s="164" t="str">
        <f t="shared" si="471"/>
        <v/>
      </c>
      <c r="AH317" s="164" t="str">
        <f t="shared" si="471"/>
        <v/>
      </c>
      <c r="AI317" s="164" t="str">
        <f t="shared" si="471"/>
        <v/>
      </c>
      <c r="AJ317" s="164" t="str">
        <f t="shared" si="471"/>
        <v/>
      </c>
      <c r="AK317" s="164" t="str">
        <f t="shared" si="471"/>
        <v/>
      </c>
      <c r="AL317" s="164" t="str">
        <f t="shared" si="471"/>
        <v/>
      </c>
      <c r="AM317" s="164" t="str">
        <f t="shared" si="471"/>
        <v/>
      </c>
      <c r="AN317" s="164" t="str">
        <f t="shared" si="471"/>
        <v/>
      </c>
      <c r="AO317" s="164" t="str">
        <f t="shared" si="471"/>
        <v/>
      </c>
      <c r="AP317" s="164" t="str">
        <f t="shared" si="471"/>
        <v/>
      </c>
      <c r="AQ317" s="164" t="str">
        <f t="shared" si="471"/>
        <v/>
      </c>
      <c r="AR317" s="164" t="str">
        <f t="shared" si="471"/>
        <v/>
      </c>
      <c r="AS317" s="164" t="str">
        <f t="shared" si="471"/>
        <v/>
      </c>
      <c r="AT317" s="164" t="str">
        <f t="shared" si="471"/>
        <v/>
      </c>
      <c r="AU317" s="164" t="str">
        <f t="shared" si="471"/>
        <v/>
      </c>
      <c r="AV317" s="164" t="str">
        <f t="shared" si="471"/>
        <v/>
      </c>
      <c r="AW317" s="165" t="str">
        <f t="shared" si="471"/>
        <v/>
      </c>
      <c r="AX317" t="s">
        <v>1</v>
      </c>
      <c r="AY317" s="106" t="str">
        <f t="shared" si="406"/>
        <v/>
      </c>
      <c r="AZ317" s="138" t="str">
        <f t="shared" si="398"/>
        <v/>
      </c>
      <c r="BA317" s="74" t="str">
        <f t="shared" si="407"/>
        <v/>
      </c>
      <c r="BB317" s="74" t="str">
        <f t="shared" si="408"/>
        <v/>
      </c>
      <c r="BC317" s="138" t="str">
        <f t="shared" si="409"/>
        <v/>
      </c>
      <c r="BD317" s="138" t="str">
        <f t="shared" si="410"/>
        <v/>
      </c>
      <c r="BE317" s="138" t="str">
        <f t="shared" si="411"/>
        <v/>
      </c>
      <c r="BF317" s="138" t="str">
        <f t="shared" si="432"/>
        <v/>
      </c>
      <c r="BG317" s="138" t="str">
        <f>IF(CD317="","",IF(N(BD317)&gt;max_minuta*60,2,INDEX(statusRezultat_id,MATCH(VALUE(BE317),statusRezultat_oevent,0))))</f>
        <v/>
      </c>
      <c r="BH317" s="74" t="str">
        <f>IF(B317="","",SUBSTITUTE(MID($B317,R317+1,S317-R317-1),"""",""))</f>
        <v/>
      </c>
      <c r="BI317" s="74" t="str">
        <f>IF(B317="","",SUBSTITUTE(MID($B317,S317+1,T317-S317-1),"""",""))</f>
        <v/>
      </c>
      <c r="BJ317" s="138" t="str">
        <f t="shared" si="412"/>
        <v/>
      </c>
      <c r="BK317" s="74" t="str" cm="1">
        <f t="array" ref="BK317">IF(BJ317="",""&amp;BI317,IF(BJ317="NEMA",BI317,INDEX(klubAlias_klub,BJ317)))</f>
        <v/>
      </c>
      <c r="BL317" s="74" t="str" cm="1">
        <f t="array" ref="BL317">IFERROR(INDEX(registarNatjecatelji,CE317,4),"")</f>
        <v/>
      </c>
      <c r="BM317" s="183" t="str">
        <f t="shared" si="456"/>
        <v/>
      </c>
      <c r="BN317" s="74" t="str">
        <f t="shared" si="413"/>
        <v/>
      </c>
      <c r="BO317" s="74" t="str">
        <f>IF(B317="","",SUBSTITUTE(MID($B317,T317+1,U317-T317-1),"""",""))</f>
        <v/>
      </c>
      <c r="BP317" s="138" t="str">
        <f>IF(BO317="","",IFERROR(INDEX(drzava_id,MATCH(BO317,drzava_oznaka,0)),"NEMA"))</f>
        <v/>
      </c>
      <c r="BQ317" s="74" t="str">
        <f>IF(B317="","",SUBSTITUTE(MID($B317,AQ317+1,AR317-AQ317-1),"""",""))</f>
        <v/>
      </c>
      <c r="BR317" s="74" t="str">
        <f t="shared" si="399"/>
        <v/>
      </c>
      <c r="BS317" s="138" t="str">
        <f t="shared" si="400"/>
        <v/>
      </c>
      <c r="BT317" s="75" t="str">
        <f>IF(B317="","",SUBSTITUTE(MID($B317,AR317+1,AS317-AR317-1),"""",""))</f>
        <v/>
      </c>
      <c r="BU317" s="75" t="str">
        <f>IF(B317="","",SUBSTITUTE(MID($B317,AS317+1,AT317-AS317-1),"""",""))</f>
        <v/>
      </c>
      <c r="BV317" s="76" t="str">
        <f>IF(B317="","",SUBSTITUTE(MID($B317,AT317+1,AU317-AT317-1),"""",""))</f>
        <v/>
      </c>
      <c r="BW317" t="s">
        <v>1</v>
      </c>
      <c r="BX317" s="106" t="str">
        <f>IF(BA317="Vacant","",IF(BA317="","",BA317) &amp; IF(BB317="",""," – " &amp; BB317) &amp; IF(BN317="",""," – " &amp; BN317) &amp; IF(AY317="",""," – " &amp; AY317))</f>
        <v/>
      </c>
      <c r="BY317" s="107" t="str">
        <f t="shared" si="401"/>
        <v/>
      </c>
      <c r="BZ317" t="s">
        <v>1</v>
      </c>
      <c r="CA317" s="106" t="str">
        <f>IF(BA317="Vacant","",IF(BA317="","",BA317) &amp; IF(BB317="",""," – " &amp; BB317) &amp; IF(BN317="",""," – " &amp; BN317))</f>
        <v/>
      </c>
      <c r="CB317" s="107" t="str">
        <f t="shared" si="402"/>
        <v/>
      </c>
      <c r="CC317" t="s">
        <v>1</v>
      </c>
      <c r="CD317" s="106" t="str">
        <f>IF(BA317="Vacant","",IF(BA317="","",BA317)&amp;IF(BB317="",""," – "&amp;BB317))</f>
        <v/>
      </c>
      <c r="CE317" s="107" t="str">
        <f t="shared" si="414"/>
        <v/>
      </c>
      <c r="CF317" t="s">
        <v>1</v>
      </c>
      <c r="CG317" s="112" t="str">
        <f t="shared" si="415"/>
        <v/>
      </c>
      <c r="CH317" s="107" t="str" cm="1">
        <f t="array" ref="CH317">IF(CG317="","",INDEX(imePrezime_id,CG317,0))</f>
        <v/>
      </c>
      <c r="CI317" t="s">
        <v>1</v>
      </c>
      <c r="CJ317" s="30" t="str">
        <f>IF(CE317&lt;&gt;"NEMA","","SELECT '"&amp;CD317&amp;"', ime, prezime FROM imeprezime WHERE ime LIKE '%"&amp;MID(BA317,2,LEN(BA317)-2)&amp;"%' Or prezime LIKE '%"&amp;MID(BB317,2,LEN(BB317)-2)&amp;"%' Or ime LIKE '%"&amp;MID(BB317,2,LEN(BB317)-2)&amp;"%' Or prezime LIKE '%"&amp;MID(BA317,2,LEN(BA317)-2)&amp;"%' ORDER BY ime, prezime;")</f>
        <v/>
      </c>
      <c r="CK317" t="s">
        <v>1</v>
      </c>
      <c r="CL317" s="91"/>
      <c r="CM317" t="s">
        <v>1</v>
      </c>
      <c r="CO317" t="s">
        <v>1</v>
      </c>
      <c r="CW317" s="116" t="str">
        <f>IF(CE317="NEMA",MAX(CW$10:CW316)+1,"")</f>
        <v/>
      </c>
      <c r="CX317" t="s">
        <v>1</v>
      </c>
      <c r="CY317" s="124" t="str">
        <f>LEFT(BQ317,1)</f>
        <v/>
      </c>
      <c r="CZ317" t="s">
        <v>1</v>
      </c>
      <c r="DA317" s="106" t="str">
        <f>IF(CW317="","",IF(BO317&lt;&gt;"CRO","","INSERT INTO osoba (id,reg_broj,oib,spol_id,dat_rodjenja) VALUES ("&amp;CW317&amp;",(SELECT max(reg_broj)+1 FROM osoba),Null,'"&amp;CY317&amp;"',Null); INSERT INTO osoba_log (id,reg_broj,oib,spol_id,dat_rodjenja,dnevnik_id) SELECT id,reg_broj,oib,spol_id,dat_rodjenja,"&amp;CW$2&amp;" FROM osoba WHERE id = "&amp;CW317&amp;";"))</f>
        <v/>
      </c>
      <c r="DB317" s="129" t="str">
        <f>IF(CW317="","","INSERT INTO imeprezime (id,osoba_id,rbr,ime,prezime,klub_id,identitet_id,sintaksa_id,info,aktivno,dnevnik_id) VALUES ("&amp;CW317&amp;","&amp;IF(DA317="","Null",CW317)&amp;",1,'"&amp;BA317&amp;"','"&amp;BB317&amp;"',(SELECT id FROM klub WHERE naziv = '"&amp;BI317&amp;"'),Null,1,'',1,"&amp;CW$2&amp;");")</f>
        <v/>
      </c>
      <c r="DC317" t="s">
        <v>1</v>
      </c>
      <c r="DD317" s="30" t="str">
        <f t="shared" si="416"/>
        <v/>
      </c>
      <c r="DE317" t="s">
        <v>1</v>
      </c>
      <c r="DF317" s="106" t="str">
        <f>IF(OR(BP317="",BP317&lt;&gt;"NEMA"),"",BO317)</f>
        <v/>
      </c>
      <c r="DG317" s="129" t="str">
        <f>IF(DF317="","",MAX(DG$10:DG316)+1)</f>
        <v/>
      </c>
      <c r="DH317" t="s">
        <v>1</v>
      </c>
      <c r="DI317" s="91"/>
      <c r="DJ317" t="s">
        <v>1</v>
      </c>
      <c r="DK317" s="30" t="str">
        <f>IF(DF317="","","INSERT INTO drzava(id,naziv,oznaka) VALUES ("&amp;DG317&amp;",'"&amp;DI317&amp;"','"&amp;UPPER(LEFT(DF317,1))&amp;LOWER(RIGHT(DF317,2))&amp;"');")</f>
        <v/>
      </c>
      <c r="DL317" t="s">
        <v>1</v>
      </c>
      <c r="DM317" s="170" t="str">
        <f>IF(BJ317&lt;&gt;"NEMA","",IF(IFERROR(MATCH(BI317,BI$10:BI316,0),0)&lt;&gt;0,"",BI317))</f>
        <v/>
      </c>
      <c r="DN317" t="s">
        <v>1</v>
      </c>
      <c r="DO317" s="91"/>
      <c r="DP317" t="s">
        <v>1</v>
      </c>
      <c r="DQ317" s="106" t="str">
        <f t="shared" si="417"/>
        <v/>
      </c>
      <c r="DR317" s="74" t="str">
        <f>IF(DQ317="","",MAX(DR$10:DR316)+1)</f>
        <v/>
      </c>
      <c r="DS317" s="74" t="str">
        <f>IF(DQ317="","",IF(BP317="","",IF(BP317="NEMA",DG317,BP317)))</f>
        <v/>
      </c>
      <c r="DT317" s="74" t="str">
        <f t="shared" si="418"/>
        <v/>
      </c>
      <c r="DU317" s="74" t="str">
        <f>IF(DO317="","",MAX(DU$10:DU316)+1)</f>
        <v/>
      </c>
      <c r="DV317" s="181" t="str">
        <f>IF(DO317="","",INDEX(klub_id,MATCH(DO317,klub_naziv,0)))</f>
        <v/>
      </c>
      <c r="DW317" s="129" t="str">
        <f t="shared" si="419"/>
        <v/>
      </c>
      <c r="DX317" t="s">
        <v>1</v>
      </c>
      <c r="DY317" s="30" t="str">
        <f t="shared" si="420"/>
        <v/>
      </c>
      <c r="DZ317" t="s">
        <v>1</v>
      </c>
      <c r="EA317" s="170" t="str">
        <f>IF(BX317="","",IF(BY317&lt;&gt;"NEMA","ime-pre-klu"&amp;IF(BJ317="","","(ali)")&amp;"-kat",IF(CB317&lt;&gt;"NEMA","ime-pre-klu"&amp;IF(BJ317="","","(ali)"),IF(CE317&lt;&gt;"NEMA","ime-pre",IF(CW317&lt;&gt;"","novo",""))))&amp;IF(AND(BE317="0",BD317&gt;max_minuta*60),"-ot",""))</f>
        <v/>
      </c>
      <c r="EB317" t="s">
        <v>1</v>
      </c>
      <c r="EC317" s="112"/>
      <c r="ED317" s="138"/>
      <c r="EE317" s="138"/>
      <c r="EF317" s="138"/>
      <c r="EG317" s="138"/>
      <c r="EH317" s="138"/>
      <c r="EI317" s="138"/>
      <c r="EJ317" s="138"/>
      <c r="EK317" s="138"/>
      <c r="EL317" s="138"/>
      <c r="EM317" s="107" t="str">
        <f t="shared" si="403"/>
        <v/>
      </c>
      <c r="EN317" t="s">
        <v>1</v>
      </c>
    </row>
    <row r="318" spans="2:144" x14ac:dyDescent="0.25">
      <c r="B318" s="152"/>
      <c r="C318" t="s">
        <v>1</v>
      </c>
      <c r="D318" s="163" t="str">
        <f t="shared" si="404"/>
        <v/>
      </c>
      <c r="E318" s="164" t="str">
        <f t="shared" ref="E318:AW318" si="472">IF($B318="","",FIND(";",$B318,D318+1))</f>
        <v/>
      </c>
      <c r="F318" s="164" t="str">
        <f t="shared" si="472"/>
        <v/>
      </c>
      <c r="G318" s="164" t="str">
        <f t="shared" si="472"/>
        <v/>
      </c>
      <c r="H318" s="164" t="str">
        <f t="shared" si="472"/>
        <v/>
      </c>
      <c r="I318" s="164" t="str">
        <f t="shared" si="472"/>
        <v/>
      </c>
      <c r="J318" s="164" t="str">
        <f t="shared" si="472"/>
        <v/>
      </c>
      <c r="K318" s="164" t="str">
        <f t="shared" si="472"/>
        <v/>
      </c>
      <c r="L318" s="164" t="str">
        <f t="shared" si="472"/>
        <v/>
      </c>
      <c r="M318" s="164" t="str">
        <f t="shared" si="472"/>
        <v/>
      </c>
      <c r="N318" s="164" t="str">
        <f t="shared" si="472"/>
        <v/>
      </c>
      <c r="O318" s="164" t="str">
        <f t="shared" si="472"/>
        <v/>
      </c>
      <c r="P318" s="164" t="str">
        <f t="shared" si="472"/>
        <v/>
      </c>
      <c r="Q318" s="164" t="str">
        <f t="shared" si="472"/>
        <v/>
      </c>
      <c r="R318" s="164" t="str">
        <f t="shared" si="472"/>
        <v/>
      </c>
      <c r="S318" s="164" t="str">
        <f t="shared" si="472"/>
        <v/>
      </c>
      <c r="T318" s="164" t="str">
        <f t="shared" si="472"/>
        <v/>
      </c>
      <c r="U318" s="164" t="str">
        <f t="shared" si="472"/>
        <v/>
      </c>
      <c r="V318" s="164" t="str">
        <f t="shared" si="472"/>
        <v/>
      </c>
      <c r="W318" s="164" t="str">
        <f t="shared" si="472"/>
        <v/>
      </c>
      <c r="X318" s="164" t="str">
        <f t="shared" si="472"/>
        <v/>
      </c>
      <c r="Y318" s="164" t="str">
        <f t="shared" si="472"/>
        <v/>
      </c>
      <c r="Z318" s="164" t="str">
        <f t="shared" si="472"/>
        <v/>
      </c>
      <c r="AA318" s="164" t="str">
        <f t="shared" si="472"/>
        <v/>
      </c>
      <c r="AB318" s="164" t="str">
        <f t="shared" si="472"/>
        <v/>
      </c>
      <c r="AC318" s="164" t="str">
        <f t="shared" si="472"/>
        <v/>
      </c>
      <c r="AD318" s="164" t="str">
        <f t="shared" si="472"/>
        <v/>
      </c>
      <c r="AE318" s="164" t="str">
        <f t="shared" si="472"/>
        <v/>
      </c>
      <c r="AF318" s="164" t="str">
        <f t="shared" si="472"/>
        <v/>
      </c>
      <c r="AG318" s="164" t="str">
        <f t="shared" si="472"/>
        <v/>
      </c>
      <c r="AH318" s="164" t="str">
        <f t="shared" si="472"/>
        <v/>
      </c>
      <c r="AI318" s="164" t="str">
        <f t="shared" si="472"/>
        <v/>
      </c>
      <c r="AJ318" s="164" t="str">
        <f t="shared" si="472"/>
        <v/>
      </c>
      <c r="AK318" s="164" t="str">
        <f t="shared" si="472"/>
        <v/>
      </c>
      <c r="AL318" s="164" t="str">
        <f t="shared" si="472"/>
        <v/>
      </c>
      <c r="AM318" s="164" t="str">
        <f t="shared" si="472"/>
        <v/>
      </c>
      <c r="AN318" s="164" t="str">
        <f t="shared" si="472"/>
        <v/>
      </c>
      <c r="AO318" s="164" t="str">
        <f t="shared" si="472"/>
        <v/>
      </c>
      <c r="AP318" s="164" t="str">
        <f t="shared" si="472"/>
        <v/>
      </c>
      <c r="AQ318" s="164" t="str">
        <f t="shared" si="472"/>
        <v/>
      </c>
      <c r="AR318" s="164" t="str">
        <f t="shared" si="472"/>
        <v/>
      </c>
      <c r="AS318" s="164" t="str">
        <f t="shared" si="472"/>
        <v/>
      </c>
      <c r="AT318" s="164" t="str">
        <f t="shared" si="472"/>
        <v/>
      </c>
      <c r="AU318" s="164" t="str">
        <f t="shared" si="472"/>
        <v/>
      </c>
      <c r="AV318" s="164" t="str">
        <f t="shared" si="472"/>
        <v/>
      </c>
      <c r="AW318" s="165" t="str">
        <f t="shared" si="472"/>
        <v/>
      </c>
      <c r="AX318" t="s">
        <v>1</v>
      </c>
      <c r="AY318" s="106" t="str">
        <f t="shared" si="406"/>
        <v/>
      </c>
      <c r="AZ318" s="138" t="str">
        <f t="shared" si="398"/>
        <v/>
      </c>
      <c r="BA318" s="74" t="str">
        <f t="shared" si="407"/>
        <v/>
      </c>
      <c r="BB318" s="74" t="str">
        <f t="shared" si="408"/>
        <v/>
      </c>
      <c r="BC318" s="138" t="str">
        <f t="shared" si="409"/>
        <v/>
      </c>
      <c r="BD318" s="138" t="str">
        <f t="shared" si="410"/>
        <v/>
      </c>
      <c r="BE318" s="138" t="str">
        <f t="shared" si="411"/>
        <v/>
      </c>
      <c r="BF318" s="138" t="str">
        <f t="shared" si="432"/>
        <v/>
      </c>
      <c r="BG318" s="138" t="str">
        <f>IF(CD318="","",IF(N(BD318)&gt;max_minuta*60,2,INDEX(statusRezultat_id,MATCH(VALUE(BE318),statusRezultat_oevent,0))))</f>
        <v/>
      </c>
      <c r="BH318" s="74" t="str">
        <f>IF(B318="","",SUBSTITUTE(MID($B318,R318+1,S318-R318-1),"""",""))</f>
        <v/>
      </c>
      <c r="BI318" s="74" t="str">
        <f>IF(B318="","",SUBSTITUTE(MID($B318,S318+1,T318-S318-1),"""",""))</f>
        <v/>
      </c>
      <c r="BJ318" s="138" t="str">
        <f t="shared" si="412"/>
        <v/>
      </c>
      <c r="BK318" s="74" t="str" cm="1">
        <f t="array" ref="BK318">IF(BJ318="",""&amp;BI318,IF(BJ318="NEMA",BI318,INDEX(klubAlias_klub,BJ318)))</f>
        <v/>
      </c>
      <c r="BL318" s="74" t="str" cm="1">
        <f t="array" ref="BL318">IFERROR(INDEX(registarNatjecatelji,CE318,4),"")</f>
        <v/>
      </c>
      <c r="BM318" s="183" t="str">
        <f t="shared" si="456"/>
        <v/>
      </c>
      <c r="BN318" s="74" t="str">
        <f t="shared" si="413"/>
        <v/>
      </c>
      <c r="BO318" s="74" t="str">
        <f>IF(B318="","",SUBSTITUTE(MID($B318,T318+1,U318-T318-1),"""",""))</f>
        <v/>
      </c>
      <c r="BP318" s="138" t="str">
        <f>IF(BO318="","",IFERROR(INDEX(drzava_id,MATCH(BO318,drzava_oznaka,0)),"NEMA"))</f>
        <v/>
      </c>
      <c r="BQ318" s="74" t="str">
        <f>IF(B318="","",SUBSTITUTE(MID($B318,AQ318+1,AR318-AQ318-1),"""",""))</f>
        <v/>
      </c>
      <c r="BR318" s="74" t="str">
        <f t="shared" si="399"/>
        <v/>
      </c>
      <c r="BS318" s="138" t="str">
        <f t="shared" si="400"/>
        <v/>
      </c>
      <c r="BT318" s="75" t="str">
        <f>IF(B318="","",SUBSTITUTE(MID($B318,AR318+1,AS318-AR318-1),"""",""))</f>
        <v/>
      </c>
      <c r="BU318" s="75" t="str">
        <f>IF(B318="","",SUBSTITUTE(MID($B318,AS318+1,AT318-AS318-1),"""",""))</f>
        <v/>
      </c>
      <c r="BV318" s="76" t="str">
        <f>IF(B318="","",SUBSTITUTE(MID($B318,AT318+1,AU318-AT318-1),"""",""))</f>
        <v/>
      </c>
      <c r="BW318" t="s">
        <v>1</v>
      </c>
      <c r="BX318" s="106" t="str">
        <f>IF(BA318="Vacant","",IF(BA318="","",BA318) &amp; IF(BB318="",""," – " &amp; BB318) &amp; IF(BN318="",""," – " &amp; BN318) &amp; IF(AY318="",""," – " &amp; AY318))</f>
        <v/>
      </c>
      <c r="BY318" s="107" t="str">
        <f t="shared" si="401"/>
        <v/>
      </c>
      <c r="BZ318" t="s">
        <v>1</v>
      </c>
      <c r="CA318" s="106" t="str">
        <f>IF(BA318="Vacant","",IF(BA318="","",BA318) &amp; IF(BB318="",""," – " &amp; BB318) &amp; IF(BN318="",""," – " &amp; BN318))</f>
        <v/>
      </c>
      <c r="CB318" s="107" t="str">
        <f t="shared" si="402"/>
        <v/>
      </c>
      <c r="CC318" t="s">
        <v>1</v>
      </c>
      <c r="CD318" s="106" t="str">
        <f>IF(BA318="Vacant","",IF(BA318="","",BA318)&amp;IF(BB318="",""," – "&amp;BB318))</f>
        <v/>
      </c>
      <c r="CE318" s="107" t="str">
        <f t="shared" si="414"/>
        <v/>
      </c>
      <c r="CF318" t="s">
        <v>1</v>
      </c>
      <c r="CG318" s="112" t="str">
        <f t="shared" si="415"/>
        <v/>
      </c>
      <c r="CH318" s="107" t="str" cm="1">
        <f t="array" ref="CH318">IF(CG318="","",INDEX(imePrezime_id,CG318,0))</f>
        <v/>
      </c>
      <c r="CI318" t="s">
        <v>1</v>
      </c>
      <c r="CJ318" s="30" t="str">
        <f>IF(CE318&lt;&gt;"NEMA","","SELECT '"&amp;CD318&amp;"', ime, prezime FROM imeprezime WHERE ime LIKE '%"&amp;MID(BA318,2,LEN(BA318)-2)&amp;"%' Or prezime LIKE '%"&amp;MID(BB318,2,LEN(BB318)-2)&amp;"%' Or ime LIKE '%"&amp;MID(BB318,2,LEN(BB318)-2)&amp;"%' Or prezime LIKE '%"&amp;MID(BA318,2,LEN(BA318)-2)&amp;"%' ORDER BY ime, prezime;")</f>
        <v/>
      </c>
      <c r="CK318" t="s">
        <v>1</v>
      </c>
      <c r="CL318" s="91"/>
      <c r="CM318" t="s">
        <v>1</v>
      </c>
      <c r="CO318" t="s">
        <v>1</v>
      </c>
      <c r="CW318" s="116" t="str">
        <f>IF(CE318="NEMA",MAX(CW$10:CW317)+1,"")</f>
        <v/>
      </c>
      <c r="CX318" t="s">
        <v>1</v>
      </c>
      <c r="CY318" s="124" t="str">
        <f>LEFT(BQ318,1)</f>
        <v/>
      </c>
      <c r="CZ318" t="s">
        <v>1</v>
      </c>
      <c r="DA318" s="106" t="str">
        <f>IF(CW318="","",IF(BO318&lt;&gt;"CRO","","INSERT INTO osoba (id,reg_broj,oib,spol_id,dat_rodjenja) VALUES ("&amp;CW318&amp;",(SELECT max(reg_broj)+1 FROM osoba),Null,'"&amp;CY318&amp;"',Null); INSERT INTO osoba_log (id,reg_broj,oib,spol_id,dat_rodjenja,dnevnik_id) SELECT id,reg_broj,oib,spol_id,dat_rodjenja,"&amp;CW$2&amp;" FROM osoba WHERE id = "&amp;CW318&amp;";"))</f>
        <v/>
      </c>
      <c r="DB318" s="129" t="str">
        <f>IF(CW318="","","INSERT INTO imeprezime (id,osoba_id,rbr,ime,prezime,klub_id,identitet_id,sintaksa_id,info,aktivno,dnevnik_id) VALUES ("&amp;CW318&amp;","&amp;IF(DA318="","Null",CW318)&amp;",1,'"&amp;BA318&amp;"','"&amp;BB318&amp;"',(SELECT id FROM klub WHERE naziv = '"&amp;BI318&amp;"'),Null,1,'',1,"&amp;CW$2&amp;");")</f>
        <v/>
      </c>
      <c r="DC318" t="s">
        <v>1</v>
      </c>
      <c r="DD318" s="30" t="str">
        <f t="shared" si="416"/>
        <v/>
      </c>
      <c r="DE318" t="s">
        <v>1</v>
      </c>
      <c r="DF318" s="106" t="str">
        <f>IF(OR(BP318="",BP318&lt;&gt;"NEMA"),"",BO318)</f>
        <v/>
      </c>
      <c r="DG318" s="129" t="str">
        <f>IF(DF318="","",MAX(DG$10:DG317)+1)</f>
        <v/>
      </c>
      <c r="DH318" t="s">
        <v>1</v>
      </c>
      <c r="DI318" s="91"/>
      <c r="DJ318" t="s">
        <v>1</v>
      </c>
      <c r="DK318" s="30" t="str">
        <f>IF(DF318="","","INSERT INTO drzava(id,naziv,oznaka) VALUES ("&amp;DG318&amp;",'"&amp;DI318&amp;"','"&amp;UPPER(LEFT(DF318,1))&amp;LOWER(RIGHT(DF318,2))&amp;"');")</f>
        <v/>
      </c>
      <c r="DL318" t="s">
        <v>1</v>
      </c>
      <c r="DM318" s="170" t="str">
        <f>IF(BJ318&lt;&gt;"NEMA","",IF(IFERROR(MATCH(BI318,BI$10:BI317,0),0)&lt;&gt;0,"",BI318))</f>
        <v/>
      </c>
      <c r="DN318" t="s">
        <v>1</v>
      </c>
      <c r="DO318" s="91"/>
      <c r="DP318" t="s">
        <v>1</v>
      </c>
      <c r="DQ318" s="106" t="str">
        <f t="shared" si="417"/>
        <v/>
      </c>
      <c r="DR318" s="74" t="str">
        <f>IF(DQ318="","",MAX(DR$10:DR317)+1)</f>
        <v/>
      </c>
      <c r="DS318" s="74" t="str">
        <f>IF(DQ318="","",IF(BP318="","",IF(BP318="NEMA",DG318,BP318)))</f>
        <v/>
      </c>
      <c r="DT318" s="74" t="str">
        <f t="shared" si="418"/>
        <v/>
      </c>
      <c r="DU318" s="74" t="str">
        <f>IF(DO318="","",MAX(DU$10:DU317)+1)</f>
        <v/>
      </c>
      <c r="DV318" s="181" t="str">
        <f>IF(DO318="","",INDEX(klub_id,MATCH(DO318,klub_naziv,0)))</f>
        <v/>
      </c>
      <c r="DW318" s="129" t="str">
        <f t="shared" si="419"/>
        <v/>
      </c>
      <c r="DX318" t="s">
        <v>1</v>
      </c>
      <c r="DY318" s="30" t="str">
        <f t="shared" si="420"/>
        <v/>
      </c>
      <c r="DZ318" t="s">
        <v>1</v>
      </c>
      <c r="EA318" s="170" t="str">
        <f>IF(BX318="","",IF(BY318&lt;&gt;"NEMA","ime-pre-klu"&amp;IF(BJ318="","","(ali)")&amp;"-kat",IF(CB318&lt;&gt;"NEMA","ime-pre-klu"&amp;IF(BJ318="","","(ali)"),IF(CE318&lt;&gt;"NEMA","ime-pre",IF(CW318&lt;&gt;"","novo",""))))&amp;IF(AND(BE318="0",BD318&gt;max_minuta*60),"-ot",""))</f>
        <v/>
      </c>
      <c r="EB318" t="s">
        <v>1</v>
      </c>
      <c r="EC318" s="112"/>
      <c r="ED318" s="138"/>
      <c r="EE318" s="138"/>
      <c r="EF318" s="138"/>
      <c r="EG318" s="138"/>
      <c r="EH318" s="138"/>
      <c r="EI318" s="138"/>
      <c r="EJ318" s="138"/>
      <c r="EK318" s="138"/>
      <c r="EL318" s="138"/>
      <c r="EM318" s="107" t="str">
        <f t="shared" si="403"/>
        <v/>
      </c>
      <c r="EN318" t="s">
        <v>1</v>
      </c>
    </row>
    <row r="319" spans="2:144" x14ac:dyDescent="0.25">
      <c r="B319" s="152"/>
      <c r="C319" t="s">
        <v>1</v>
      </c>
      <c r="D319" s="163" t="str">
        <f t="shared" si="404"/>
        <v/>
      </c>
      <c r="E319" s="164" t="str">
        <f t="shared" ref="E319:AW319" si="473">IF($B319="","",FIND(";",$B319,D319+1))</f>
        <v/>
      </c>
      <c r="F319" s="164" t="str">
        <f t="shared" si="473"/>
        <v/>
      </c>
      <c r="G319" s="164" t="str">
        <f t="shared" si="473"/>
        <v/>
      </c>
      <c r="H319" s="164" t="str">
        <f t="shared" si="473"/>
        <v/>
      </c>
      <c r="I319" s="164" t="str">
        <f t="shared" si="473"/>
        <v/>
      </c>
      <c r="J319" s="164" t="str">
        <f t="shared" si="473"/>
        <v/>
      </c>
      <c r="K319" s="164" t="str">
        <f t="shared" si="473"/>
        <v/>
      </c>
      <c r="L319" s="164" t="str">
        <f t="shared" si="473"/>
        <v/>
      </c>
      <c r="M319" s="164" t="str">
        <f t="shared" si="473"/>
        <v/>
      </c>
      <c r="N319" s="164" t="str">
        <f t="shared" si="473"/>
        <v/>
      </c>
      <c r="O319" s="164" t="str">
        <f t="shared" si="473"/>
        <v/>
      </c>
      <c r="P319" s="164" t="str">
        <f t="shared" si="473"/>
        <v/>
      </c>
      <c r="Q319" s="164" t="str">
        <f t="shared" si="473"/>
        <v/>
      </c>
      <c r="R319" s="164" t="str">
        <f t="shared" si="473"/>
        <v/>
      </c>
      <c r="S319" s="164" t="str">
        <f t="shared" si="473"/>
        <v/>
      </c>
      <c r="T319" s="164" t="str">
        <f t="shared" si="473"/>
        <v/>
      </c>
      <c r="U319" s="164" t="str">
        <f t="shared" si="473"/>
        <v/>
      </c>
      <c r="V319" s="164" t="str">
        <f t="shared" si="473"/>
        <v/>
      </c>
      <c r="W319" s="164" t="str">
        <f t="shared" si="473"/>
        <v/>
      </c>
      <c r="X319" s="164" t="str">
        <f t="shared" si="473"/>
        <v/>
      </c>
      <c r="Y319" s="164" t="str">
        <f t="shared" si="473"/>
        <v/>
      </c>
      <c r="Z319" s="164" t="str">
        <f t="shared" si="473"/>
        <v/>
      </c>
      <c r="AA319" s="164" t="str">
        <f t="shared" si="473"/>
        <v/>
      </c>
      <c r="AB319" s="164" t="str">
        <f t="shared" si="473"/>
        <v/>
      </c>
      <c r="AC319" s="164" t="str">
        <f t="shared" si="473"/>
        <v/>
      </c>
      <c r="AD319" s="164" t="str">
        <f t="shared" si="473"/>
        <v/>
      </c>
      <c r="AE319" s="164" t="str">
        <f t="shared" si="473"/>
        <v/>
      </c>
      <c r="AF319" s="164" t="str">
        <f t="shared" si="473"/>
        <v/>
      </c>
      <c r="AG319" s="164" t="str">
        <f t="shared" si="473"/>
        <v/>
      </c>
      <c r="AH319" s="164" t="str">
        <f t="shared" si="473"/>
        <v/>
      </c>
      <c r="AI319" s="164" t="str">
        <f t="shared" si="473"/>
        <v/>
      </c>
      <c r="AJ319" s="164" t="str">
        <f t="shared" si="473"/>
        <v/>
      </c>
      <c r="AK319" s="164" t="str">
        <f t="shared" si="473"/>
        <v/>
      </c>
      <c r="AL319" s="164" t="str">
        <f t="shared" si="473"/>
        <v/>
      </c>
      <c r="AM319" s="164" t="str">
        <f t="shared" si="473"/>
        <v/>
      </c>
      <c r="AN319" s="164" t="str">
        <f t="shared" si="473"/>
        <v/>
      </c>
      <c r="AO319" s="164" t="str">
        <f t="shared" si="473"/>
        <v/>
      </c>
      <c r="AP319" s="164" t="str">
        <f t="shared" si="473"/>
        <v/>
      </c>
      <c r="AQ319" s="164" t="str">
        <f t="shared" si="473"/>
        <v/>
      </c>
      <c r="AR319" s="164" t="str">
        <f t="shared" si="473"/>
        <v/>
      </c>
      <c r="AS319" s="164" t="str">
        <f t="shared" si="473"/>
        <v/>
      </c>
      <c r="AT319" s="164" t="str">
        <f t="shared" si="473"/>
        <v/>
      </c>
      <c r="AU319" s="164" t="str">
        <f t="shared" si="473"/>
        <v/>
      </c>
      <c r="AV319" s="164" t="str">
        <f t="shared" si="473"/>
        <v/>
      </c>
      <c r="AW319" s="165" t="str">
        <f t="shared" si="473"/>
        <v/>
      </c>
      <c r="AX319" t="s">
        <v>1</v>
      </c>
      <c r="AY319" s="106" t="str">
        <f t="shared" si="406"/>
        <v/>
      </c>
      <c r="AZ319" s="138" t="str">
        <f t="shared" si="398"/>
        <v/>
      </c>
      <c r="BA319" s="74" t="str">
        <f t="shared" si="407"/>
        <v/>
      </c>
      <c r="BB319" s="74" t="str">
        <f t="shared" si="408"/>
        <v/>
      </c>
      <c r="BC319" s="138" t="str">
        <f t="shared" si="409"/>
        <v/>
      </c>
      <c r="BD319" s="138" t="str">
        <f t="shared" si="410"/>
        <v/>
      </c>
      <c r="BE319" s="138" t="str">
        <f t="shared" si="411"/>
        <v/>
      </c>
      <c r="BF319" s="138" t="str">
        <f t="shared" si="432"/>
        <v/>
      </c>
      <c r="BG319" s="138" t="str">
        <f>IF(CD319="","",IF(N(BD319)&gt;max_minuta*60,2,INDEX(statusRezultat_id,MATCH(VALUE(BE319),statusRezultat_oevent,0))))</f>
        <v/>
      </c>
      <c r="BH319" s="74" t="str">
        <f>IF(B319="","",SUBSTITUTE(MID($B319,R319+1,S319-R319-1),"""",""))</f>
        <v/>
      </c>
      <c r="BI319" s="74" t="str">
        <f>IF(B319="","",SUBSTITUTE(MID($B319,S319+1,T319-S319-1),"""",""))</f>
        <v/>
      </c>
      <c r="BJ319" s="138" t="str">
        <f t="shared" si="412"/>
        <v/>
      </c>
      <c r="BK319" s="74" t="str" cm="1">
        <f t="array" ref="BK319">IF(BJ319="",""&amp;BI319,IF(BJ319="NEMA",BI319,INDEX(klubAlias_klub,BJ319)))</f>
        <v/>
      </c>
      <c r="BL319" s="74" t="str" cm="1">
        <f t="array" ref="BL319">IFERROR(INDEX(registarNatjecatelji,CE319,4),"")</f>
        <v/>
      </c>
      <c r="BM319" s="183" t="str">
        <f t="shared" si="456"/>
        <v/>
      </c>
      <c r="BN319" s="74" t="str">
        <f t="shared" si="413"/>
        <v/>
      </c>
      <c r="BO319" s="74" t="str">
        <f>IF(B319="","",SUBSTITUTE(MID($B319,T319+1,U319-T319-1),"""",""))</f>
        <v/>
      </c>
      <c r="BP319" s="138" t="str">
        <f>IF(BO319="","",IFERROR(INDEX(drzava_id,MATCH(BO319,drzava_oznaka,0)),"NEMA"))</f>
        <v/>
      </c>
      <c r="BQ319" s="74" t="str">
        <f>IF(B319="","",SUBSTITUTE(MID($B319,AQ319+1,AR319-AQ319-1),"""",""))</f>
        <v/>
      </c>
      <c r="BR319" s="74" t="str">
        <f t="shared" si="399"/>
        <v/>
      </c>
      <c r="BS319" s="138" t="str">
        <f t="shared" si="400"/>
        <v/>
      </c>
      <c r="BT319" s="75" t="str">
        <f>IF(B319="","",SUBSTITUTE(MID($B319,AR319+1,AS319-AR319-1),"""",""))</f>
        <v/>
      </c>
      <c r="BU319" s="75" t="str">
        <f>IF(B319="","",SUBSTITUTE(MID($B319,AS319+1,AT319-AS319-1),"""",""))</f>
        <v/>
      </c>
      <c r="BV319" s="76" t="str">
        <f>IF(B319="","",SUBSTITUTE(MID($B319,AT319+1,AU319-AT319-1),"""",""))</f>
        <v/>
      </c>
      <c r="BW319" t="s">
        <v>1</v>
      </c>
      <c r="BX319" s="106" t="str">
        <f>IF(BA319="Vacant","",IF(BA319="","",BA319) &amp; IF(BB319="",""," – " &amp; BB319) &amp; IF(BN319="",""," – " &amp; BN319) &amp; IF(AY319="",""," – " &amp; AY319))</f>
        <v/>
      </c>
      <c r="BY319" s="107" t="str">
        <f t="shared" si="401"/>
        <v/>
      </c>
      <c r="BZ319" t="s">
        <v>1</v>
      </c>
      <c r="CA319" s="106" t="str">
        <f>IF(BA319="Vacant","",IF(BA319="","",BA319) &amp; IF(BB319="",""," – " &amp; BB319) &amp; IF(BN319="",""," – " &amp; BN319))</f>
        <v/>
      </c>
      <c r="CB319" s="107" t="str">
        <f t="shared" si="402"/>
        <v/>
      </c>
      <c r="CC319" t="s">
        <v>1</v>
      </c>
      <c r="CD319" s="106" t="str">
        <f>IF(BA319="Vacant","",IF(BA319="","",BA319)&amp;IF(BB319="",""," – "&amp;BB319))</f>
        <v/>
      </c>
      <c r="CE319" s="107" t="str">
        <f t="shared" si="414"/>
        <v/>
      </c>
      <c r="CF319" t="s">
        <v>1</v>
      </c>
      <c r="CG319" s="112" t="str">
        <f t="shared" si="415"/>
        <v/>
      </c>
      <c r="CH319" s="107" t="str" cm="1">
        <f t="array" ref="CH319">IF(CG319="","",INDEX(imePrezime_id,CG319,0))</f>
        <v/>
      </c>
      <c r="CI319" t="s">
        <v>1</v>
      </c>
      <c r="CJ319" s="30" t="str">
        <f>IF(CE319&lt;&gt;"NEMA","","SELECT '"&amp;CD319&amp;"', ime, prezime FROM imeprezime WHERE ime LIKE '%"&amp;MID(BA319,2,LEN(BA319)-2)&amp;"%' Or prezime LIKE '%"&amp;MID(BB319,2,LEN(BB319)-2)&amp;"%' Or ime LIKE '%"&amp;MID(BB319,2,LEN(BB319)-2)&amp;"%' Or prezime LIKE '%"&amp;MID(BA319,2,LEN(BA319)-2)&amp;"%' ORDER BY ime, prezime;")</f>
        <v/>
      </c>
      <c r="CK319" t="s">
        <v>1</v>
      </c>
      <c r="CL319" s="91"/>
      <c r="CM319" t="s">
        <v>1</v>
      </c>
      <c r="CO319" t="s">
        <v>1</v>
      </c>
      <c r="CW319" s="116" t="str">
        <f>IF(CE319="NEMA",MAX(CW$10:CW318)+1,"")</f>
        <v/>
      </c>
      <c r="CX319" t="s">
        <v>1</v>
      </c>
      <c r="CY319" s="124" t="str">
        <f>LEFT(BQ319,1)</f>
        <v/>
      </c>
      <c r="CZ319" t="s">
        <v>1</v>
      </c>
      <c r="DA319" s="106" t="str">
        <f>IF(CW319="","",IF(BO319&lt;&gt;"CRO","","INSERT INTO osoba (id,reg_broj,oib,spol_id,dat_rodjenja) VALUES ("&amp;CW319&amp;",(SELECT max(reg_broj)+1 FROM osoba),Null,'"&amp;CY319&amp;"',Null); INSERT INTO osoba_log (id,reg_broj,oib,spol_id,dat_rodjenja,dnevnik_id) SELECT id,reg_broj,oib,spol_id,dat_rodjenja,"&amp;CW$2&amp;" FROM osoba WHERE id = "&amp;CW319&amp;";"))</f>
        <v/>
      </c>
      <c r="DB319" s="129" t="str">
        <f>IF(CW319="","","INSERT INTO imeprezime (id,osoba_id,rbr,ime,prezime,klub_id,identitet_id,sintaksa_id,info,aktivno,dnevnik_id) VALUES ("&amp;CW319&amp;","&amp;IF(DA319="","Null",CW319)&amp;",1,'"&amp;BA319&amp;"','"&amp;BB319&amp;"',(SELECT id FROM klub WHERE naziv = '"&amp;BI319&amp;"'),Null,1,'',1,"&amp;CW$2&amp;");")</f>
        <v/>
      </c>
      <c r="DC319" t="s">
        <v>1</v>
      </c>
      <c r="DD319" s="30" t="str">
        <f t="shared" si="416"/>
        <v/>
      </c>
      <c r="DE319" t="s">
        <v>1</v>
      </c>
      <c r="DF319" s="106" t="str">
        <f>IF(OR(BP319="",BP319&lt;&gt;"NEMA"),"",BO319)</f>
        <v/>
      </c>
      <c r="DG319" s="129" t="str">
        <f>IF(DF319="","",MAX(DG$10:DG318)+1)</f>
        <v/>
      </c>
      <c r="DH319" t="s">
        <v>1</v>
      </c>
      <c r="DI319" s="91"/>
      <c r="DJ319" t="s">
        <v>1</v>
      </c>
      <c r="DK319" s="30" t="str">
        <f>IF(DF319="","","INSERT INTO drzava(id,naziv,oznaka) VALUES ("&amp;DG319&amp;",'"&amp;DI319&amp;"','"&amp;UPPER(LEFT(DF319,1))&amp;LOWER(RIGHT(DF319,2))&amp;"');")</f>
        <v/>
      </c>
      <c r="DL319" t="s">
        <v>1</v>
      </c>
      <c r="DM319" s="170" t="str">
        <f>IF(BJ319&lt;&gt;"NEMA","",IF(IFERROR(MATCH(BI319,BI$10:BI318,0),0)&lt;&gt;0,"",BI319))</f>
        <v/>
      </c>
      <c r="DN319" t="s">
        <v>1</v>
      </c>
      <c r="DO319" s="91"/>
      <c r="DP319" t="s">
        <v>1</v>
      </c>
      <c r="DQ319" s="106" t="str">
        <f t="shared" si="417"/>
        <v/>
      </c>
      <c r="DR319" s="74" t="str">
        <f>IF(DQ319="","",MAX(DR$10:DR318)+1)</f>
        <v/>
      </c>
      <c r="DS319" s="74" t="str">
        <f>IF(DQ319="","",IF(BP319="","",IF(BP319="NEMA",DG319,BP319)))</f>
        <v/>
      </c>
      <c r="DT319" s="74" t="str">
        <f t="shared" si="418"/>
        <v/>
      </c>
      <c r="DU319" s="74" t="str">
        <f>IF(DO319="","",MAX(DU$10:DU318)+1)</f>
        <v/>
      </c>
      <c r="DV319" s="181" t="str">
        <f>IF(DO319="","",INDEX(klub_id,MATCH(DO319,klub_naziv,0)))</f>
        <v/>
      </c>
      <c r="DW319" s="129" t="str">
        <f t="shared" si="419"/>
        <v/>
      </c>
      <c r="DX319" t="s">
        <v>1</v>
      </c>
      <c r="DY319" s="30" t="str">
        <f t="shared" si="420"/>
        <v/>
      </c>
      <c r="DZ319" t="s">
        <v>1</v>
      </c>
      <c r="EA319" s="170" t="str">
        <f>IF(BX319="","",IF(BY319&lt;&gt;"NEMA","ime-pre-klu"&amp;IF(BJ319="","","(ali)")&amp;"-kat",IF(CB319&lt;&gt;"NEMA","ime-pre-klu"&amp;IF(BJ319="","","(ali)"),IF(CE319&lt;&gt;"NEMA","ime-pre",IF(CW319&lt;&gt;"","novo",""))))&amp;IF(AND(BE319="0",BD319&gt;max_minuta*60),"-ot",""))</f>
        <v/>
      </c>
      <c r="EB319" t="s">
        <v>1</v>
      </c>
      <c r="EC319" s="112"/>
      <c r="ED319" s="138"/>
      <c r="EE319" s="138"/>
      <c r="EF319" s="138"/>
      <c r="EG319" s="138"/>
      <c r="EH319" s="138"/>
      <c r="EI319" s="138"/>
      <c r="EJ319" s="138"/>
      <c r="EK319" s="138"/>
      <c r="EL319" s="138"/>
      <c r="EM319" s="107" t="str">
        <f t="shared" si="403"/>
        <v/>
      </c>
      <c r="EN319" t="s">
        <v>1</v>
      </c>
    </row>
    <row r="320" spans="2:144" x14ac:dyDescent="0.25">
      <c r="B320" s="152"/>
      <c r="C320" t="s">
        <v>1</v>
      </c>
      <c r="D320" s="163" t="str">
        <f t="shared" si="404"/>
        <v/>
      </c>
      <c r="E320" s="164" t="str">
        <f t="shared" ref="E320:AW320" si="474">IF($B320="","",FIND(";",$B320,D320+1))</f>
        <v/>
      </c>
      <c r="F320" s="164" t="str">
        <f t="shared" si="474"/>
        <v/>
      </c>
      <c r="G320" s="164" t="str">
        <f t="shared" si="474"/>
        <v/>
      </c>
      <c r="H320" s="164" t="str">
        <f t="shared" si="474"/>
        <v/>
      </c>
      <c r="I320" s="164" t="str">
        <f t="shared" si="474"/>
        <v/>
      </c>
      <c r="J320" s="164" t="str">
        <f t="shared" si="474"/>
        <v/>
      </c>
      <c r="K320" s="164" t="str">
        <f t="shared" si="474"/>
        <v/>
      </c>
      <c r="L320" s="164" t="str">
        <f t="shared" si="474"/>
        <v/>
      </c>
      <c r="M320" s="164" t="str">
        <f t="shared" si="474"/>
        <v/>
      </c>
      <c r="N320" s="164" t="str">
        <f t="shared" si="474"/>
        <v/>
      </c>
      <c r="O320" s="164" t="str">
        <f t="shared" si="474"/>
        <v/>
      </c>
      <c r="P320" s="164" t="str">
        <f t="shared" si="474"/>
        <v/>
      </c>
      <c r="Q320" s="164" t="str">
        <f t="shared" si="474"/>
        <v/>
      </c>
      <c r="R320" s="164" t="str">
        <f t="shared" si="474"/>
        <v/>
      </c>
      <c r="S320" s="164" t="str">
        <f t="shared" si="474"/>
        <v/>
      </c>
      <c r="T320" s="164" t="str">
        <f t="shared" si="474"/>
        <v/>
      </c>
      <c r="U320" s="164" t="str">
        <f t="shared" si="474"/>
        <v/>
      </c>
      <c r="V320" s="164" t="str">
        <f t="shared" si="474"/>
        <v/>
      </c>
      <c r="W320" s="164" t="str">
        <f t="shared" si="474"/>
        <v/>
      </c>
      <c r="X320" s="164" t="str">
        <f t="shared" si="474"/>
        <v/>
      </c>
      <c r="Y320" s="164" t="str">
        <f t="shared" si="474"/>
        <v/>
      </c>
      <c r="Z320" s="164" t="str">
        <f t="shared" si="474"/>
        <v/>
      </c>
      <c r="AA320" s="164" t="str">
        <f t="shared" si="474"/>
        <v/>
      </c>
      <c r="AB320" s="164" t="str">
        <f t="shared" si="474"/>
        <v/>
      </c>
      <c r="AC320" s="164" t="str">
        <f t="shared" si="474"/>
        <v/>
      </c>
      <c r="AD320" s="164" t="str">
        <f t="shared" si="474"/>
        <v/>
      </c>
      <c r="AE320" s="164" t="str">
        <f t="shared" si="474"/>
        <v/>
      </c>
      <c r="AF320" s="164" t="str">
        <f t="shared" si="474"/>
        <v/>
      </c>
      <c r="AG320" s="164" t="str">
        <f t="shared" si="474"/>
        <v/>
      </c>
      <c r="AH320" s="164" t="str">
        <f t="shared" si="474"/>
        <v/>
      </c>
      <c r="AI320" s="164" t="str">
        <f t="shared" si="474"/>
        <v/>
      </c>
      <c r="AJ320" s="164" t="str">
        <f t="shared" si="474"/>
        <v/>
      </c>
      <c r="AK320" s="164" t="str">
        <f t="shared" si="474"/>
        <v/>
      </c>
      <c r="AL320" s="164" t="str">
        <f t="shared" si="474"/>
        <v/>
      </c>
      <c r="AM320" s="164" t="str">
        <f t="shared" si="474"/>
        <v/>
      </c>
      <c r="AN320" s="164" t="str">
        <f t="shared" si="474"/>
        <v/>
      </c>
      <c r="AO320" s="164" t="str">
        <f t="shared" si="474"/>
        <v/>
      </c>
      <c r="AP320" s="164" t="str">
        <f t="shared" si="474"/>
        <v/>
      </c>
      <c r="AQ320" s="164" t="str">
        <f t="shared" si="474"/>
        <v/>
      </c>
      <c r="AR320" s="164" t="str">
        <f t="shared" si="474"/>
        <v/>
      </c>
      <c r="AS320" s="164" t="str">
        <f t="shared" si="474"/>
        <v/>
      </c>
      <c r="AT320" s="164" t="str">
        <f t="shared" si="474"/>
        <v/>
      </c>
      <c r="AU320" s="164" t="str">
        <f t="shared" si="474"/>
        <v/>
      </c>
      <c r="AV320" s="164" t="str">
        <f t="shared" si="474"/>
        <v/>
      </c>
      <c r="AW320" s="165" t="str">
        <f t="shared" si="474"/>
        <v/>
      </c>
      <c r="AX320" t="s">
        <v>1</v>
      </c>
      <c r="AY320" s="106" t="str">
        <f t="shared" si="406"/>
        <v/>
      </c>
      <c r="AZ320" s="138" t="str">
        <f t="shared" si="398"/>
        <v/>
      </c>
      <c r="BA320" s="74" t="str">
        <f t="shared" si="407"/>
        <v/>
      </c>
      <c r="BB320" s="74" t="str">
        <f t="shared" si="408"/>
        <v/>
      </c>
      <c r="BC320" s="138" t="str">
        <f t="shared" si="409"/>
        <v/>
      </c>
      <c r="BD320" s="138" t="str">
        <f t="shared" si="410"/>
        <v/>
      </c>
      <c r="BE320" s="138" t="str">
        <f t="shared" si="411"/>
        <v/>
      </c>
      <c r="BF320" s="138" t="str">
        <f t="shared" si="432"/>
        <v/>
      </c>
      <c r="BG320" s="138" t="str">
        <f>IF(CD320="","",IF(N(BD320)&gt;max_minuta*60,2,INDEX(statusRezultat_id,MATCH(VALUE(BE320),statusRezultat_oevent,0))))</f>
        <v/>
      </c>
      <c r="BH320" s="74" t="str">
        <f>IF(B320="","",SUBSTITUTE(MID($B320,R320+1,S320-R320-1),"""",""))</f>
        <v/>
      </c>
      <c r="BI320" s="74" t="str">
        <f>IF(B320="","",SUBSTITUTE(MID($B320,S320+1,T320-S320-1),"""",""))</f>
        <v/>
      </c>
      <c r="BJ320" s="138" t="str">
        <f t="shared" si="412"/>
        <v/>
      </c>
      <c r="BK320" s="74" t="str" cm="1">
        <f t="array" ref="BK320">IF(BJ320="",""&amp;BI320,IF(BJ320="NEMA",BI320,INDEX(klubAlias_klub,BJ320)))</f>
        <v/>
      </c>
      <c r="BL320" s="74" t="str" cm="1">
        <f t="array" ref="BL320">IFERROR(INDEX(registarNatjecatelji,CE320,4),"")</f>
        <v/>
      </c>
      <c r="BM320" s="183" t="str">
        <f t="shared" si="456"/>
        <v/>
      </c>
      <c r="BN320" s="74" t="str">
        <f t="shared" si="413"/>
        <v/>
      </c>
      <c r="BO320" s="74" t="str">
        <f>IF(B320="","",SUBSTITUTE(MID($B320,T320+1,U320-T320-1),"""",""))</f>
        <v/>
      </c>
      <c r="BP320" s="138" t="str">
        <f>IF(BO320="","",IFERROR(INDEX(drzava_id,MATCH(BO320,drzava_oznaka,0)),"NEMA"))</f>
        <v/>
      </c>
      <c r="BQ320" s="74" t="str">
        <f>IF(B320="","",SUBSTITUTE(MID($B320,AQ320+1,AR320-AQ320-1),"""",""))</f>
        <v/>
      </c>
      <c r="BR320" s="74" t="str">
        <f t="shared" si="399"/>
        <v/>
      </c>
      <c r="BS320" s="138" t="str">
        <f t="shared" si="400"/>
        <v/>
      </c>
      <c r="BT320" s="75" t="str">
        <f>IF(B320="","",SUBSTITUTE(MID($B320,AR320+1,AS320-AR320-1),"""",""))</f>
        <v/>
      </c>
      <c r="BU320" s="75" t="str">
        <f>IF(B320="","",SUBSTITUTE(MID($B320,AS320+1,AT320-AS320-1),"""",""))</f>
        <v/>
      </c>
      <c r="BV320" s="76" t="str">
        <f>IF(B320="","",SUBSTITUTE(MID($B320,AT320+1,AU320-AT320-1),"""",""))</f>
        <v/>
      </c>
      <c r="BW320" t="s">
        <v>1</v>
      </c>
      <c r="BX320" s="106" t="str">
        <f>IF(BA320="Vacant","",IF(BA320="","",BA320) &amp; IF(BB320="",""," – " &amp; BB320) &amp; IF(BN320="",""," – " &amp; BN320) &amp; IF(AY320="",""," – " &amp; AY320))</f>
        <v/>
      </c>
      <c r="BY320" s="107" t="str">
        <f t="shared" si="401"/>
        <v/>
      </c>
      <c r="BZ320" t="s">
        <v>1</v>
      </c>
      <c r="CA320" s="106" t="str">
        <f>IF(BA320="Vacant","",IF(BA320="","",BA320) &amp; IF(BB320="",""," – " &amp; BB320) &amp; IF(BN320="",""," – " &amp; BN320))</f>
        <v/>
      </c>
      <c r="CB320" s="107" t="str">
        <f t="shared" si="402"/>
        <v/>
      </c>
      <c r="CC320" t="s">
        <v>1</v>
      </c>
      <c r="CD320" s="106" t="str">
        <f>IF(BA320="Vacant","",IF(BA320="","",BA320)&amp;IF(BB320="",""," – "&amp;BB320))</f>
        <v/>
      </c>
      <c r="CE320" s="107" t="str">
        <f t="shared" si="414"/>
        <v/>
      </c>
      <c r="CF320" t="s">
        <v>1</v>
      </c>
      <c r="CG320" s="112" t="str">
        <f t="shared" si="415"/>
        <v/>
      </c>
      <c r="CH320" s="107" t="str" cm="1">
        <f t="array" ref="CH320">IF(CG320="","",INDEX(imePrezime_id,CG320,0))</f>
        <v/>
      </c>
      <c r="CI320" t="s">
        <v>1</v>
      </c>
      <c r="CJ320" s="30" t="str">
        <f>IF(CE320&lt;&gt;"NEMA","","SELECT '"&amp;CD320&amp;"', ime, prezime FROM imeprezime WHERE ime LIKE '%"&amp;MID(BA320,2,LEN(BA320)-2)&amp;"%' Or prezime LIKE '%"&amp;MID(BB320,2,LEN(BB320)-2)&amp;"%' Or ime LIKE '%"&amp;MID(BB320,2,LEN(BB320)-2)&amp;"%' Or prezime LIKE '%"&amp;MID(BA320,2,LEN(BA320)-2)&amp;"%' ORDER BY ime, prezime;")</f>
        <v/>
      </c>
      <c r="CK320" t="s">
        <v>1</v>
      </c>
      <c r="CL320" s="91"/>
      <c r="CM320" t="s">
        <v>1</v>
      </c>
      <c r="CO320" t="s">
        <v>1</v>
      </c>
      <c r="CW320" s="116" t="str">
        <f>IF(CE320="NEMA",MAX(CW$10:CW319)+1,"")</f>
        <v/>
      </c>
      <c r="CX320" t="s">
        <v>1</v>
      </c>
      <c r="CY320" s="124" t="str">
        <f>LEFT(BQ320,1)</f>
        <v/>
      </c>
      <c r="CZ320" t="s">
        <v>1</v>
      </c>
      <c r="DA320" s="106" t="str">
        <f>IF(CW320="","",IF(BO320&lt;&gt;"CRO","","INSERT INTO osoba (id,reg_broj,oib,spol_id,dat_rodjenja) VALUES ("&amp;CW320&amp;",(SELECT max(reg_broj)+1 FROM osoba),Null,'"&amp;CY320&amp;"',Null); INSERT INTO osoba_log (id,reg_broj,oib,spol_id,dat_rodjenja,dnevnik_id) SELECT id,reg_broj,oib,spol_id,dat_rodjenja,"&amp;CW$2&amp;" FROM osoba WHERE id = "&amp;CW320&amp;";"))</f>
        <v/>
      </c>
      <c r="DB320" s="129" t="str">
        <f>IF(CW320="","","INSERT INTO imeprezime (id,osoba_id,rbr,ime,prezime,klub_id,identitet_id,sintaksa_id,info,aktivno,dnevnik_id) VALUES ("&amp;CW320&amp;","&amp;IF(DA320="","Null",CW320)&amp;",1,'"&amp;BA320&amp;"','"&amp;BB320&amp;"',(SELECT id FROM klub WHERE naziv = '"&amp;BI320&amp;"'),Null,1,'',1,"&amp;CW$2&amp;");")</f>
        <v/>
      </c>
      <c r="DC320" t="s">
        <v>1</v>
      </c>
      <c r="DD320" s="30" t="str">
        <f t="shared" si="416"/>
        <v/>
      </c>
      <c r="DE320" t="s">
        <v>1</v>
      </c>
      <c r="DF320" s="106" t="str">
        <f>IF(OR(BP320="",BP320&lt;&gt;"NEMA"),"",BO320)</f>
        <v/>
      </c>
      <c r="DG320" s="129" t="str">
        <f>IF(DF320="","",MAX(DG$10:DG319)+1)</f>
        <v/>
      </c>
      <c r="DH320" t="s">
        <v>1</v>
      </c>
      <c r="DI320" s="91"/>
      <c r="DJ320" t="s">
        <v>1</v>
      </c>
      <c r="DK320" s="30" t="str">
        <f>IF(DF320="","","INSERT INTO drzava(id,naziv,oznaka) VALUES ("&amp;DG320&amp;",'"&amp;DI320&amp;"','"&amp;UPPER(LEFT(DF320,1))&amp;LOWER(RIGHT(DF320,2))&amp;"');")</f>
        <v/>
      </c>
      <c r="DL320" t="s">
        <v>1</v>
      </c>
      <c r="DM320" s="170" t="str">
        <f>IF(BJ320&lt;&gt;"NEMA","",IF(IFERROR(MATCH(BI320,BI$10:BI319,0),0)&lt;&gt;0,"",BI320))</f>
        <v/>
      </c>
      <c r="DN320" t="s">
        <v>1</v>
      </c>
      <c r="DO320" s="91"/>
      <c r="DP320" t="s">
        <v>1</v>
      </c>
      <c r="DQ320" s="106" t="str">
        <f t="shared" si="417"/>
        <v/>
      </c>
      <c r="DR320" s="74" t="str">
        <f>IF(DQ320="","",MAX(DR$10:DR319)+1)</f>
        <v/>
      </c>
      <c r="DS320" s="74" t="str">
        <f>IF(DQ320="","",IF(BP320="","",IF(BP320="NEMA",DG320,BP320)))</f>
        <v/>
      </c>
      <c r="DT320" s="74" t="str">
        <f t="shared" si="418"/>
        <v/>
      </c>
      <c r="DU320" s="74" t="str">
        <f>IF(DO320="","",MAX(DU$10:DU319)+1)</f>
        <v/>
      </c>
      <c r="DV320" s="181" t="str">
        <f>IF(DO320="","",INDEX(klub_id,MATCH(DO320,klub_naziv,0)))</f>
        <v/>
      </c>
      <c r="DW320" s="129" t="str">
        <f t="shared" si="419"/>
        <v/>
      </c>
      <c r="DX320" t="s">
        <v>1</v>
      </c>
      <c r="DY320" s="30" t="str">
        <f t="shared" si="420"/>
        <v/>
      </c>
      <c r="DZ320" t="s">
        <v>1</v>
      </c>
      <c r="EA320" s="170" t="str">
        <f>IF(BX320="","",IF(BY320&lt;&gt;"NEMA","ime-pre-klu"&amp;IF(BJ320="","","(ali)")&amp;"-kat",IF(CB320&lt;&gt;"NEMA","ime-pre-klu"&amp;IF(BJ320="","","(ali)"),IF(CE320&lt;&gt;"NEMA","ime-pre",IF(CW320&lt;&gt;"","novo",""))))&amp;IF(AND(BE320="0",BD320&gt;max_minuta*60),"-ot",""))</f>
        <v/>
      </c>
      <c r="EB320" t="s">
        <v>1</v>
      </c>
      <c r="EC320" s="112"/>
      <c r="ED320" s="138"/>
      <c r="EE320" s="138"/>
      <c r="EF320" s="138"/>
      <c r="EG320" s="138"/>
      <c r="EH320" s="138"/>
      <c r="EI320" s="138"/>
      <c r="EJ320" s="138"/>
      <c r="EK320" s="138"/>
      <c r="EL320" s="138"/>
      <c r="EM320" s="107" t="str">
        <f t="shared" si="403"/>
        <v/>
      </c>
      <c r="EN320" t="s">
        <v>1</v>
      </c>
    </row>
    <row r="321" spans="2:144" x14ac:dyDescent="0.25">
      <c r="B321" s="152"/>
      <c r="C321" t="s">
        <v>1</v>
      </c>
      <c r="D321" s="163" t="str">
        <f t="shared" si="404"/>
        <v/>
      </c>
      <c r="E321" s="164" t="str">
        <f t="shared" ref="E321:AW321" si="475">IF($B321="","",FIND(";",$B321,D321+1))</f>
        <v/>
      </c>
      <c r="F321" s="164" t="str">
        <f t="shared" si="475"/>
        <v/>
      </c>
      <c r="G321" s="164" t="str">
        <f t="shared" si="475"/>
        <v/>
      </c>
      <c r="H321" s="164" t="str">
        <f t="shared" si="475"/>
        <v/>
      </c>
      <c r="I321" s="164" t="str">
        <f t="shared" si="475"/>
        <v/>
      </c>
      <c r="J321" s="164" t="str">
        <f t="shared" si="475"/>
        <v/>
      </c>
      <c r="K321" s="164" t="str">
        <f t="shared" si="475"/>
        <v/>
      </c>
      <c r="L321" s="164" t="str">
        <f t="shared" si="475"/>
        <v/>
      </c>
      <c r="M321" s="164" t="str">
        <f t="shared" si="475"/>
        <v/>
      </c>
      <c r="N321" s="164" t="str">
        <f t="shared" si="475"/>
        <v/>
      </c>
      <c r="O321" s="164" t="str">
        <f t="shared" si="475"/>
        <v/>
      </c>
      <c r="P321" s="164" t="str">
        <f t="shared" si="475"/>
        <v/>
      </c>
      <c r="Q321" s="164" t="str">
        <f t="shared" si="475"/>
        <v/>
      </c>
      <c r="R321" s="164" t="str">
        <f t="shared" si="475"/>
        <v/>
      </c>
      <c r="S321" s="164" t="str">
        <f t="shared" si="475"/>
        <v/>
      </c>
      <c r="T321" s="164" t="str">
        <f t="shared" si="475"/>
        <v/>
      </c>
      <c r="U321" s="164" t="str">
        <f t="shared" si="475"/>
        <v/>
      </c>
      <c r="V321" s="164" t="str">
        <f t="shared" si="475"/>
        <v/>
      </c>
      <c r="W321" s="164" t="str">
        <f t="shared" si="475"/>
        <v/>
      </c>
      <c r="X321" s="164" t="str">
        <f t="shared" si="475"/>
        <v/>
      </c>
      <c r="Y321" s="164" t="str">
        <f t="shared" si="475"/>
        <v/>
      </c>
      <c r="Z321" s="164" t="str">
        <f t="shared" si="475"/>
        <v/>
      </c>
      <c r="AA321" s="164" t="str">
        <f t="shared" si="475"/>
        <v/>
      </c>
      <c r="AB321" s="164" t="str">
        <f t="shared" si="475"/>
        <v/>
      </c>
      <c r="AC321" s="164" t="str">
        <f t="shared" si="475"/>
        <v/>
      </c>
      <c r="AD321" s="164" t="str">
        <f t="shared" si="475"/>
        <v/>
      </c>
      <c r="AE321" s="164" t="str">
        <f t="shared" si="475"/>
        <v/>
      </c>
      <c r="AF321" s="164" t="str">
        <f t="shared" si="475"/>
        <v/>
      </c>
      <c r="AG321" s="164" t="str">
        <f t="shared" si="475"/>
        <v/>
      </c>
      <c r="AH321" s="164" t="str">
        <f t="shared" si="475"/>
        <v/>
      </c>
      <c r="AI321" s="164" t="str">
        <f t="shared" si="475"/>
        <v/>
      </c>
      <c r="AJ321" s="164" t="str">
        <f t="shared" si="475"/>
        <v/>
      </c>
      <c r="AK321" s="164" t="str">
        <f t="shared" si="475"/>
        <v/>
      </c>
      <c r="AL321" s="164" t="str">
        <f t="shared" si="475"/>
        <v/>
      </c>
      <c r="AM321" s="164" t="str">
        <f t="shared" si="475"/>
        <v/>
      </c>
      <c r="AN321" s="164" t="str">
        <f t="shared" si="475"/>
        <v/>
      </c>
      <c r="AO321" s="164" t="str">
        <f t="shared" si="475"/>
        <v/>
      </c>
      <c r="AP321" s="164" t="str">
        <f t="shared" si="475"/>
        <v/>
      </c>
      <c r="AQ321" s="164" t="str">
        <f t="shared" si="475"/>
        <v/>
      </c>
      <c r="AR321" s="164" t="str">
        <f t="shared" si="475"/>
        <v/>
      </c>
      <c r="AS321" s="164" t="str">
        <f t="shared" si="475"/>
        <v/>
      </c>
      <c r="AT321" s="164" t="str">
        <f t="shared" si="475"/>
        <v/>
      </c>
      <c r="AU321" s="164" t="str">
        <f t="shared" si="475"/>
        <v/>
      </c>
      <c r="AV321" s="164" t="str">
        <f t="shared" si="475"/>
        <v/>
      </c>
      <c r="AW321" s="165" t="str">
        <f t="shared" si="475"/>
        <v/>
      </c>
      <c r="AX321" t="s">
        <v>1</v>
      </c>
      <c r="AY321" s="106" t="str">
        <f t="shared" si="406"/>
        <v/>
      </c>
      <c r="AZ321" s="138" t="str">
        <f t="shared" si="398"/>
        <v/>
      </c>
      <c r="BA321" s="74" t="str">
        <f t="shared" si="407"/>
        <v/>
      </c>
      <c r="BB321" s="74" t="str">
        <f t="shared" si="408"/>
        <v/>
      </c>
      <c r="BC321" s="138" t="str">
        <f t="shared" si="409"/>
        <v/>
      </c>
      <c r="BD321" s="138" t="str">
        <f t="shared" si="410"/>
        <v/>
      </c>
      <c r="BE321" s="138" t="str">
        <f t="shared" si="411"/>
        <v/>
      </c>
      <c r="BF321" s="138" t="str">
        <f t="shared" si="432"/>
        <v/>
      </c>
      <c r="BG321" s="138" t="str">
        <f>IF(CD321="","",IF(N(BD321)&gt;max_minuta*60,2,INDEX(statusRezultat_id,MATCH(VALUE(BE321),statusRezultat_oevent,0))))</f>
        <v/>
      </c>
      <c r="BH321" s="74" t="str">
        <f>IF(B321="","",SUBSTITUTE(MID($B321,R321+1,S321-R321-1),"""",""))</f>
        <v/>
      </c>
      <c r="BI321" s="74" t="str">
        <f>IF(B321="","",SUBSTITUTE(MID($B321,S321+1,T321-S321-1),"""",""))</f>
        <v/>
      </c>
      <c r="BJ321" s="138" t="str">
        <f t="shared" si="412"/>
        <v/>
      </c>
      <c r="BK321" s="74" t="str" cm="1">
        <f t="array" ref="BK321">IF(BJ321="",""&amp;BI321,IF(BJ321="NEMA",BI321,INDEX(klubAlias_klub,BJ321)))</f>
        <v/>
      </c>
      <c r="BL321" s="74" t="str" cm="1">
        <f t="array" ref="BL321">IFERROR(INDEX(registarNatjecatelji,CE321,4),"")</f>
        <v/>
      </c>
      <c r="BM321" s="183" t="str">
        <f t="shared" si="456"/>
        <v/>
      </c>
      <c r="BN321" s="74" t="str">
        <f t="shared" si="413"/>
        <v/>
      </c>
      <c r="BO321" s="74" t="str">
        <f>IF(B321="","",SUBSTITUTE(MID($B321,T321+1,U321-T321-1),"""",""))</f>
        <v/>
      </c>
      <c r="BP321" s="138" t="str">
        <f>IF(BO321="","",IFERROR(INDEX(drzava_id,MATCH(BO321,drzava_oznaka,0)),"NEMA"))</f>
        <v/>
      </c>
      <c r="BQ321" s="74" t="str">
        <f>IF(B321="","",SUBSTITUTE(MID($B321,AQ321+1,AR321-AQ321-1),"""",""))</f>
        <v/>
      </c>
      <c r="BR321" s="74" t="str">
        <f t="shared" si="399"/>
        <v/>
      </c>
      <c r="BS321" s="138" t="str">
        <f t="shared" si="400"/>
        <v/>
      </c>
      <c r="BT321" s="75" t="str">
        <f>IF(B321="","",SUBSTITUTE(MID($B321,AR321+1,AS321-AR321-1),"""",""))</f>
        <v/>
      </c>
      <c r="BU321" s="75" t="str">
        <f>IF(B321="","",SUBSTITUTE(MID($B321,AS321+1,AT321-AS321-1),"""",""))</f>
        <v/>
      </c>
      <c r="BV321" s="76" t="str">
        <f>IF(B321="","",SUBSTITUTE(MID($B321,AT321+1,AU321-AT321-1),"""",""))</f>
        <v/>
      </c>
      <c r="BW321" t="s">
        <v>1</v>
      </c>
      <c r="BX321" s="106" t="str">
        <f>IF(BA321="Vacant","",IF(BA321="","",BA321) &amp; IF(BB321="",""," – " &amp; BB321) &amp; IF(BN321="",""," – " &amp; BN321) &amp; IF(AY321="",""," – " &amp; AY321))</f>
        <v/>
      </c>
      <c r="BY321" s="107" t="str">
        <f t="shared" si="401"/>
        <v/>
      </c>
      <c r="BZ321" t="s">
        <v>1</v>
      </c>
      <c r="CA321" s="106" t="str">
        <f>IF(BA321="Vacant","",IF(BA321="","",BA321) &amp; IF(BB321="",""," – " &amp; BB321) &amp; IF(BN321="",""," – " &amp; BN321))</f>
        <v/>
      </c>
      <c r="CB321" s="107" t="str">
        <f t="shared" si="402"/>
        <v/>
      </c>
      <c r="CC321" t="s">
        <v>1</v>
      </c>
      <c r="CD321" s="106" t="str">
        <f>IF(BA321="Vacant","",IF(BA321="","",BA321)&amp;IF(BB321="",""," – "&amp;BB321))</f>
        <v/>
      </c>
      <c r="CE321" s="107" t="str">
        <f t="shared" si="414"/>
        <v/>
      </c>
      <c r="CF321" t="s">
        <v>1</v>
      </c>
      <c r="CG321" s="112" t="str">
        <f t="shared" si="415"/>
        <v/>
      </c>
      <c r="CH321" s="107" t="str" cm="1">
        <f t="array" ref="CH321">IF(CG321="","",INDEX(imePrezime_id,CG321,0))</f>
        <v/>
      </c>
      <c r="CI321" t="s">
        <v>1</v>
      </c>
      <c r="CJ321" s="30" t="str">
        <f>IF(CE321&lt;&gt;"NEMA","","SELECT '"&amp;CD321&amp;"', ime, prezime FROM imeprezime WHERE ime LIKE '%"&amp;MID(BA321,2,LEN(BA321)-2)&amp;"%' Or prezime LIKE '%"&amp;MID(BB321,2,LEN(BB321)-2)&amp;"%' Or ime LIKE '%"&amp;MID(BB321,2,LEN(BB321)-2)&amp;"%' Or prezime LIKE '%"&amp;MID(BA321,2,LEN(BA321)-2)&amp;"%' ORDER BY ime, prezime;")</f>
        <v/>
      </c>
      <c r="CK321" t="s">
        <v>1</v>
      </c>
      <c r="CL321" s="91"/>
      <c r="CM321" t="s">
        <v>1</v>
      </c>
      <c r="CO321" t="s">
        <v>1</v>
      </c>
      <c r="CW321" s="116" t="str">
        <f>IF(CE321="NEMA",MAX(CW$10:CW320)+1,"")</f>
        <v/>
      </c>
      <c r="CX321" t="s">
        <v>1</v>
      </c>
      <c r="CY321" s="124" t="str">
        <f>LEFT(BQ321,1)</f>
        <v/>
      </c>
      <c r="CZ321" t="s">
        <v>1</v>
      </c>
      <c r="DA321" s="106" t="str">
        <f>IF(CW321="","",IF(BO321&lt;&gt;"CRO","","INSERT INTO osoba (id,reg_broj,oib,spol_id,dat_rodjenja) VALUES ("&amp;CW321&amp;",(SELECT max(reg_broj)+1 FROM osoba),Null,'"&amp;CY321&amp;"',Null); INSERT INTO osoba_log (id,reg_broj,oib,spol_id,dat_rodjenja,dnevnik_id) SELECT id,reg_broj,oib,spol_id,dat_rodjenja,"&amp;CW$2&amp;" FROM osoba WHERE id = "&amp;CW321&amp;";"))</f>
        <v/>
      </c>
      <c r="DB321" s="129" t="str">
        <f>IF(CW321="","","INSERT INTO imeprezime (id,osoba_id,rbr,ime,prezime,klub_id,identitet_id,sintaksa_id,info,aktivno,dnevnik_id) VALUES ("&amp;CW321&amp;","&amp;IF(DA321="","Null",CW321)&amp;",1,'"&amp;BA321&amp;"','"&amp;BB321&amp;"',(SELECT id FROM klub WHERE naziv = '"&amp;BI321&amp;"'),Null,1,'',1,"&amp;CW$2&amp;");")</f>
        <v/>
      </c>
      <c r="DC321" t="s">
        <v>1</v>
      </c>
      <c r="DD321" s="30" t="str">
        <f t="shared" si="416"/>
        <v/>
      </c>
      <c r="DE321" t="s">
        <v>1</v>
      </c>
      <c r="DF321" s="106" t="str">
        <f>IF(OR(BP321="",BP321&lt;&gt;"NEMA"),"",BO321)</f>
        <v/>
      </c>
      <c r="DG321" s="129" t="str">
        <f>IF(DF321="","",MAX(DG$10:DG320)+1)</f>
        <v/>
      </c>
      <c r="DH321" t="s">
        <v>1</v>
      </c>
      <c r="DI321" s="91"/>
      <c r="DJ321" t="s">
        <v>1</v>
      </c>
      <c r="DK321" s="30" t="str">
        <f>IF(DF321="","","INSERT INTO drzava(id,naziv,oznaka) VALUES ("&amp;DG321&amp;",'"&amp;DI321&amp;"','"&amp;UPPER(LEFT(DF321,1))&amp;LOWER(RIGHT(DF321,2))&amp;"');")</f>
        <v/>
      </c>
      <c r="DL321" t="s">
        <v>1</v>
      </c>
      <c r="DM321" s="170" t="str">
        <f>IF(BJ321&lt;&gt;"NEMA","",IF(IFERROR(MATCH(BI321,BI$10:BI320,0),0)&lt;&gt;0,"",BI321))</f>
        <v/>
      </c>
      <c r="DN321" t="s">
        <v>1</v>
      </c>
      <c r="DO321" s="91"/>
      <c r="DP321" t="s">
        <v>1</v>
      </c>
      <c r="DQ321" s="106" t="str">
        <f t="shared" si="417"/>
        <v/>
      </c>
      <c r="DR321" s="74" t="str">
        <f>IF(DQ321="","",MAX(DR$10:DR320)+1)</f>
        <v/>
      </c>
      <c r="DS321" s="74" t="str">
        <f>IF(DQ321="","",IF(BP321="","",IF(BP321="NEMA",DG321,BP321)))</f>
        <v/>
      </c>
      <c r="DT321" s="74" t="str">
        <f t="shared" si="418"/>
        <v/>
      </c>
      <c r="DU321" s="74" t="str">
        <f>IF(DO321="","",MAX(DU$10:DU320)+1)</f>
        <v/>
      </c>
      <c r="DV321" s="181" t="str">
        <f>IF(DO321="","",INDEX(klub_id,MATCH(DO321,klub_naziv,0)))</f>
        <v/>
      </c>
      <c r="DW321" s="129" t="str">
        <f t="shared" si="419"/>
        <v/>
      </c>
      <c r="DX321" t="s">
        <v>1</v>
      </c>
      <c r="DY321" s="30" t="str">
        <f t="shared" si="420"/>
        <v/>
      </c>
      <c r="DZ321" t="s">
        <v>1</v>
      </c>
      <c r="EA321" s="170" t="str">
        <f>IF(BX321="","",IF(BY321&lt;&gt;"NEMA","ime-pre-klu"&amp;IF(BJ321="","","(ali)")&amp;"-kat",IF(CB321&lt;&gt;"NEMA","ime-pre-klu"&amp;IF(BJ321="","","(ali)"),IF(CE321&lt;&gt;"NEMA","ime-pre",IF(CW321&lt;&gt;"","novo",""))))&amp;IF(AND(BE321="0",BD321&gt;max_minuta*60),"-ot",""))</f>
        <v/>
      </c>
      <c r="EB321" t="s">
        <v>1</v>
      </c>
      <c r="EC321" s="112"/>
      <c r="ED321" s="138"/>
      <c r="EE321" s="138"/>
      <c r="EF321" s="138"/>
      <c r="EG321" s="138"/>
      <c r="EH321" s="138"/>
      <c r="EI321" s="138"/>
      <c r="EJ321" s="138"/>
      <c r="EK321" s="138"/>
      <c r="EL321" s="138"/>
      <c r="EM321" s="107" t="str">
        <f t="shared" si="403"/>
        <v/>
      </c>
      <c r="EN321" t="s">
        <v>1</v>
      </c>
    </row>
    <row r="322" spans="2:144" x14ac:dyDescent="0.25">
      <c r="B322" s="152"/>
      <c r="C322" t="s">
        <v>1</v>
      </c>
      <c r="D322" s="163" t="str">
        <f t="shared" si="404"/>
        <v/>
      </c>
      <c r="E322" s="164" t="str">
        <f t="shared" ref="E322:AW322" si="476">IF($B322="","",FIND(";",$B322,D322+1))</f>
        <v/>
      </c>
      <c r="F322" s="164" t="str">
        <f t="shared" si="476"/>
        <v/>
      </c>
      <c r="G322" s="164" t="str">
        <f t="shared" si="476"/>
        <v/>
      </c>
      <c r="H322" s="164" t="str">
        <f t="shared" si="476"/>
        <v/>
      </c>
      <c r="I322" s="164" t="str">
        <f t="shared" si="476"/>
        <v/>
      </c>
      <c r="J322" s="164" t="str">
        <f t="shared" si="476"/>
        <v/>
      </c>
      <c r="K322" s="164" t="str">
        <f t="shared" si="476"/>
        <v/>
      </c>
      <c r="L322" s="164" t="str">
        <f t="shared" si="476"/>
        <v/>
      </c>
      <c r="M322" s="164" t="str">
        <f t="shared" si="476"/>
        <v/>
      </c>
      <c r="N322" s="164" t="str">
        <f t="shared" si="476"/>
        <v/>
      </c>
      <c r="O322" s="164" t="str">
        <f t="shared" si="476"/>
        <v/>
      </c>
      <c r="P322" s="164" t="str">
        <f t="shared" si="476"/>
        <v/>
      </c>
      <c r="Q322" s="164" t="str">
        <f t="shared" si="476"/>
        <v/>
      </c>
      <c r="R322" s="164" t="str">
        <f t="shared" si="476"/>
        <v/>
      </c>
      <c r="S322" s="164" t="str">
        <f t="shared" si="476"/>
        <v/>
      </c>
      <c r="T322" s="164" t="str">
        <f t="shared" si="476"/>
        <v/>
      </c>
      <c r="U322" s="164" t="str">
        <f t="shared" si="476"/>
        <v/>
      </c>
      <c r="V322" s="164" t="str">
        <f t="shared" si="476"/>
        <v/>
      </c>
      <c r="W322" s="164" t="str">
        <f t="shared" si="476"/>
        <v/>
      </c>
      <c r="X322" s="164" t="str">
        <f t="shared" si="476"/>
        <v/>
      </c>
      <c r="Y322" s="164" t="str">
        <f t="shared" si="476"/>
        <v/>
      </c>
      <c r="Z322" s="164" t="str">
        <f t="shared" si="476"/>
        <v/>
      </c>
      <c r="AA322" s="164" t="str">
        <f t="shared" si="476"/>
        <v/>
      </c>
      <c r="AB322" s="164" t="str">
        <f t="shared" si="476"/>
        <v/>
      </c>
      <c r="AC322" s="164" t="str">
        <f t="shared" si="476"/>
        <v/>
      </c>
      <c r="AD322" s="164" t="str">
        <f t="shared" si="476"/>
        <v/>
      </c>
      <c r="AE322" s="164" t="str">
        <f t="shared" si="476"/>
        <v/>
      </c>
      <c r="AF322" s="164" t="str">
        <f t="shared" si="476"/>
        <v/>
      </c>
      <c r="AG322" s="164" t="str">
        <f t="shared" si="476"/>
        <v/>
      </c>
      <c r="AH322" s="164" t="str">
        <f t="shared" si="476"/>
        <v/>
      </c>
      <c r="AI322" s="164" t="str">
        <f t="shared" si="476"/>
        <v/>
      </c>
      <c r="AJ322" s="164" t="str">
        <f t="shared" si="476"/>
        <v/>
      </c>
      <c r="AK322" s="164" t="str">
        <f t="shared" si="476"/>
        <v/>
      </c>
      <c r="AL322" s="164" t="str">
        <f t="shared" si="476"/>
        <v/>
      </c>
      <c r="AM322" s="164" t="str">
        <f t="shared" si="476"/>
        <v/>
      </c>
      <c r="AN322" s="164" t="str">
        <f t="shared" si="476"/>
        <v/>
      </c>
      <c r="AO322" s="164" t="str">
        <f t="shared" si="476"/>
        <v/>
      </c>
      <c r="AP322" s="164" t="str">
        <f t="shared" si="476"/>
        <v/>
      </c>
      <c r="AQ322" s="164" t="str">
        <f t="shared" si="476"/>
        <v/>
      </c>
      <c r="AR322" s="164" t="str">
        <f t="shared" si="476"/>
        <v/>
      </c>
      <c r="AS322" s="164" t="str">
        <f t="shared" si="476"/>
        <v/>
      </c>
      <c r="AT322" s="164" t="str">
        <f t="shared" si="476"/>
        <v/>
      </c>
      <c r="AU322" s="164" t="str">
        <f t="shared" si="476"/>
        <v/>
      </c>
      <c r="AV322" s="164" t="str">
        <f t="shared" si="476"/>
        <v/>
      </c>
      <c r="AW322" s="165" t="str">
        <f t="shared" si="476"/>
        <v/>
      </c>
      <c r="AX322" t="s">
        <v>1</v>
      </c>
      <c r="AY322" s="106" t="str">
        <f t="shared" si="406"/>
        <v/>
      </c>
      <c r="AZ322" s="138" t="str">
        <f t="shared" si="398"/>
        <v/>
      </c>
      <c r="BA322" s="74" t="str">
        <f t="shared" si="407"/>
        <v/>
      </c>
      <c r="BB322" s="74" t="str">
        <f t="shared" si="408"/>
        <v/>
      </c>
      <c r="BC322" s="138" t="str">
        <f t="shared" si="409"/>
        <v/>
      </c>
      <c r="BD322" s="138" t="str">
        <f t="shared" si="410"/>
        <v/>
      </c>
      <c r="BE322" s="138" t="str">
        <f t="shared" si="411"/>
        <v/>
      </c>
      <c r="BF322" s="138" t="str">
        <f t="shared" si="432"/>
        <v/>
      </c>
      <c r="BG322" s="138" t="str">
        <f>IF(CD322="","",IF(N(BD322)&gt;max_minuta*60,2,INDEX(statusRezultat_id,MATCH(VALUE(BE322),statusRezultat_oevent,0))))</f>
        <v/>
      </c>
      <c r="BH322" s="74" t="str">
        <f>IF(B322="","",SUBSTITUTE(MID($B322,R322+1,S322-R322-1),"""",""))</f>
        <v/>
      </c>
      <c r="BI322" s="74" t="str">
        <f>IF(B322="","",SUBSTITUTE(MID($B322,S322+1,T322-S322-1),"""",""))</f>
        <v/>
      </c>
      <c r="BJ322" s="138" t="str">
        <f t="shared" si="412"/>
        <v/>
      </c>
      <c r="BK322" s="74" t="str" cm="1">
        <f t="array" ref="BK322">IF(BJ322="",""&amp;BI322,IF(BJ322="NEMA",BI322,INDEX(klubAlias_klub,BJ322)))</f>
        <v/>
      </c>
      <c r="BL322" s="74" t="str" cm="1">
        <f t="array" ref="BL322">IFERROR(INDEX(registarNatjecatelji,CE322,4),"")</f>
        <v/>
      </c>
      <c r="BM322" s="183" t="str">
        <f t="shared" si="456"/>
        <v/>
      </c>
      <c r="BN322" s="74" t="str">
        <f t="shared" si="413"/>
        <v/>
      </c>
      <c r="BO322" s="74" t="str">
        <f>IF(B322="","",SUBSTITUTE(MID($B322,T322+1,U322-T322-1),"""",""))</f>
        <v/>
      </c>
      <c r="BP322" s="138" t="str">
        <f>IF(BO322="","",IFERROR(INDEX(drzava_id,MATCH(BO322,drzava_oznaka,0)),"NEMA"))</f>
        <v/>
      </c>
      <c r="BQ322" s="74" t="str">
        <f>IF(B322="","",SUBSTITUTE(MID($B322,AQ322+1,AR322-AQ322-1),"""",""))</f>
        <v/>
      </c>
      <c r="BR322" s="74" t="str">
        <f t="shared" si="399"/>
        <v/>
      </c>
      <c r="BS322" s="138" t="str">
        <f t="shared" si="400"/>
        <v/>
      </c>
      <c r="BT322" s="75" t="str">
        <f>IF(B322="","",SUBSTITUTE(MID($B322,AR322+1,AS322-AR322-1),"""",""))</f>
        <v/>
      </c>
      <c r="BU322" s="75" t="str">
        <f>IF(B322="","",SUBSTITUTE(MID($B322,AS322+1,AT322-AS322-1),"""",""))</f>
        <v/>
      </c>
      <c r="BV322" s="76" t="str">
        <f>IF(B322="","",SUBSTITUTE(MID($B322,AT322+1,AU322-AT322-1),"""",""))</f>
        <v/>
      </c>
      <c r="BW322" t="s">
        <v>1</v>
      </c>
      <c r="BX322" s="106" t="str">
        <f>IF(BA322="Vacant","",IF(BA322="","",BA322) &amp; IF(BB322="",""," – " &amp; BB322) &amp; IF(BN322="",""," – " &amp; BN322) &amp; IF(AY322="",""," – " &amp; AY322))</f>
        <v/>
      </c>
      <c r="BY322" s="107" t="str">
        <f t="shared" si="401"/>
        <v/>
      </c>
      <c r="BZ322" t="s">
        <v>1</v>
      </c>
      <c r="CA322" s="106" t="str">
        <f>IF(BA322="Vacant","",IF(BA322="","",BA322) &amp; IF(BB322="",""," – " &amp; BB322) &amp; IF(BN322="",""," – " &amp; BN322))</f>
        <v/>
      </c>
      <c r="CB322" s="107" t="str">
        <f t="shared" si="402"/>
        <v/>
      </c>
      <c r="CC322" t="s">
        <v>1</v>
      </c>
      <c r="CD322" s="106" t="str">
        <f>IF(BA322="Vacant","",IF(BA322="","",BA322)&amp;IF(BB322="",""," – "&amp;BB322))</f>
        <v/>
      </c>
      <c r="CE322" s="107" t="str">
        <f t="shared" si="414"/>
        <v/>
      </c>
      <c r="CF322" t="s">
        <v>1</v>
      </c>
      <c r="CG322" s="112" t="str">
        <f t="shared" si="415"/>
        <v/>
      </c>
      <c r="CH322" s="107" t="str" cm="1">
        <f t="array" ref="CH322">IF(CG322="","",INDEX(imePrezime_id,CG322,0))</f>
        <v/>
      </c>
      <c r="CI322" t="s">
        <v>1</v>
      </c>
      <c r="CJ322" s="30" t="str">
        <f>IF(CE322&lt;&gt;"NEMA","","SELECT '"&amp;CD322&amp;"', ime, prezime FROM imeprezime WHERE ime LIKE '%"&amp;MID(BA322,2,LEN(BA322)-2)&amp;"%' Or prezime LIKE '%"&amp;MID(BB322,2,LEN(BB322)-2)&amp;"%' Or ime LIKE '%"&amp;MID(BB322,2,LEN(BB322)-2)&amp;"%' Or prezime LIKE '%"&amp;MID(BA322,2,LEN(BA322)-2)&amp;"%' ORDER BY ime, prezime;")</f>
        <v/>
      </c>
      <c r="CK322" t="s">
        <v>1</v>
      </c>
      <c r="CL322" s="91"/>
      <c r="CM322" t="s">
        <v>1</v>
      </c>
      <c r="CO322" t="s">
        <v>1</v>
      </c>
      <c r="CW322" s="116" t="str">
        <f>IF(CE322="NEMA",MAX(CW$10:CW321)+1,"")</f>
        <v/>
      </c>
      <c r="CX322" t="s">
        <v>1</v>
      </c>
      <c r="CY322" s="124" t="str">
        <f>LEFT(BQ322,1)</f>
        <v/>
      </c>
      <c r="CZ322" t="s">
        <v>1</v>
      </c>
      <c r="DA322" s="106" t="str">
        <f>IF(CW322="","",IF(BO322&lt;&gt;"CRO","","INSERT INTO osoba (id,reg_broj,oib,spol_id,dat_rodjenja) VALUES ("&amp;CW322&amp;",(SELECT max(reg_broj)+1 FROM osoba),Null,'"&amp;CY322&amp;"',Null); INSERT INTO osoba_log (id,reg_broj,oib,spol_id,dat_rodjenja,dnevnik_id) SELECT id,reg_broj,oib,spol_id,dat_rodjenja,"&amp;CW$2&amp;" FROM osoba WHERE id = "&amp;CW322&amp;";"))</f>
        <v/>
      </c>
      <c r="DB322" s="129" t="str">
        <f>IF(CW322="","","INSERT INTO imeprezime (id,osoba_id,rbr,ime,prezime,klub_id,identitet_id,sintaksa_id,info,aktivno,dnevnik_id) VALUES ("&amp;CW322&amp;","&amp;IF(DA322="","Null",CW322)&amp;",1,'"&amp;BA322&amp;"','"&amp;BB322&amp;"',(SELECT id FROM klub WHERE naziv = '"&amp;BI322&amp;"'),Null,1,'',1,"&amp;CW$2&amp;");")</f>
        <v/>
      </c>
      <c r="DC322" t="s">
        <v>1</v>
      </c>
      <c r="DD322" s="30" t="str">
        <f t="shared" si="416"/>
        <v/>
      </c>
      <c r="DE322" t="s">
        <v>1</v>
      </c>
      <c r="DF322" s="106" t="str">
        <f>IF(OR(BP322="",BP322&lt;&gt;"NEMA"),"",BO322)</f>
        <v/>
      </c>
      <c r="DG322" s="129" t="str">
        <f>IF(DF322="","",MAX(DG$10:DG321)+1)</f>
        <v/>
      </c>
      <c r="DH322" t="s">
        <v>1</v>
      </c>
      <c r="DI322" s="91"/>
      <c r="DJ322" t="s">
        <v>1</v>
      </c>
      <c r="DK322" s="30" t="str">
        <f>IF(DF322="","","INSERT INTO drzava(id,naziv,oznaka) VALUES ("&amp;DG322&amp;",'"&amp;DI322&amp;"','"&amp;UPPER(LEFT(DF322,1))&amp;LOWER(RIGHT(DF322,2))&amp;"');")</f>
        <v/>
      </c>
      <c r="DL322" t="s">
        <v>1</v>
      </c>
      <c r="DM322" s="170" t="str">
        <f>IF(BJ322&lt;&gt;"NEMA","",IF(IFERROR(MATCH(BI322,BI$10:BI321,0),0)&lt;&gt;0,"",BI322))</f>
        <v/>
      </c>
      <c r="DN322" t="s">
        <v>1</v>
      </c>
      <c r="DO322" s="91"/>
      <c r="DP322" t="s">
        <v>1</v>
      </c>
      <c r="DQ322" s="106" t="str">
        <f t="shared" si="417"/>
        <v/>
      </c>
      <c r="DR322" s="74" t="str">
        <f>IF(DQ322="","",MAX(DR$10:DR321)+1)</f>
        <v/>
      </c>
      <c r="DS322" s="74" t="str">
        <f>IF(DQ322="","",IF(BP322="","",IF(BP322="NEMA",DG322,BP322)))</f>
        <v/>
      </c>
      <c r="DT322" s="74" t="str">
        <f t="shared" si="418"/>
        <v/>
      </c>
      <c r="DU322" s="74" t="str">
        <f>IF(DO322="","",MAX(DU$10:DU321)+1)</f>
        <v/>
      </c>
      <c r="DV322" s="181" t="str">
        <f>IF(DO322="","",INDEX(klub_id,MATCH(DO322,klub_naziv,0)))</f>
        <v/>
      </c>
      <c r="DW322" s="129" t="str">
        <f t="shared" si="419"/>
        <v/>
      </c>
      <c r="DX322" t="s">
        <v>1</v>
      </c>
      <c r="DY322" s="30" t="str">
        <f t="shared" si="420"/>
        <v/>
      </c>
      <c r="DZ322" t="s">
        <v>1</v>
      </c>
      <c r="EA322" s="170" t="str">
        <f>IF(BX322="","",IF(BY322&lt;&gt;"NEMA","ime-pre-klu"&amp;IF(BJ322="","","(ali)")&amp;"-kat",IF(CB322&lt;&gt;"NEMA","ime-pre-klu"&amp;IF(BJ322="","","(ali)"),IF(CE322&lt;&gt;"NEMA","ime-pre",IF(CW322&lt;&gt;"","novo",""))))&amp;IF(AND(BE322="0",BD322&gt;max_minuta*60),"-ot",""))</f>
        <v/>
      </c>
      <c r="EB322" t="s">
        <v>1</v>
      </c>
      <c r="EC322" s="112"/>
      <c r="ED322" s="138"/>
      <c r="EE322" s="138"/>
      <c r="EF322" s="138"/>
      <c r="EG322" s="138"/>
      <c r="EH322" s="138"/>
      <c r="EI322" s="138"/>
      <c r="EJ322" s="138"/>
      <c r="EK322" s="138"/>
      <c r="EL322" s="138"/>
      <c r="EM322" s="107" t="str">
        <f t="shared" si="403"/>
        <v/>
      </c>
      <c r="EN322" t="s">
        <v>1</v>
      </c>
    </row>
    <row r="323" spans="2:144" x14ac:dyDescent="0.25">
      <c r="B323" s="152"/>
      <c r="C323" t="s">
        <v>1</v>
      </c>
      <c r="D323" s="163" t="str">
        <f t="shared" si="404"/>
        <v/>
      </c>
      <c r="E323" s="164" t="str">
        <f t="shared" ref="E323:AW323" si="477">IF($B323="","",FIND(";",$B323,D323+1))</f>
        <v/>
      </c>
      <c r="F323" s="164" t="str">
        <f t="shared" si="477"/>
        <v/>
      </c>
      <c r="G323" s="164" t="str">
        <f t="shared" si="477"/>
        <v/>
      </c>
      <c r="H323" s="164" t="str">
        <f t="shared" si="477"/>
        <v/>
      </c>
      <c r="I323" s="164" t="str">
        <f t="shared" si="477"/>
        <v/>
      </c>
      <c r="J323" s="164" t="str">
        <f t="shared" si="477"/>
        <v/>
      </c>
      <c r="K323" s="164" t="str">
        <f t="shared" si="477"/>
        <v/>
      </c>
      <c r="L323" s="164" t="str">
        <f t="shared" si="477"/>
        <v/>
      </c>
      <c r="M323" s="164" t="str">
        <f t="shared" si="477"/>
        <v/>
      </c>
      <c r="N323" s="164" t="str">
        <f t="shared" si="477"/>
        <v/>
      </c>
      <c r="O323" s="164" t="str">
        <f t="shared" si="477"/>
        <v/>
      </c>
      <c r="P323" s="164" t="str">
        <f t="shared" si="477"/>
        <v/>
      </c>
      <c r="Q323" s="164" t="str">
        <f t="shared" si="477"/>
        <v/>
      </c>
      <c r="R323" s="164" t="str">
        <f t="shared" si="477"/>
        <v/>
      </c>
      <c r="S323" s="164" t="str">
        <f t="shared" si="477"/>
        <v/>
      </c>
      <c r="T323" s="164" t="str">
        <f t="shared" si="477"/>
        <v/>
      </c>
      <c r="U323" s="164" t="str">
        <f t="shared" si="477"/>
        <v/>
      </c>
      <c r="V323" s="164" t="str">
        <f t="shared" si="477"/>
        <v/>
      </c>
      <c r="W323" s="164" t="str">
        <f t="shared" si="477"/>
        <v/>
      </c>
      <c r="X323" s="164" t="str">
        <f t="shared" si="477"/>
        <v/>
      </c>
      <c r="Y323" s="164" t="str">
        <f t="shared" si="477"/>
        <v/>
      </c>
      <c r="Z323" s="164" t="str">
        <f t="shared" si="477"/>
        <v/>
      </c>
      <c r="AA323" s="164" t="str">
        <f t="shared" si="477"/>
        <v/>
      </c>
      <c r="AB323" s="164" t="str">
        <f t="shared" si="477"/>
        <v/>
      </c>
      <c r="AC323" s="164" t="str">
        <f t="shared" si="477"/>
        <v/>
      </c>
      <c r="AD323" s="164" t="str">
        <f t="shared" si="477"/>
        <v/>
      </c>
      <c r="AE323" s="164" t="str">
        <f t="shared" si="477"/>
        <v/>
      </c>
      <c r="AF323" s="164" t="str">
        <f t="shared" si="477"/>
        <v/>
      </c>
      <c r="AG323" s="164" t="str">
        <f t="shared" si="477"/>
        <v/>
      </c>
      <c r="AH323" s="164" t="str">
        <f t="shared" si="477"/>
        <v/>
      </c>
      <c r="AI323" s="164" t="str">
        <f t="shared" si="477"/>
        <v/>
      </c>
      <c r="AJ323" s="164" t="str">
        <f t="shared" si="477"/>
        <v/>
      </c>
      <c r="AK323" s="164" t="str">
        <f t="shared" si="477"/>
        <v/>
      </c>
      <c r="AL323" s="164" t="str">
        <f t="shared" si="477"/>
        <v/>
      </c>
      <c r="AM323" s="164" t="str">
        <f t="shared" si="477"/>
        <v/>
      </c>
      <c r="AN323" s="164" t="str">
        <f t="shared" si="477"/>
        <v/>
      </c>
      <c r="AO323" s="164" t="str">
        <f t="shared" si="477"/>
        <v/>
      </c>
      <c r="AP323" s="164" t="str">
        <f t="shared" si="477"/>
        <v/>
      </c>
      <c r="AQ323" s="164" t="str">
        <f t="shared" si="477"/>
        <v/>
      </c>
      <c r="AR323" s="164" t="str">
        <f t="shared" si="477"/>
        <v/>
      </c>
      <c r="AS323" s="164" t="str">
        <f t="shared" si="477"/>
        <v/>
      </c>
      <c r="AT323" s="164" t="str">
        <f t="shared" si="477"/>
        <v/>
      </c>
      <c r="AU323" s="164" t="str">
        <f t="shared" si="477"/>
        <v/>
      </c>
      <c r="AV323" s="164" t="str">
        <f t="shared" si="477"/>
        <v/>
      </c>
      <c r="AW323" s="165" t="str">
        <f t="shared" si="477"/>
        <v/>
      </c>
      <c r="AX323" t="s">
        <v>1</v>
      </c>
      <c r="AY323" s="106" t="str">
        <f t="shared" si="406"/>
        <v/>
      </c>
      <c r="AZ323" s="138" t="str">
        <f t="shared" si="398"/>
        <v/>
      </c>
      <c r="BA323" s="74" t="str">
        <f t="shared" si="407"/>
        <v/>
      </c>
      <c r="BB323" s="74" t="str">
        <f t="shared" si="408"/>
        <v/>
      </c>
      <c r="BC323" s="138" t="str">
        <f t="shared" si="409"/>
        <v/>
      </c>
      <c r="BD323" s="138" t="str">
        <f t="shared" si="410"/>
        <v/>
      </c>
      <c r="BE323" s="138" t="str">
        <f t="shared" si="411"/>
        <v/>
      </c>
      <c r="BF323" s="138" t="str">
        <f t="shared" si="432"/>
        <v/>
      </c>
      <c r="BG323" s="138" t="str">
        <f>IF(CD323="","",IF(N(BD323)&gt;max_minuta*60,2,INDEX(statusRezultat_id,MATCH(VALUE(BE323),statusRezultat_oevent,0))))</f>
        <v/>
      </c>
      <c r="BH323" s="74" t="str">
        <f>IF(B323="","",SUBSTITUTE(MID($B323,R323+1,S323-R323-1),"""",""))</f>
        <v/>
      </c>
      <c r="BI323" s="74" t="str">
        <f>IF(B323="","",SUBSTITUTE(MID($B323,S323+1,T323-S323-1),"""",""))</f>
        <v/>
      </c>
      <c r="BJ323" s="138" t="str">
        <f t="shared" si="412"/>
        <v/>
      </c>
      <c r="BK323" s="74" t="str" cm="1">
        <f t="array" ref="BK323">IF(BJ323="",""&amp;BI323,IF(BJ323="NEMA",BI323,INDEX(klubAlias_klub,BJ323)))</f>
        <v/>
      </c>
      <c r="BL323" s="74" t="str" cm="1">
        <f t="array" ref="BL323">IFERROR(INDEX(registarNatjecatelji,CE323,4),"")</f>
        <v/>
      </c>
      <c r="BM323" s="183" t="str">
        <f t="shared" si="456"/>
        <v/>
      </c>
      <c r="BN323" s="74" t="str">
        <f t="shared" si="413"/>
        <v/>
      </c>
      <c r="BO323" s="74" t="str">
        <f>IF(B323="","",SUBSTITUTE(MID($B323,T323+1,U323-T323-1),"""",""))</f>
        <v/>
      </c>
      <c r="BP323" s="138" t="str">
        <f>IF(BO323="","",IFERROR(INDEX(drzava_id,MATCH(BO323,drzava_oznaka,0)),"NEMA"))</f>
        <v/>
      </c>
      <c r="BQ323" s="74" t="str">
        <f>IF(B323="","",SUBSTITUTE(MID($B323,AQ323+1,AR323-AQ323-1),"""",""))</f>
        <v/>
      </c>
      <c r="BR323" s="74" t="str">
        <f t="shared" si="399"/>
        <v/>
      </c>
      <c r="BS323" s="138" t="str">
        <f t="shared" si="400"/>
        <v/>
      </c>
      <c r="BT323" s="75" t="str">
        <f>IF(B323="","",SUBSTITUTE(MID($B323,AR323+1,AS323-AR323-1),"""",""))</f>
        <v/>
      </c>
      <c r="BU323" s="75" t="str">
        <f>IF(B323="","",SUBSTITUTE(MID($B323,AS323+1,AT323-AS323-1),"""",""))</f>
        <v/>
      </c>
      <c r="BV323" s="76" t="str">
        <f>IF(B323="","",SUBSTITUTE(MID($B323,AT323+1,AU323-AT323-1),"""",""))</f>
        <v/>
      </c>
      <c r="BW323" t="s">
        <v>1</v>
      </c>
      <c r="BX323" s="106" t="str">
        <f>IF(BA323="Vacant","",IF(BA323="","",BA323) &amp; IF(BB323="",""," – " &amp; BB323) &amp; IF(BN323="",""," – " &amp; BN323) &amp; IF(AY323="",""," – " &amp; AY323))</f>
        <v/>
      </c>
      <c r="BY323" s="107" t="str">
        <f t="shared" si="401"/>
        <v/>
      </c>
      <c r="BZ323" t="s">
        <v>1</v>
      </c>
      <c r="CA323" s="106" t="str">
        <f>IF(BA323="Vacant","",IF(BA323="","",BA323) &amp; IF(BB323="",""," – " &amp; BB323) &amp; IF(BN323="",""," – " &amp; BN323))</f>
        <v/>
      </c>
      <c r="CB323" s="107" t="str">
        <f t="shared" si="402"/>
        <v/>
      </c>
      <c r="CC323" t="s">
        <v>1</v>
      </c>
      <c r="CD323" s="106" t="str">
        <f>IF(BA323="Vacant","",IF(BA323="","",BA323)&amp;IF(BB323="",""," – "&amp;BB323))</f>
        <v/>
      </c>
      <c r="CE323" s="107" t="str">
        <f t="shared" si="414"/>
        <v/>
      </c>
      <c r="CF323" t="s">
        <v>1</v>
      </c>
      <c r="CG323" s="112" t="str">
        <f t="shared" si="415"/>
        <v/>
      </c>
      <c r="CH323" s="107" t="str" cm="1">
        <f t="array" ref="CH323">IF(CG323="","",INDEX(imePrezime_id,CG323,0))</f>
        <v/>
      </c>
      <c r="CI323" t="s">
        <v>1</v>
      </c>
      <c r="CJ323" s="30" t="str">
        <f>IF(CE323&lt;&gt;"NEMA","","SELECT '"&amp;CD323&amp;"', ime, prezime FROM imeprezime WHERE ime LIKE '%"&amp;MID(BA323,2,LEN(BA323)-2)&amp;"%' Or prezime LIKE '%"&amp;MID(BB323,2,LEN(BB323)-2)&amp;"%' Or ime LIKE '%"&amp;MID(BB323,2,LEN(BB323)-2)&amp;"%' Or prezime LIKE '%"&amp;MID(BA323,2,LEN(BA323)-2)&amp;"%' ORDER BY ime, prezime;")</f>
        <v/>
      </c>
      <c r="CK323" t="s">
        <v>1</v>
      </c>
      <c r="CL323" s="91"/>
      <c r="CM323" t="s">
        <v>1</v>
      </c>
      <c r="CO323" t="s">
        <v>1</v>
      </c>
      <c r="CW323" s="116" t="str">
        <f>IF(CE323="NEMA",MAX(CW$10:CW322)+1,"")</f>
        <v/>
      </c>
      <c r="CX323" t="s">
        <v>1</v>
      </c>
      <c r="CY323" s="124" t="str">
        <f>LEFT(BQ323,1)</f>
        <v/>
      </c>
      <c r="CZ323" t="s">
        <v>1</v>
      </c>
      <c r="DA323" s="106" t="str">
        <f>IF(CW323="","",IF(BO323&lt;&gt;"CRO","","INSERT INTO osoba (id,reg_broj,oib,spol_id,dat_rodjenja) VALUES ("&amp;CW323&amp;",(SELECT max(reg_broj)+1 FROM osoba),Null,'"&amp;CY323&amp;"',Null); INSERT INTO osoba_log (id,reg_broj,oib,spol_id,dat_rodjenja,dnevnik_id) SELECT id,reg_broj,oib,spol_id,dat_rodjenja,"&amp;CW$2&amp;" FROM osoba WHERE id = "&amp;CW323&amp;";"))</f>
        <v/>
      </c>
      <c r="DB323" s="129" t="str">
        <f>IF(CW323="","","INSERT INTO imeprezime (id,osoba_id,rbr,ime,prezime,klub_id,identitet_id,sintaksa_id,info,aktivno,dnevnik_id) VALUES ("&amp;CW323&amp;","&amp;IF(DA323="","Null",CW323)&amp;",1,'"&amp;BA323&amp;"','"&amp;BB323&amp;"',(SELECT id FROM klub WHERE naziv = '"&amp;BI323&amp;"'),Null,1,'',1,"&amp;CW$2&amp;");")</f>
        <v/>
      </c>
      <c r="DC323" t="s">
        <v>1</v>
      </c>
      <c r="DD323" s="30" t="str">
        <f t="shared" si="416"/>
        <v/>
      </c>
      <c r="DE323" t="s">
        <v>1</v>
      </c>
      <c r="DF323" s="106" t="str">
        <f>IF(OR(BP323="",BP323&lt;&gt;"NEMA"),"",BO323)</f>
        <v/>
      </c>
      <c r="DG323" s="129" t="str">
        <f>IF(DF323="","",MAX(DG$10:DG322)+1)</f>
        <v/>
      </c>
      <c r="DH323" t="s">
        <v>1</v>
      </c>
      <c r="DI323" s="91"/>
      <c r="DJ323" t="s">
        <v>1</v>
      </c>
      <c r="DK323" s="30" t="str">
        <f>IF(DF323="","","INSERT INTO drzava(id,naziv,oznaka) VALUES ("&amp;DG323&amp;",'"&amp;DI323&amp;"','"&amp;UPPER(LEFT(DF323,1))&amp;LOWER(RIGHT(DF323,2))&amp;"');")</f>
        <v/>
      </c>
      <c r="DL323" t="s">
        <v>1</v>
      </c>
      <c r="DM323" s="170" t="str">
        <f>IF(BJ323&lt;&gt;"NEMA","",IF(IFERROR(MATCH(BI323,BI$10:BI322,0),0)&lt;&gt;0,"",BI323))</f>
        <v/>
      </c>
      <c r="DN323" t="s">
        <v>1</v>
      </c>
      <c r="DO323" s="91"/>
      <c r="DP323" t="s">
        <v>1</v>
      </c>
      <c r="DQ323" s="106" t="str">
        <f t="shared" si="417"/>
        <v/>
      </c>
      <c r="DR323" s="74" t="str">
        <f>IF(DQ323="","",MAX(DR$10:DR322)+1)</f>
        <v/>
      </c>
      <c r="DS323" s="74" t="str">
        <f>IF(DQ323="","",IF(BP323="","",IF(BP323="NEMA",DG323,BP323)))</f>
        <v/>
      </c>
      <c r="DT323" s="74" t="str">
        <f t="shared" si="418"/>
        <v/>
      </c>
      <c r="DU323" s="74" t="str">
        <f>IF(DO323="","",MAX(DU$10:DU322)+1)</f>
        <v/>
      </c>
      <c r="DV323" s="181" t="str">
        <f>IF(DO323="","",INDEX(klub_id,MATCH(DO323,klub_naziv,0)))</f>
        <v/>
      </c>
      <c r="DW323" s="129" t="str">
        <f t="shared" si="419"/>
        <v/>
      </c>
      <c r="DX323" t="s">
        <v>1</v>
      </c>
      <c r="DY323" s="30" t="str">
        <f t="shared" si="420"/>
        <v/>
      </c>
      <c r="DZ323" t="s">
        <v>1</v>
      </c>
      <c r="EA323" s="170" t="str">
        <f>IF(BX323="","",IF(BY323&lt;&gt;"NEMA","ime-pre-klu"&amp;IF(BJ323="","","(ali)")&amp;"-kat",IF(CB323&lt;&gt;"NEMA","ime-pre-klu"&amp;IF(BJ323="","","(ali)"),IF(CE323&lt;&gt;"NEMA","ime-pre",IF(CW323&lt;&gt;"","novo",""))))&amp;IF(AND(BE323="0",BD323&gt;max_minuta*60),"-ot",""))</f>
        <v/>
      </c>
      <c r="EB323" t="s">
        <v>1</v>
      </c>
      <c r="EC323" s="112"/>
      <c r="ED323" s="138"/>
      <c r="EE323" s="138"/>
      <c r="EF323" s="138"/>
      <c r="EG323" s="138"/>
      <c r="EH323" s="138"/>
      <c r="EI323" s="138"/>
      <c r="EJ323" s="138"/>
      <c r="EK323" s="138"/>
      <c r="EL323" s="138"/>
      <c r="EM323" s="107" t="str">
        <f t="shared" si="403"/>
        <v/>
      </c>
      <c r="EN323" t="s">
        <v>1</v>
      </c>
    </row>
    <row r="324" spans="2:144" x14ac:dyDescent="0.25">
      <c r="B324" s="152"/>
      <c r="C324" t="s">
        <v>1</v>
      </c>
      <c r="D324" s="163" t="str">
        <f t="shared" si="404"/>
        <v/>
      </c>
      <c r="E324" s="164" t="str">
        <f t="shared" ref="E324:AW324" si="478">IF($B324="","",FIND(";",$B324,D324+1))</f>
        <v/>
      </c>
      <c r="F324" s="164" t="str">
        <f t="shared" si="478"/>
        <v/>
      </c>
      <c r="G324" s="164" t="str">
        <f t="shared" si="478"/>
        <v/>
      </c>
      <c r="H324" s="164" t="str">
        <f t="shared" si="478"/>
        <v/>
      </c>
      <c r="I324" s="164" t="str">
        <f t="shared" si="478"/>
        <v/>
      </c>
      <c r="J324" s="164" t="str">
        <f t="shared" si="478"/>
        <v/>
      </c>
      <c r="K324" s="164" t="str">
        <f t="shared" si="478"/>
        <v/>
      </c>
      <c r="L324" s="164" t="str">
        <f t="shared" si="478"/>
        <v/>
      </c>
      <c r="M324" s="164" t="str">
        <f t="shared" si="478"/>
        <v/>
      </c>
      <c r="N324" s="164" t="str">
        <f t="shared" si="478"/>
        <v/>
      </c>
      <c r="O324" s="164" t="str">
        <f t="shared" si="478"/>
        <v/>
      </c>
      <c r="P324" s="164" t="str">
        <f t="shared" si="478"/>
        <v/>
      </c>
      <c r="Q324" s="164" t="str">
        <f t="shared" si="478"/>
        <v/>
      </c>
      <c r="R324" s="164" t="str">
        <f t="shared" si="478"/>
        <v/>
      </c>
      <c r="S324" s="164" t="str">
        <f t="shared" si="478"/>
        <v/>
      </c>
      <c r="T324" s="164" t="str">
        <f t="shared" si="478"/>
        <v/>
      </c>
      <c r="U324" s="164" t="str">
        <f t="shared" si="478"/>
        <v/>
      </c>
      <c r="V324" s="164" t="str">
        <f t="shared" si="478"/>
        <v/>
      </c>
      <c r="W324" s="164" t="str">
        <f t="shared" si="478"/>
        <v/>
      </c>
      <c r="X324" s="164" t="str">
        <f t="shared" si="478"/>
        <v/>
      </c>
      <c r="Y324" s="164" t="str">
        <f t="shared" si="478"/>
        <v/>
      </c>
      <c r="Z324" s="164" t="str">
        <f t="shared" si="478"/>
        <v/>
      </c>
      <c r="AA324" s="164" t="str">
        <f t="shared" si="478"/>
        <v/>
      </c>
      <c r="AB324" s="164" t="str">
        <f t="shared" si="478"/>
        <v/>
      </c>
      <c r="AC324" s="164" t="str">
        <f t="shared" si="478"/>
        <v/>
      </c>
      <c r="AD324" s="164" t="str">
        <f t="shared" si="478"/>
        <v/>
      </c>
      <c r="AE324" s="164" t="str">
        <f t="shared" si="478"/>
        <v/>
      </c>
      <c r="AF324" s="164" t="str">
        <f t="shared" si="478"/>
        <v/>
      </c>
      <c r="AG324" s="164" t="str">
        <f t="shared" si="478"/>
        <v/>
      </c>
      <c r="AH324" s="164" t="str">
        <f t="shared" si="478"/>
        <v/>
      </c>
      <c r="AI324" s="164" t="str">
        <f t="shared" si="478"/>
        <v/>
      </c>
      <c r="AJ324" s="164" t="str">
        <f t="shared" si="478"/>
        <v/>
      </c>
      <c r="AK324" s="164" t="str">
        <f t="shared" si="478"/>
        <v/>
      </c>
      <c r="AL324" s="164" t="str">
        <f t="shared" si="478"/>
        <v/>
      </c>
      <c r="AM324" s="164" t="str">
        <f t="shared" si="478"/>
        <v/>
      </c>
      <c r="AN324" s="164" t="str">
        <f t="shared" si="478"/>
        <v/>
      </c>
      <c r="AO324" s="164" t="str">
        <f t="shared" si="478"/>
        <v/>
      </c>
      <c r="AP324" s="164" t="str">
        <f t="shared" si="478"/>
        <v/>
      </c>
      <c r="AQ324" s="164" t="str">
        <f t="shared" si="478"/>
        <v/>
      </c>
      <c r="AR324" s="164" t="str">
        <f t="shared" si="478"/>
        <v/>
      </c>
      <c r="AS324" s="164" t="str">
        <f t="shared" si="478"/>
        <v/>
      </c>
      <c r="AT324" s="164" t="str">
        <f t="shared" si="478"/>
        <v/>
      </c>
      <c r="AU324" s="164" t="str">
        <f t="shared" si="478"/>
        <v/>
      </c>
      <c r="AV324" s="164" t="str">
        <f t="shared" si="478"/>
        <v/>
      </c>
      <c r="AW324" s="165" t="str">
        <f t="shared" si="478"/>
        <v/>
      </c>
      <c r="AX324" t="s">
        <v>1</v>
      </c>
      <c r="AY324" s="106" t="str">
        <f t="shared" si="406"/>
        <v/>
      </c>
      <c r="AZ324" s="138" t="str">
        <f t="shared" si="398"/>
        <v/>
      </c>
      <c r="BA324" s="74" t="str">
        <f t="shared" si="407"/>
        <v/>
      </c>
      <c r="BB324" s="74" t="str">
        <f t="shared" si="408"/>
        <v/>
      </c>
      <c r="BC324" s="138" t="str">
        <f t="shared" si="409"/>
        <v/>
      </c>
      <c r="BD324" s="138" t="str">
        <f t="shared" si="410"/>
        <v/>
      </c>
      <c r="BE324" s="138" t="str">
        <f t="shared" si="411"/>
        <v/>
      </c>
      <c r="BF324" s="138" t="str">
        <f t="shared" si="432"/>
        <v/>
      </c>
      <c r="BG324" s="138" t="str">
        <f>IF(CD324="","",IF(N(BD324)&gt;max_minuta*60,2,INDEX(statusRezultat_id,MATCH(VALUE(BE324),statusRezultat_oevent,0))))</f>
        <v/>
      </c>
      <c r="BH324" s="74" t="str">
        <f>IF(B324="","",SUBSTITUTE(MID($B324,R324+1,S324-R324-1),"""",""))</f>
        <v/>
      </c>
      <c r="BI324" s="74" t="str">
        <f>IF(B324="","",SUBSTITUTE(MID($B324,S324+1,T324-S324-1),"""",""))</f>
        <v/>
      </c>
      <c r="BJ324" s="138" t="str">
        <f t="shared" si="412"/>
        <v/>
      </c>
      <c r="BK324" s="74" t="str" cm="1">
        <f t="array" ref="BK324">IF(BJ324="",""&amp;BI324,IF(BJ324="NEMA",BI324,INDEX(klubAlias_klub,BJ324)))</f>
        <v/>
      </c>
      <c r="BL324" s="74" t="str" cm="1">
        <f t="array" ref="BL324">IFERROR(INDEX(registarNatjecatelji,CE324,4),"")</f>
        <v/>
      </c>
      <c r="BM324" s="183" t="str">
        <f t="shared" si="456"/>
        <v/>
      </c>
      <c r="BN324" s="74" t="str">
        <f t="shared" si="413"/>
        <v/>
      </c>
      <c r="BO324" s="74" t="str">
        <f>IF(B324="","",SUBSTITUTE(MID($B324,T324+1,U324-T324-1),"""",""))</f>
        <v/>
      </c>
      <c r="BP324" s="138" t="str">
        <f>IF(BO324="","",IFERROR(INDEX(drzava_id,MATCH(BO324,drzava_oznaka,0)),"NEMA"))</f>
        <v/>
      </c>
      <c r="BQ324" s="74" t="str">
        <f>IF(B324="","",SUBSTITUTE(MID($B324,AQ324+1,AR324-AQ324-1),"""",""))</f>
        <v/>
      </c>
      <c r="BR324" s="74" t="str">
        <f t="shared" si="399"/>
        <v/>
      </c>
      <c r="BS324" s="138" t="str">
        <f t="shared" si="400"/>
        <v/>
      </c>
      <c r="BT324" s="75" t="str">
        <f>IF(B324="","",SUBSTITUTE(MID($B324,AR324+1,AS324-AR324-1),"""",""))</f>
        <v/>
      </c>
      <c r="BU324" s="75" t="str">
        <f>IF(B324="","",SUBSTITUTE(MID($B324,AS324+1,AT324-AS324-1),"""",""))</f>
        <v/>
      </c>
      <c r="BV324" s="76" t="str">
        <f>IF(B324="","",SUBSTITUTE(MID($B324,AT324+1,AU324-AT324-1),"""",""))</f>
        <v/>
      </c>
      <c r="BW324" t="s">
        <v>1</v>
      </c>
      <c r="BX324" s="106" t="str">
        <f>IF(BA324="Vacant","",IF(BA324="","",BA324) &amp; IF(BB324="",""," – " &amp; BB324) &amp; IF(BN324="",""," – " &amp; BN324) &amp; IF(AY324="",""," – " &amp; AY324))</f>
        <v/>
      </c>
      <c r="BY324" s="107" t="str">
        <f t="shared" si="401"/>
        <v/>
      </c>
      <c r="BZ324" t="s">
        <v>1</v>
      </c>
      <c r="CA324" s="106" t="str">
        <f>IF(BA324="Vacant","",IF(BA324="","",BA324) &amp; IF(BB324="",""," – " &amp; BB324) &amp; IF(BN324="",""," – " &amp; BN324))</f>
        <v/>
      </c>
      <c r="CB324" s="107" t="str">
        <f t="shared" si="402"/>
        <v/>
      </c>
      <c r="CC324" t="s">
        <v>1</v>
      </c>
      <c r="CD324" s="106" t="str">
        <f>IF(BA324="Vacant","",IF(BA324="","",BA324)&amp;IF(BB324="",""," – "&amp;BB324))</f>
        <v/>
      </c>
      <c r="CE324" s="107" t="str">
        <f t="shared" si="414"/>
        <v/>
      </c>
      <c r="CF324" t="s">
        <v>1</v>
      </c>
      <c r="CG324" s="112" t="str">
        <f t="shared" si="415"/>
        <v/>
      </c>
      <c r="CH324" s="107" t="str" cm="1">
        <f t="array" ref="CH324">IF(CG324="","",INDEX(imePrezime_id,CG324,0))</f>
        <v/>
      </c>
      <c r="CI324" t="s">
        <v>1</v>
      </c>
      <c r="CJ324" s="30" t="str">
        <f>IF(CE324&lt;&gt;"NEMA","","SELECT '"&amp;CD324&amp;"', ime, prezime FROM imeprezime WHERE ime LIKE '%"&amp;MID(BA324,2,LEN(BA324)-2)&amp;"%' Or prezime LIKE '%"&amp;MID(BB324,2,LEN(BB324)-2)&amp;"%' Or ime LIKE '%"&amp;MID(BB324,2,LEN(BB324)-2)&amp;"%' Or prezime LIKE '%"&amp;MID(BA324,2,LEN(BA324)-2)&amp;"%' ORDER BY ime, prezime;")</f>
        <v/>
      </c>
      <c r="CK324" t="s">
        <v>1</v>
      </c>
      <c r="CL324" s="91"/>
      <c r="CM324" t="s">
        <v>1</v>
      </c>
      <c r="CO324" t="s">
        <v>1</v>
      </c>
      <c r="CW324" s="116" t="str">
        <f>IF(CE324="NEMA",MAX(CW$10:CW323)+1,"")</f>
        <v/>
      </c>
      <c r="CX324" t="s">
        <v>1</v>
      </c>
      <c r="CY324" s="124" t="str">
        <f>LEFT(BQ324,1)</f>
        <v/>
      </c>
      <c r="CZ324" t="s">
        <v>1</v>
      </c>
      <c r="DA324" s="106" t="str">
        <f>IF(CW324="","",IF(BO324&lt;&gt;"CRO","","INSERT INTO osoba (id,reg_broj,oib,spol_id,dat_rodjenja) VALUES ("&amp;CW324&amp;",(SELECT max(reg_broj)+1 FROM osoba),Null,'"&amp;CY324&amp;"',Null); INSERT INTO osoba_log (id,reg_broj,oib,spol_id,dat_rodjenja,dnevnik_id) SELECT id,reg_broj,oib,spol_id,dat_rodjenja,"&amp;CW$2&amp;" FROM osoba WHERE id = "&amp;CW324&amp;";"))</f>
        <v/>
      </c>
      <c r="DB324" s="129" t="str">
        <f>IF(CW324="","","INSERT INTO imeprezime (id,osoba_id,rbr,ime,prezime,klub_id,identitet_id,sintaksa_id,info,aktivno,dnevnik_id) VALUES ("&amp;CW324&amp;","&amp;IF(DA324="","Null",CW324)&amp;",1,'"&amp;BA324&amp;"','"&amp;BB324&amp;"',(SELECT id FROM klub WHERE naziv = '"&amp;BI324&amp;"'),Null,1,'',1,"&amp;CW$2&amp;");")</f>
        <v/>
      </c>
      <c r="DC324" t="s">
        <v>1</v>
      </c>
      <c r="DD324" s="30" t="str">
        <f t="shared" si="416"/>
        <v/>
      </c>
      <c r="DE324" t="s">
        <v>1</v>
      </c>
      <c r="DF324" s="106" t="str">
        <f>IF(OR(BP324="",BP324&lt;&gt;"NEMA"),"",BO324)</f>
        <v/>
      </c>
      <c r="DG324" s="129" t="str">
        <f>IF(DF324="","",MAX(DG$10:DG323)+1)</f>
        <v/>
      </c>
      <c r="DH324" t="s">
        <v>1</v>
      </c>
      <c r="DI324" s="91"/>
      <c r="DJ324" t="s">
        <v>1</v>
      </c>
      <c r="DK324" s="30" t="str">
        <f>IF(DF324="","","INSERT INTO drzava(id,naziv,oznaka) VALUES ("&amp;DG324&amp;",'"&amp;DI324&amp;"','"&amp;UPPER(LEFT(DF324,1))&amp;LOWER(RIGHT(DF324,2))&amp;"');")</f>
        <v/>
      </c>
      <c r="DL324" t="s">
        <v>1</v>
      </c>
      <c r="DM324" s="170" t="str">
        <f>IF(BJ324&lt;&gt;"NEMA","",IF(IFERROR(MATCH(BI324,BI$10:BI323,0),0)&lt;&gt;0,"",BI324))</f>
        <v/>
      </c>
      <c r="DN324" t="s">
        <v>1</v>
      </c>
      <c r="DO324" s="91"/>
      <c r="DP324" t="s">
        <v>1</v>
      </c>
      <c r="DQ324" s="106" t="str">
        <f t="shared" si="417"/>
        <v/>
      </c>
      <c r="DR324" s="74" t="str">
        <f>IF(DQ324="","",MAX(DR$10:DR323)+1)</f>
        <v/>
      </c>
      <c r="DS324" s="74" t="str">
        <f>IF(DQ324="","",IF(BP324="","",IF(BP324="NEMA",DG324,BP324)))</f>
        <v/>
      </c>
      <c r="DT324" s="74" t="str">
        <f t="shared" si="418"/>
        <v/>
      </c>
      <c r="DU324" s="74" t="str">
        <f>IF(DO324="","",MAX(DU$10:DU323)+1)</f>
        <v/>
      </c>
      <c r="DV324" s="181" t="str">
        <f>IF(DO324="","",INDEX(klub_id,MATCH(DO324,klub_naziv,0)))</f>
        <v/>
      </c>
      <c r="DW324" s="129" t="str">
        <f t="shared" si="419"/>
        <v/>
      </c>
      <c r="DX324" t="s">
        <v>1</v>
      </c>
      <c r="DY324" s="30" t="str">
        <f t="shared" si="420"/>
        <v/>
      </c>
      <c r="DZ324" t="s">
        <v>1</v>
      </c>
      <c r="EA324" s="170" t="str">
        <f>IF(BX324="","",IF(BY324&lt;&gt;"NEMA","ime-pre-klu"&amp;IF(BJ324="","","(ali)")&amp;"-kat",IF(CB324&lt;&gt;"NEMA","ime-pre-klu"&amp;IF(BJ324="","","(ali)"),IF(CE324&lt;&gt;"NEMA","ime-pre",IF(CW324&lt;&gt;"","novo",""))))&amp;IF(AND(BE324="0",BD324&gt;max_minuta*60),"-ot",""))</f>
        <v/>
      </c>
      <c r="EB324" t="s">
        <v>1</v>
      </c>
      <c r="EC324" s="112"/>
      <c r="ED324" s="138"/>
      <c r="EE324" s="138"/>
      <c r="EF324" s="138"/>
      <c r="EG324" s="138"/>
      <c r="EH324" s="138"/>
      <c r="EI324" s="138"/>
      <c r="EJ324" s="138"/>
      <c r="EK324" s="138"/>
      <c r="EL324" s="138"/>
      <c r="EM324" s="107" t="str">
        <f t="shared" si="403"/>
        <v/>
      </c>
      <c r="EN324" t="s">
        <v>1</v>
      </c>
    </row>
    <row r="325" spans="2:144" x14ac:dyDescent="0.25">
      <c r="B325" s="152"/>
      <c r="C325" t="s">
        <v>1</v>
      </c>
      <c r="D325" s="163" t="str">
        <f t="shared" si="404"/>
        <v/>
      </c>
      <c r="E325" s="164" t="str">
        <f t="shared" ref="E325:AW325" si="479">IF($B325="","",FIND(";",$B325,D325+1))</f>
        <v/>
      </c>
      <c r="F325" s="164" t="str">
        <f t="shared" si="479"/>
        <v/>
      </c>
      <c r="G325" s="164" t="str">
        <f t="shared" si="479"/>
        <v/>
      </c>
      <c r="H325" s="164" t="str">
        <f t="shared" si="479"/>
        <v/>
      </c>
      <c r="I325" s="164" t="str">
        <f t="shared" si="479"/>
        <v/>
      </c>
      <c r="J325" s="164" t="str">
        <f t="shared" si="479"/>
        <v/>
      </c>
      <c r="K325" s="164" t="str">
        <f t="shared" si="479"/>
        <v/>
      </c>
      <c r="L325" s="164" t="str">
        <f t="shared" si="479"/>
        <v/>
      </c>
      <c r="M325" s="164" t="str">
        <f t="shared" si="479"/>
        <v/>
      </c>
      <c r="N325" s="164" t="str">
        <f t="shared" si="479"/>
        <v/>
      </c>
      <c r="O325" s="164" t="str">
        <f t="shared" si="479"/>
        <v/>
      </c>
      <c r="P325" s="164" t="str">
        <f t="shared" si="479"/>
        <v/>
      </c>
      <c r="Q325" s="164" t="str">
        <f t="shared" si="479"/>
        <v/>
      </c>
      <c r="R325" s="164" t="str">
        <f t="shared" si="479"/>
        <v/>
      </c>
      <c r="S325" s="164" t="str">
        <f t="shared" si="479"/>
        <v/>
      </c>
      <c r="T325" s="164" t="str">
        <f t="shared" si="479"/>
        <v/>
      </c>
      <c r="U325" s="164" t="str">
        <f t="shared" si="479"/>
        <v/>
      </c>
      <c r="V325" s="164" t="str">
        <f t="shared" si="479"/>
        <v/>
      </c>
      <c r="W325" s="164" t="str">
        <f t="shared" si="479"/>
        <v/>
      </c>
      <c r="X325" s="164" t="str">
        <f t="shared" si="479"/>
        <v/>
      </c>
      <c r="Y325" s="164" t="str">
        <f t="shared" si="479"/>
        <v/>
      </c>
      <c r="Z325" s="164" t="str">
        <f t="shared" si="479"/>
        <v/>
      </c>
      <c r="AA325" s="164" t="str">
        <f t="shared" si="479"/>
        <v/>
      </c>
      <c r="AB325" s="164" t="str">
        <f t="shared" si="479"/>
        <v/>
      </c>
      <c r="AC325" s="164" t="str">
        <f t="shared" si="479"/>
        <v/>
      </c>
      <c r="AD325" s="164" t="str">
        <f t="shared" si="479"/>
        <v/>
      </c>
      <c r="AE325" s="164" t="str">
        <f t="shared" si="479"/>
        <v/>
      </c>
      <c r="AF325" s="164" t="str">
        <f t="shared" si="479"/>
        <v/>
      </c>
      <c r="AG325" s="164" t="str">
        <f t="shared" si="479"/>
        <v/>
      </c>
      <c r="AH325" s="164" t="str">
        <f t="shared" si="479"/>
        <v/>
      </c>
      <c r="AI325" s="164" t="str">
        <f t="shared" si="479"/>
        <v/>
      </c>
      <c r="AJ325" s="164" t="str">
        <f t="shared" si="479"/>
        <v/>
      </c>
      <c r="AK325" s="164" t="str">
        <f t="shared" si="479"/>
        <v/>
      </c>
      <c r="AL325" s="164" t="str">
        <f t="shared" si="479"/>
        <v/>
      </c>
      <c r="AM325" s="164" t="str">
        <f t="shared" si="479"/>
        <v/>
      </c>
      <c r="AN325" s="164" t="str">
        <f t="shared" si="479"/>
        <v/>
      </c>
      <c r="AO325" s="164" t="str">
        <f t="shared" si="479"/>
        <v/>
      </c>
      <c r="AP325" s="164" t="str">
        <f t="shared" si="479"/>
        <v/>
      </c>
      <c r="AQ325" s="164" t="str">
        <f t="shared" si="479"/>
        <v/>
      </c>
      <c r="AR325" s="164" t="str">
        <f t="shared" si="479"/>
        <v/>
      </c>
      <c r="AS325" s="164" t="str">
        <f t="shared" si="479"/>
        <v/>
      </c>
      <c r="AT325" s="164" t="str">
        <f t="shared" si="479"/>
        <v/>
      </c>
      <c r="AU325" s="164" t="str">
        <f t="shared" si="479"/>
        <v/>
      </c>
      <c r="AV325" s="164" t="str">
        <f t="shared" si="479"/>
        <v/>
      </c>
      <c r="AW325" s="165" t="str">
        <f t="shared" si="479"/>
        <v/>
      </c>
      <c r="AX325" t="s">
        <v>1</v>
      </c>
      <c r="AY325" s="106" t="str">
        <f t="shared" si="406"/>
        <v/>
      </c>
      <c r="AZ325" s="138" t="str">
        <f t="shared" si="398"/>
        <v/>
      </c>
      <c r="BA325" s="74" t="str">
        <f t="shared" si="407"/>
        <v/>
      </c>
      <c r="BB325" s="74" t="str">
        <f t="shared" si="408"/>
        <v/>
      </c>
      <c r="BC325" s="138" t="str">
        <f t="shared" si="409"/>
        <v/>
      </c>
      <c r="BD325" s="138" t="str">
        <f t="shared" si="410"/>
        <v/>
      </c>
      <c r="BE325" s="138" t="str">
        <f t="shared" si="411"/>
        <v/>
      </c>
      <c r="BF325" s="138" t="str">
        <f t="shared" si="432"/>
        <v/>
      </c>
      <c r="BG325" s="138" t="str">
        <f>IF(CD325="","",IF(N(BD325)&gt;max_minuta*60,2,INDEX(statusRezultat_id,MATCH(VALUE(BE325),statusRezultat_oevent,0))))</f>
        <v/>
      </c>
      <c r="BH325" s="74" t="str">
        <f>IF(B325="","",SUBSTITUTE(MID($B325,R325+1,S325-R325-1),"""",""))</f>
        <v/>
      </c>
      <c r="BI325" s="74" t="str">
        <f>IF(B325="","",SUBSTITUTE(MID($B325,S325+1,T325-S325-1),"""",""))</f>
        <v/>
      </c>
      <c r="BJ325" s="138" t="str">
        <f t="shared" si="412"/>
        <v/>
      </c>
      <c r="BK325" s="74" t="str" cm="1">
        <f t="array" ref="BK325">IF(BJ325="",""&amp;BI325,IF(BJ325="NEMA",BI325,INDEX(klubAlias_klub,BJ325)))</f>
        <v/>
      </c>
      <c r="BL325" s="74" t="str" cm="1">
        <f t="array" ref="BL325">IFERROR(INDEX(registarNatjecatelji,CE325,4),"")</f>
        <v/>
      </c>
      <c r="BM325" s="183" t="str">
        <f t="shared" si="456"/>
        <v/>
      </c>
      <c r="BN325" s="74" t="str">
        <f t="shared" si="413"/>
        <v/>
      </c>
      <c r="BO325" s="74" t="str">
        <f>IF(B325="","",SUBSTITUTE(MID($B325,T325+1,U325-T325-1),"""",""))</f>
        <v/>
      </c>
      <c r="BP325" s="138" t="str">
        <f>IF(BO325="","",IFERROR(INDEX(drzava_id,MATCH(BO325,drzava_oznaka,0)),"NEMA"))</f>
        <v/>
      </c>
      <c r="BQ325" s="74" t="str">
        <f>IF(B325="","",SUBSTITUTE(MID($B325,AQ325+1,AR325-AQ325-1),"""",""))</f>
        <v/>
      </c>
      <c r="BR325" s="74" t="str">
        <f t="shared" si="399"/>
        <v/>
      </c>
      <c r="BS325" s="138" t="str">
        <f t="shared" si="400"/>
        <v/>
      </c>
      <c r="BT325" s="75" t="str">
        <f>IF(B325="","",SUBSTITUTE(MID($B325,AR325+1,AS325-AR325-1),"""",""))</f>
        <v/>
      </c>
      <c r="BU325" s="75" t="str">
        <f>IF(B325="","",SUBSTITUTE(MID($B325,AS325+1,AT325-AS325-1),"""",""))</f>
        <v/>
      </c>
      <c r="BV325" s="76" t="str">
        <f>IF(B325="","",SUBSTITUTE(MID($B325,AT325+1,AU325-AT325-1),"""",""))</f>
        <v/>
      </c>
      <c r="BW325" t="s">
        <v>1</v>
      </c>
      <c r="BX325" s="106" t="str">
        <f>IF(BA325="Vacant","",IF(BA325="","",BA325) &amp; IF(BB325="",""," – " &amp; BB325) &amp; IF(BN325="",""," – " &amp; BN325) &amp; IF(AY325="",""," – " &amp; AY325))</f>
        <v/>
      </c>
      <c r="BY325" s="107" t="str">
        <f t="shared" si="401"/>
        <v/>
      </c>
      <c r="BZ325" t="s">
        <v>1</v>
      </c>
      <c r="CA325" s="106" t="str">
        <f>IF(BA325="Vacant","",IF(BA325="","",BA325) &amp; IF(BB325="",""," – " &amp; BB325) &amp; IF(BN325="",""," – " &amp; BN325))</f>
        <v/>
      </c>
      <c r="CB325" s="107" t="str">
        <f t="shared" si="402"/>
        <v/>
      </c>
      <c r="CC325" t="s">
        <v>1</v>
      </c>
      <c r="CD325" s="106" t="str">
        <f>IF(BA325="Vacant","",IF(BA325="","",BA325)&amp;IF(BB325="",""," – "&amp;BB325))</f>
        <v/>
      </c>
      <c r="CE325" s="107" t="str">
        <f t="shared" si="414"/>
        <v/>
      </c>
      <c r="CF325" t="s">
        <v>1</v>
      </c>
      <c r="CG325" s="112" t="str">
        <f t="shared" si="415"/>
        <v/>
      </c>
      <c r="CH325" s="107" t="str" cm="1">
        <f t="array" ref="CH325">IF(CG325="","",INDEX(imePrezime_id,CG325,0))</f>
        <v/>
      </c>
      <c r="CI325" t="s">
        <v>1</v>
      </c>
      <c r="CJ325" s="30" t="str">
        <f>IF(CE325&lt;&gt;"NEMA","","SELECT '"&amp;CD325&amp;"', ime, prezime FROM imeprezime WHERE ime LIKE '%"&amp;MID(BA325,2,LEN(BA325)-2)&amp;"%' Or prezime LIKE '%"&amp;MID(BB325,2,LEN(BB325)-2)&amp;"%' Or ime LIKE '%"&amp;MID(BB325,2,LEN(BB325)-2)&amp;"%' Or prezime LIKE '%"&amp;MID(BA325,2,LEN(BA325)-2)&amp;"%' ORDER BY ime, prezime;")</f>
        <v/>
      </c>
      <c r="CK325" t="s">
        <v>1</v>
      </c>
      <c r="CL325" s="91"/>
      <c r="CM325" t="s">
        <v>1</v>
      </c>
      <c r="CO325" t="s">
        <v>1</v>
      </c>
      <c r="CW325" s="116" t="str">
        <f>IF(CE325="NEMA",MAX(CW$10:CW324)+1,"")</f>
        <v/>
      </c>
      <c r="CX325" t="s">
        <v>1</v>
      </c>
      <c r="CY325" s="124" t="str">
        <f>LEFT(BQ325,1)</f>
        <v/>
      </c>
      <c r="CZ325" t="s">
        <v>1</v>
      </c>
      <c r="DA325" s="106" t="str">
        <f>IF(CW325="","",IF(BO325&lt;&gt;"CRO","","INSERT INTO osoba (id,reg_broj,oib,spol_id,dat_rodjenja) VALUES ("&amp;CW325&amp;",(SELECT max(reg_broj)+1 FROM osoba),Null,'"&amp;CY325&amp;"',Null); INSERT INTO osoba_log (id,reg_broj,oib,spol_id,dat_rodjenja,dnevnik_id) SELECT id,reg_broj,oib,spol_id,dat_rodjenja,"&amp;CW$2&amp;" FROM osoba WHERE id = "&amp;CW325&amp;";"))</f>
        <v/>
      </c>
      <c r="DB325" s="129" t="str">
        <f>IF(CW325="","","INSERT INTO imeprezime (id,osoba_id,rbr,ime,prezime,klub_id,identitet_id,sintaksa_id,info,aktivno,dnevnik_id) VALUES ("&amp;CW325&amp;","&amp;IF(DA325="","Null",CW325)&amp;",1,'"&amp;BA325&amp;"','"&amp;BB325&amp;"',(SELECT id FROM klub WHERE naziv = '"&amp;BI325&amp;"'),Null,1,'',1,"&amp;CW$2&amp;");")</f>
        <v/>
      </c>
      <c r="DC325" t="s">
        <v>1</v>
      </c>
      <c r="DD325" s="30" t="str">
        <f t="shared" si="416"/>
        <v/>
      </c>
      <c r="DE325" t="s">
        <v>1</v>
      </c>
      <c r="DF325" s="106" t="str">
        <f>IF(OR(BP325="",BP325&lt;&gt;"NEMA"),"",BO325)</f>
        <v/>
      </c>
      <c r="DG325" s="129" t="str">
        <f>IF(DF325="","",MAX(DG$10:DG324)+1)</f>
        <v/>
      </c>
      <c r="DH325" t="s">
        <v>1</v>
      </c>
      <c r="DI325" s="91"/>
      <c r="DJ325" t="s">
        <v>1</v>
      </c>
      <c r="DK325" s="30" t="str">
        <f>IF(DF325="","","INSERT INTO drzava(id,naziv,oznaka) VALUES ("&amp;DG325&amp;",'"&amp;DI325&amp;"','"&amp;UPPER(LEFT(DF325,1))&amp;LOWER(RIGHT(DF325,2))&amp;"');")</f>
        <v/>
      </c>
      <c r="DL325" t="s">
        <v>1</v>
      </c>
      <c r="DM325" s="170" t="str">
        <f>IF(BJ325&lt;&gt;"NEMA","",IF(IFERROR(MATCH(BI325,BI$10:BI324,0),0)&lt;&gt;0,"",BI325))</f>
        <v/>
      </c>
      <c r="DN325" t="s">
        <v>1</v>
      </c>
      <c r="DO325" s="91"/>
      <c r="DP325" t="s">
        <v>1</v>
      </c>
      <c r="DQ325" s="106" t="str">
        <f t="shared" si="417"/>
        <v/>
      </c>
      <c r="DR325" s="74" t="str">
        <f>IF(DQ325="","",MAX(DR$10:DR324)+1)</f>
        <v/>
      </c>
      <c r="DS325" s="74" t="str">
        <f>IF(DQ325="","",IF(BP325="","",IF(BP325="NEMA",DG325,BP325)))</f>
        <v/>
      </c>
      <c r="DT325" s="74" t="str">
        <f t="shared" si="418"/>
        <v/>
      </c>
      <c r="DU325" s="74" t="str">
        <f>IF(DO325="","",MAX(DU$10:DU324)+1)</f>
        <v/>
      </c>
      <c r="DV325" s="181" t="str">
        <f>IF(DO325="","",INDEX(klub_id,MATCH(DO325,klub_naziv,0)))</f>
        <v/>
      </c>
      <c r="DW325" s="129" t="str">
        <f t="shared" si="419"/>
        <v/>
      </c>
      <c r="DX325" t="s">
        <v>1</v>
      </c>
      <c r="DY325" s="30" t="str">
        <f t="shared" si="420"/>
        <v/>
      </c>
      <c r="DZ325" t="s">
        <v>1</v>
      </c>
      <c r="EA325" s="170" t="str">
        <f>IF(BX325="","",IF(BY325&lt;&gt;"NEMA","ime-pre-klu"&amp;IF(BJ325="","","(ali)")&amp;"-kat",IF(CB325&lt;&gt;"NEMA","ime-pre-klu"&amp;IF(BJ325="","","(ali)"),IF(CE325&lt;&gt;"NEMA","ime-pre",IF(CW325&lt;&gt;"","novo",""))))&amp;IF(AND(BE325="0",BD325&gt;max_minuta*60),"-ot",""))</f>
        <v/>
      </c>
      <c r="EB325" t="s">
        <v>1</v>
      </c>
      <c r="EC325" s="112"/>
      <c r="ED325" s="138"/>
      <c r="EE325" s="138"/>
      <c r="EF325" s="138"/>
      <c r="EG325" s="138"/>
      <c r="EH325" s="138"/>
      <c r="EI325" s="138"/>
      <c r="EJ325" s="138"/>
      <c r="EK325" s="138"/>
      <c r="EL325" s="138"/>
      <c r="EM325" s="107" t="str">
        <f t="shared" si="403"/>
        <v/>
      </c>
      <c r="EN325" t="s">
        <v>1</v>
      </c>
    </row>
    <row r="326" spans="2:144" x14ac:dyDescent="0.25">
      <c r="B326" s="152"/>
      <c r="C326" t="s">
        <v>1</v>
      </c>
      <c r="D326" s="163" t="str">
        <f t="shared" si="404"/>
        <v/>
      </c>
      <c r="E326" s="164" t="str">
        <f t="shared" ref="E326:AW326" si="480">IF($B326="","",FIND(";",$B326,D326+1))</f>
        <v/>
      </c>
      <c r="F326" s="164" t="str">
        <f t="shared" si="480"/>
        <v/>
      </c>
      <c r="G326" s="164" t="str">
        <f t="shared" si="480"/>
        <v/>
      </c>
      <c r="H326" s="164" t="str">
        <f t="shared" si="480"/>
        <v/>
      </c>
      <c r="I326" s="164" t="str">
        <f t="shared" si="480"/>
        <v/>
      </c>
      <c r="J326" s="164" t="str">
        <f t="shared" si="480"/>
        <v/>
      </c>
      <c r="K326" s="164" t="str">
        <f t="shared" si="480"/>
        <v/>
      </c>
      <c r="L326" s="164" t="str">
        <f t="shared" si="480"/>
        <v/>
      </c>
      <c r="M326" s="164" t="str">
        <f t="shared" si="480"/>
        <v/>
      </c>
      <c r="N326" s="164" t="str">
        <f t="shared" si="480"/>
        <v/>
      </c>
      <c r="O326" s="164" t="str">
        <f t="shared" si="480"/>
        <v/>
      </c>
      <c r="P326" s="164" t="str">
        <f t="shared" si="480"/>
        <v/>
      </c>
      <c r="Q326" s="164" t="str">
        <f t="shared" si="480"/>
        <v/>
      </c>
      <c r="R326" s="164" t="str">
        <f t="shared" si="480"/>
        <v/>
      </c>
      <c r="S326" s="164" t="str">
        <f t="shared" si="480"/>
        <v/>
      </c>
      <c r="T326" s="164" t="str">
        <f t="shared" si="480"/>
        <v/>
      </c>
      <c r="U326" s="164" t="str">
        <f t="shared" si="480"/>
        <v/>
      </c>
      <c r="V326" s="164" t="str">
        <f t="shared" si="480"/>
        <v/>
      </c>
      <c r="W326" s="164" t="str">
        <f t="shared" si="480"/>
        <v/>
      </c>
      <c r="X326" s="164" t="str">
        <f t="shared" si="480"/>
        <v/>
      </c>
      <c r="Y326" s="164" t="str">
        <f t="shared" si="480"/>
        <v/>
      </c>
      <c r="Z326" s="164" t="str">
        <f t="shared" si="480"/>
        <v/>
      </c>
      <c r="AA326" s="164" t="str">
        <f t="shared" si="480"/>
        <v/>
      </c>
      <c r="AB326" s="164" t="str">
        <f t="shared" si="480"/>
        <v/>
      </c>
      <c r="AC326" s="164" t="str">
        <f t="shared" si="480"/>
        <v/>
      </c>
      <c r="AD326" s="164" t="str">
        <f t="shared" si="480"/>
        <v/>
      </c>
      <c r="AE326" s="164" t="str">
        <f t="shared" si="480"/>
        <v/>
      </c>
      <c r="AF326" s="164" t="str">
        <f t="shared" si="480"/>
        <v/>
      </c>
      <c r="AG326" s="164" t="str">
        <f t="shared" si="480"/>
        <v/>
      </c>
      <c r="AH326" s="164" t="str">
        <f t="shared" si="480"/>
        <v/>
      </c>
      <c r="AI326" s="164" t="str">
        <f t="shared" si="480"/>
        <v/>
      </c>
      <c r="AJ326" s="164" t="str">
        <f t="shared" si="480"/>
        <v/>
      </c>
      <c r="AK326" s="164" t="str">
        <f t="shared" si="480"/>
        <v/>
      </c>
      <c r="AL326" s="164" t="str">
        <f t="shared" si="480"/>
        <v/>
      </c>
      <c r="AM326" s="164" t="str">
        <f t="shared" si="480"/>
        <v/>
      </c>
      <c r="AN326" s="164" t="str">
        <f t="shared" si="480"/>
        <v/>
      </c>
      <c r="AO326" s="164" t="str">
        <f t="shared" si="480"/>
        <v/>
      </c>
      <c r="AP326" s="164" t="str">
        <f t="shared" si="480"/>
        <v/>
      </c>
      <c r="AQ326" s="164" t="str">
        <f t="shared" si="480"/>
        <v/>
      </c>
      <c r="AR326" s="164" t="str">
        <f t="shared" si="480"/>
        <v/>
      </c>
      <c r="AS326" s="164" t="str">
        <f t="shared" si="480"/>
        <v/>
      </c>
      <c r="AT326" s="164" t="str">
        <f t="shared" si="480"/>
        <v/>
      </c>
      <c r="AU326" s="164" t="str">
        <f t="shared" si="480"/>
        <v/>
      </c>
      <c r="AV326" s="164" t="str">
        <f t="shared" si="480"/>
        <v/>
      </c>
      <c r="AW326" s="165" t="str">
        <f t="shared" si="480"/>
        <v/>
      </c>
      <c r="AX326" t="s">
        <v>1</v>
      </c>
      <c r="AY326" s="106" t="str">
        <f t="shared" si="406"/>
        <v/>
      </c>
      <c r="AZ326" s="138" t="str">
        <f t="shared" si="398"/>
        <v/>
      </c>
      <c r="BA326" s="74" t="str">
        <f t="shared" si="407"/>
        <v/>
      </c>
      <c r="BB326" s="74" t="str">
        <f t="shared" si="408"/>
        <v/>
      </c>
      <c r="BC326" s="138" t="str">
        <f t="shared" si="409"/>
        <v/>
      </c>
      <c r="BD326" s="138" t="str">
        <f t="shared" si="410"/>
        <v/>
      </c>
      <c r="BE326" s="138" t="str">
        <f t="shared" si="411"/>
        <v/>
      </c>
      <c r="BF326" s="138" t="str">
        <f t="shared" si="432"/>
        <v/>
      </c>
      <c r="BG326" s="138" t="str">
        <f>IF(CD326="","",IF(N(BD326)&gt;max_minuta*60,2,INDEX(statusRezultat_id,MATCH(VALUE(BE326),statusRezultat_oevent,0))))</f>
        <v/>
      </c>
      <c r="BH326" s="74" t="str">
        <f>IF(B326="","",SUBSTITUTE(MID($B326,R326+1,S326-R326-1),"""",""))</f>
        <v/>
      </c>
      <c r="BI326" s="74" t="str">
        <f>IF(B326="","",SUBSTITUTE(MID($B326,S326+1,T326-S326-1),"""",""))</f>
        <v/>
      </c>
      <c r="BJ326" s="138" t="str">
        <f t="shared" si="412"/>
        <v/>
      </c>
      <c r="BK326" s="74" t="str" cm="1">
        <f t="array" ref="BK326">IF(BJ326="",""&amp;BI326,IF(BJ326="NEMA",BI326,INDEX(klubAlias_klub,BJ326)))</f>
        <v/>
      </c>
      <c r="BL326" s="74" t="str" cm="1">
        <f t="array" ref="BL326">IFERROR(INDEX(registarNatjecatelji,CE326,4),"")</f>
        <v/>
      </c>
      <c r="BM326" s="183" t="str">
        <f t="shared" si="456"/>
        <v/>
      </c>
      <c r="BN326" s="74" t="str">
        <f t="shared" si="413"/>
        <v/>
      </c>
      <c r="BO326" s="74" t="str">
        <f>IF(B326="","",SUBSTITUTE(MID($B326,T326+1,U326-T326-1),"""",""))</f>
        <v/>
      </c>
      <c r="BP326" s="138" t="str">
        <f>IF(BO326="","",IFERROR(INDEX(drzava_id,MATCH(BO326,drzava_oznaka,0)),"NEMA"))</f>
        <v/>
      </c>
      <c r="BQ326" s="74" t="str">
        <f>IF(B326="","",SUBSTITUTE(MID($B326,AQ326+1,AR326-AQ326-1),"""",""))</f>
        <v/>
      </c>
      <c r="BR326" s="74" t="str">
        <f t="shared" si="399"/>
        <v/>
      </c>
      <c r="BS326" s="138" t="str">
        <f t="shared" si="400"/>
        <v/>
      </c>
      <c r="BT326" s="75" t="str">
        <f>IF(B326="","",SUBSTITUTE(MID($B326,AR326+1,AS326-AR326-1),"""",""))</f>
        <v/>
      </c>
      <c r="BU326" s="75" t="str">
        <f>IF(B326="","",SUBSTITUTE(MID($B326,AS326+1,AT326-AS326-1),"""",""))</f>
        <v/>
      </c>
      <c r="BV326" s="76" t="str">
        <f>IF(B326="","",SUBSTITUTE(MID($B326,AT326+1,AU326-AT326-1),"""",""))</f>
        <v/>
      </c>
      <c r="BW326" t="s">
        <v>1</v>
      </c>
      <c r="BX326" s="106" t="str">
        <f>IF(BA326="Vacant","",IF(BA326="","",BA326) &amp; IF(BB326="",""," – " &amp; BB326) &amp; IF(BN326="",""," – " &amp; BN326) &amp; IF(AY326="",""," – " &amp; AY326))</f>
        <v/>
      </c>
      <c r="BY326" s="107" t="str">
        <f t="shared" si="401"/>
        <v/>
      </c>
      <c r="BZ326" t="s">
        <v>1</v>
      </c>
      <c r="CA326" s="106" t="str">
        <f>IF(BA326="Vacant","",IF(BA326="","",BA326) &amp; IF(BB326="",""," – " &amp; BB326) &amp; IF(BN326="",""," – " &amp; BN326))</f>
        <v/>
      </c>
      <c r="CB326" s="107" t="str">
        <f t="shared" si="402"/>
        <v/>
      </c>
      <c r="CC326" t="s">
        <v>1</v>
      </c>
      <c r="CD326" s="106" t="str">
        <f>IF(BA326="Vacant","",IF(BA326="","",BA326)&amp;IF(BB326="",""," – "&amp;BB326))</f>
        <v/>
      </c>
      <c r="CE326" s="107" t="str">
        <f t="shared" si="414"/>
        <v/>
      </c>
      <c r="CF326" t="s">
        <v>1</v>
      </c>
      <c r="CG326" s="112" t="str">
        <f t="shared" si="415"/>
        <v/>
      </c>
      <c r="CH326" s="107" t="str" cm="1">
        <f t="array" ref="CH326">IF(CG326="","",INDEX(imePrezime_id,CG326,0))</f>
        <v/>
      </c>
      <c r="CI326" t="s">
        <v>1</v>
      </c>
      <c r="CJ326" s="30" t="str">
        <f>IF(CE326&lt;&gt;"NEMA","","SELECT '"&amp;CD326&amp;"', ime, prezime FROM imeprezime WHERE ime LIKE '%"&amp;MID(BA326,2,LEN(BA326)-2)&amp;"%' Or prezime LIKE '%"&amp;MID(BB326,2,LEN(BB326)-2)&amp;"%' Or ime LIKE '%"&amp;MID(BB326,2,LEN(BB326)-2)&amp;"%' Or prezime LIKE '%"&amp;MID(BA326,2,LEN(BA326)-2)&amp;"%' ORDER BY ime, prezime;")</f>
        <v/>
      </c>
      <c r="CK326" t="s">
        <v>1</v>
      </c>
      <c r="CL326" s="91"/>
      <c r="CM326" t="s">
        <v>1</v>
      </c>
      <c r="CO326" t="s">
        <v>1</v>
      </c>
      <c r="CW326" s="116" t="str">
        <f>IF(CE326="NEMA",MAX(CW$10:CW325)+1,"")</f>
        <v/>
      </c>
      <c r="CX326" t="s">
        <v>1</v>
      </c>
      <c r="CY326" s="124" t="str">
        <f>LEFT(BQ326,1)</f>
        <v/>
      </c>
      <c r="CZ326" t="s">
        <v>1</v>
      </c>
      <c r="DA326" s="106" t="str">
        <f>IF(CW326="","",IF(BO326&lt;&gt;"CRO","","INSERT INTO osoba (id,reg_broj,oib,spol_id,dat_rodjenja) VALUES ("&amp;CW326&amp;",(SELECT max(reg_broj)+1 FROM osoba),Null,'"&amp;CY326&amp;"',Null); INSERT INTO osoba_log (id,reg_broj,oib,spol_id,dat_rodjenja,dnevnik_id) SELECT id,reg_broj,oib,spol_id,dat_rodjenja,"&amp;CW$2&amp;" FROM osoba WHERE id = "&amp;CW326&amp;";"))</f>
        <v/>
      </c>
      <c r="DB326" s="129" t="str">
        <f>IF(CW326="","","INSERT INTO imeprezime (id,osoba_id,rbr,ime,prezime,klub_id,identitet_id,sintaksa_id,info,aktivno,dnevnik_id) VALUES ("&amp;CW326&amp;","&amp;IF(DA326="","Null",CW326)&amp;",1,'"&amp;BA326&amp;"','"&amp;BB326&amp;"',(SELECT id FROM klub WHERE naziv = '"&amp;BI326&amp;"'),Null,1,'',1,"&amp;CW$2&amp;");")</f>
        <v/>
      </c>
      <c r="DC326" t="s">
        <v>1</v>
      </c>
      <c r="DD326" s="30" t="str">
        <f t="shared" si="416"/>
        <v/>
      </c>
      <c r="DE326" t="s">
        <v>1</v>
      </c>
      <c r="DF326" s="106" t="str">
        <f>IF(OR(BP326="",BP326&lt;&gt;"NEMA"),"",BO326)</f>
        <v/>
      </c>
      <c r="DG326" s="129" t="str">
        <f>IF(DF326="","",MAX(DG$10:DG325)+1)</f>
        <v/>
      </c>
      <c r="DH326" t="s">
        <v>1</v>
      </c>
      <c r="DI326" s="91"/>
      <c r="DJ326" t="s">
        <v>1</v>
      </c>
      <c r="DK326" s="30" t="str">
        <f>IF(DF326="","","INSERT INTO drzava(id,naziv,oznaka) VALUES ("&amp;DG326&amp;",'"&amp;DI326&amp;"','"&amp;UPPER(LEFT(DF326,1))&amp;LOWER(RIGHT(DF326,2))&amp;"');")</f>
        <v/>
      </c>
      <c r="DL326" t="s">
        <v>1</v>
      </c>
      <c r="DM326" s="170" t="str">
        <f>IF(BJ326&lt;&gt;"NEMA","",IF(IFERROR(MATCH(BI326,BI$10:BI325,0),0)&lt;&gt;0,"",BI326))</f>
        <v/>
      </c>
      <c r="DN326" t="s">
        <v>1</v>
      </c>
      <c r="DO326" s="91"/>
      <c r="DP326" t="s">
        <v>1</v>
      </c>
      <c r="DQ326" s="106" t="str">
        <f t="shared" si="417"/>
        <v/>
      </c>
      <c r="DR326" s="74" t="str">
        <f>IF(DQ326="","",MAX(DR$10:DR325)+1)</f>
        <v/>
      </c>
      <c r="DS326" s="74" t="str">
        <f>IF(DQ326="","",IF(BP326="","",IF(BP326="NEMA",DG326,BP326)))</f>
        <v/>
      </c>
      <c r="DT326" s="74" t="str">
        <f t="shared" si="418"/>
        <v/>
      </c>
      <c r="DU326" s="74" t="str">
        <f>IF(DO326="","",MAX(DU$10:DU325)+1)</f>
        <v/>
      </c>
      <c r="DV326" s="181" t="str">
        <f>IF(DO326="","",INDEX(klub_id,MATCH(DO326,klub_naziv,0)))</f>
        <v/>
      </c>
      <c r="DW326" s="129" t="str">
        <f t="shared" si="419"/>
        <v/>
      </c>
      <c r="DX326" t="s">
        <v>1</v>
      </c>
      <c r="DY326" s="30" t="str">
        <f t="shared" si="420"/>
        <v/>
      </c>
      <c r="DZ326" t="s">
        <v>1</v>
      </c>
      <c r="EA326" s="170" t="str">
        <f>IF(BX326="","",IF(BY326&lt;&gt;"NEMA","ime-pre-klu"&amp;IF(BJ326="","","(ali)")&amp;"-kat",IF(CB326&lt;&gt;"NEMA","ime-pre-klu"&amp;IF(BJ326="","","(ali)"),IF(CE326&lt;&gt;"NEMA","ime-pre",IF(CW326&lt;&gt;"","novo",""))))&amp;IF(AND(BE326="0",BD326&gt;max_minuta*60),"-ot",""))</f>
        <v/>
      </c>
      <c r="EB326" t="s">
        <v>1</v>
      </c>
      <c r="EC326" s="112"/>
      <c r="ED326" s="138"/>
      <c r="EE326" s="138"/>
      <c r="EF326" s="138"/>
      <c r="EG326" s="138"/>
      <c r="EH326" s="138"/>
      <c r="EI326" s="138"/>
      <c r="EJ326" s="138"/>
      <c r="EK326" s="138"/>
      <c r="EL326" s="138"/>
      <c r="EM326" s="107" t="str">
        <f t="shared" si="403"/>
        <v/>
      </c>
      <c r="EN326" t="s">
        <v>1</v>
      </c>
    </row>
    <row r="327" spans="2:144" x14ac:dyDescent="0.25">
      <c r="B327" s="152"/>
      <c r="C327" t="s">
        <v>1</v>
      </c>
      <c r="D327" s="163" t="str">
        <f t="shared" si="404"/>
        <v/>
      </c>
      <c r="E327" s="164" t="str">
        <f t="shared" ref="E327:AW327" si="481">IF($B327="","",FIND(";",$B327,D327+1))</f>
        <v/>
      </c>
      <c r="F327" s="164" t="str">
        <f t="shared" si="481"/>
        <v/>
      </c>
      <c r="G327" s="164" t="str">
        <f t="shared" si="481"/>
        <v/>
      </c>
      <c r="H327" s="164" t="str">
        <f t="shared" si="481"/>
        <v/>
      </c>
      <c r="I327" s="164" t="str">
        <f t="shared" si="481"/>
        <v/>
      </c>
      <c r="J327" s="164" t="str">
        <f t="shared" si="481"/>
        <v/>
      </c>
      <c r="K327" s="164" t="str">
        <f t="shared" si="481"/>
        <v/>
      </c>
      <c r="L327" s="164" t="str">
        <f t="shared" si="481"/>
        <v/>
      </c>
      <c r="M327" s="164" t="str">
        <f t="shared" si="481"/>
        <v/>
      </c>
      <c r="N327" s="164" t="str">
        <f t="shared" si="481"/>
        <v/>
      </c>
      <c r="O327" s="164" t="str">
        <f t="shared" si="481"/>
        <v/>
      </c>
      <c r="P327" s="164" t="str">
        <f t="shared" si="481"/>
        <v/>
      </c>
      <c r="Q327" s="164" t="str">
        <f t="shared" si="481"/>
        <v/>
      </c>
      <c r="R327" s="164" t="str">
        <f t="shared" si="481"/>
        <v/>
      </c>
      <c r="S327" s="164" t="str">
        <f t="shared" si="481"/>
        <v/>
      </c>
      <c r="T327" s="164" t="str">
        <f t="shared" si="481"/>
        <v/>
      </c>
      <c r="U327" s="164" t="str">
        <f t="shared" si="481"/>
        <v/>
      </c>
      <c r="V327" s="164" t="str">
        <f t="shared" si="481"/>
        <v/>
      </c>
      <c r="W327" s="164" t="str">
        <f t="shared" si="481"/>
        <v/>
      </c>
      <c r="X327" s="164" t="str">
        <f t="shared" si="481"/>
        <v/>
      </c>
      <c r="Y327" s="164" t="str">
        <f t="shared" si="481"/>
        <v/>
      </c>
      <c r="Z327" s="164" t="str">
        <f t="shared" si="481"/>
        <v/>
      </c>
      <c r="AA327" s="164" t="str">
        <f t="shared" si="481"/>
        <v/>
      </c>
      <c r="AB327" s="164" t="str">
        <f t="shared" si="481"/>
        <v/>
      </c>
      <c r="AC327" s="164" t="str">
        <f t="shared" si="481"/>
        <v/>
      </c>
      <c r="AD327" s="164" t="str">
        <f t="shared" si="481"/>
        <v/>
      </c>
      <c r="AE327" s="164" t="str">
        <f t="shared" si="481"/>
        <v/>
      </c>
      <c r="AF327" s="164" t="str">
        <f t="shared" si="481"/>
        <v/>
      </c>
      <c r="AG327" s="164" t="str">
        <f t="shared" si="481"/>
        <v/>
      </c>
      <c r="AH327" s="164" t="str">
        <f t="shared" si="481"/>
        <v/>
      </c>
      <c r="AI327" s="164" t="str">
        <f t="shared" si="481"/>
        <v/>
      </c>
      <c r="AJ327" s="164" t="str">
        <f t="shared" si="481"/>
        <v/>
      </c>
      <c r="AK327" s="164" t="str">
        <f t="shared" si="481"/>
        <v/>
      </c>
      <c r="AL327" s="164" t="str">
        <f t="shared" si="481"/>
        <v/>
      </c>
      <c r="AM327" s="164" t="str">
        <f t="shared" si="481"/>
        <v/>
      </c>
      <c r="AN327" s="164" t="str">
        <f t="shared" si="481"/>
        <v/>
      </c>
      <c r="AO327" s="164" t="str">
        <f t="shared" si="481"/>
        <v/>
      </c>
      <c r="AP327" s="164" t="str">
        <f t="shared" si="481"/>
        <v/>
      </c>
      <c r="AQ327" s="164" t="str">
        <f t="shared" si="481"/>
        <v/>
      </c>
      <c r="AR327" s="164" t="str">
        <f t="shared" si="481"/>
        <v/>
      </c>
      <c r="AS327" s="164" t="str">
        <f t="shared" si="481"/>
        <v/>
      </c>
      <c r="AT327" s="164" t="str">
        <f t="shared" si="481"/>
        <v/>
      </c>
      <c r="AU327" s="164" t="str">
        <f t="shared" si="481"/>
        <v/>
      </c>
      <c r="AV327" s="164" t="str">
        <f t="shared" si="481"/>
        <v/>
      </c>
      <c r="AW327" s="165" t="str">
        <f t="shared" si="481"/>
        <v/>
      </c>
      <c r="AX327" t="s">
        <v>1</v>
      </c>
      <c r="AY327" s="106" t="str">
        <f t="shared" si="406"/>
        <v/>
      </c>
      <c r="AZ327" s="138" t="str">
        <f t="shared" si="398"/>
        <v/>
      </c>
      <c r="BA327" s="74" t="str">
        <f t="shared" si="407"/>
        <v/>
      </c>
      <c r="BB327" s="74" t="str">
        <f t="shared" si="408"/>
        <v/>
      </c>
      <c r="BC327" s="138" t="str">
        <f t="shared" si="409"/>
        <v/>
      </c>
      <c r="BD327" s="138" t="str">
        <f t="shared" si="410"/>
        <v/>
      </c>
      <c r="BE327" s="138" t="str">
        <f t="shared" si="411"/>
        <v/>
      </c>
      <c r="BF327" s="138" t="str">
        <f t="shared" si="432"/>
        <v/>
      </c>
      <c r="BG327" s="138" t="str">
        <f>IF(CD327="","",IF(N(BD327)&gt;max_minuta*60,2,INDEX(statusRezultat_id,MATCH(VALUE(BE327),statusRezultat_oevent,0))))</f>
        <v/>
      </c>
      <c r="BH327" s="74" t="str">
        <f>IF(B327="","",SUBSTITUTE(MID($B327,R327+1,S327-R327-1),"""",""))</f>
        <v/>
      </c>
      <c r="BI327" s="74" t="str">
        <f>IF(B327="","",SUBSTITUTE(MID($B327,S327+1,T327-S327-1),"""",""))</f>
        <v/>
      </c>
      <c r="BJ327" s="138" t="str">
        <f t="shared" si="412"/>
        <v/>
      </c>
      <c r="BK327" s="74" t="str" cm="1">
        <f t="array" ref="BK327">IF(BJ327="",""&amp;BI327,IF(BJ327="NEMA",BI327,INDEX(klubAlias_klub,BJ327)))</f>
        <v/>
      </c>
      <c r="BL327" s="74" t="str" cm="1">
        <f t="array" ref="BL327">IFERROR(INDEX(registarNatjecatelji,CE327,4),"")</f>
        <v/>
      </c>
      <c r="BM327" s="183" t="str">
        <f t="shared" si="456"/>
        <v/>
      </c>
      <c r="BN327" s="74" t="str">
        <f t="shared" si="413"/>
        <v/>
      </c>
      <c r="BO327" s="74" t="str">
        <f>IF(B327="","",SUBSTITUTE(MID($B327,T327+1,U327-T327-1),"""",""))</f>
        <v/>
      </c>
      <c r="BP327" s="138" t="str">
        <f>IF(BO327="","",IFERROR(INDEX(drzava_id,MATCH(BO327,drzava_oznaka,0)),"NEMA"))</f>
        <v/>
      </c>
      <c r="BQ327" s="74" t="str">
        <f>IF(B327="","",SUBSTITUTE(MID($B327,AQ327+1,AR327-AQ327-1),"""",""))</f>
        <v/>
      </c>
      <c r="BR327" s="74" t="str">
        <f t="shared" si="399"/>
        <v/>
      </c>
      <c r="BS327" s="138" t="str">
        <f t="shared" si="400"/>
        <v/>
      </c>
      <c r="BT327" s="75" t="str">
        <f>IF(B327="","",SUBSTITUTE(MID($B327,AR327+1,AS327-AR327-1),"""",""))</f>
        <v/>
      </c>
      <c r="BU327" s="75" t="str">
        <f>IF(B327="","",SUBSTITUTE(MID($B327,AS327+1,AT327-AS327-1),"""",""))</f>
        <v/>
      </c>
      <c r="BV327" s="76" t="str">
        <f>IF(B327="","",SUBSTITUTE(MID($B327,AT327+1,AU327-AT327-1),"""",""))</f>
        <v/>
      </c>
      <c r="BW327" t="s">
        <v>1</v>
      </c>
      <c r="BX327" s="106" t="str">
        <f>IF(BA327="Vacant","",IF(BA327="","",BA327) &amp; IF(BB327="",""," – " &amp; BB327) &amp; IF(BN327="",""," – " &amp; BN327) &amp; IF(AY327="",""," – " &amp; AY327))</f>
        <v/>
      </c>
      <c r="BY327" s="107" t="str">
        <f t="shared" si="401"/>
        <v/>
      </c>
      <c r="BZ327" t="s">
        <v>1</v>
      </c>
      <c r="CA327" s="106" t="str">
        <f>IF(BA327="Vacant","",IF(BA327="","",BA327) &amp; IF(BB327="",""," – " &amp; BB327) &amp; IF(BN327="",""," – " &amp; BN327))</f>
        <v/>
      </c>
      <c r="CB327" s="107" t="str">
        <f t="shared" si="402"/>
        <v/>
      </c>
      <c r="CC327" t="s">
        <v>1</v>
      </c>
      <c r="CD327" s="106" t="str">
        <f>IF(BA327="Vacant","",IF(BA327="","",BA327)&amp;IF(BB327="",""," – "&amp;BB327))</f>
        <v/>
      </c>
      <c r="CE327" s="107" t="str">
        <f t="shared" si="414"/>
        <v/>
      </c>
      <c r="CF327" t="s">
        <v>1</v>
      </c>
      <c r="CG327" s="112" t="str">
        <f t="shared" si="415"/>
        <v/>
      </c>
      <c r="CH327" s="107" t="str" cm="1">
        <f t="array" ref="CH327">IF(CG327="","",INDEX(imePrezime_id,CG327,0))</f>
        <v/>
      </c>
      <c r="CI327" t="s">
        <v>1</v>
      </c>
      <c r="CJ327" s="30" t="str">
        <f>IF(CE327&lt;&gt;"NEMA","","SELECT '"&amp;CD327&amp;"', ime, prezime FROM imeprezime WHERE ime LIKE '%"&amp;MID(BA327,2,LEN(BA327)-2)&amp;"%' Or prezime LIKE '%"&amp;MID(BB327,2,LEN(BB327)-2)&amp;"%' Or ime LIKE '%"&amp;MID(BB327,2,LEN(BB327)-2)&amp;"%' Or prezime LIKE '%"&amp;MID(BA327,2,LEN(BA327)-2)&amp;"%' ORDER BY ime, prezime;")</f>
        <v/>
      </c>
      <c r="CK327" t="s">
        <v>1</v>
      </c>
      <c r="CL327" s="91"/>
      <c r="CM327" t="s">
        <v>1</v>
      </c>
      <c r="CO327" t="s">
        <v>1</v>
      </c>
      <c r="CW327" s="116" t="str">
        <f>IF(CE327="NEMA",MAX(CW$10:CW326)+1,"")</f>
        <v/>
      </c>
      <c r="CX327" t="s">
        <v>1</v>
      </c>
      <c r="CY327" s="124" t="str">
        <f>LEFT(BQ327,1)</f>
        <v/>
      </c>
      <c r="CZ327" t="s">
        <v>1</v>
      </c>
      <c r="DA327" s="106" t="str">
        <f>IF(CW327="","",IF(BO327&lt;&gt;"CRO","","INSERT INTO osoba (id,reg_broj,oib,spol_id,dat_rodjenja) VALUES ("&amp;CW327&amp;",(SELECT max(reg_broj)+1 FROM osoba),Null,'"&amp;CY327&amp;"',Null); INSERT INTO osoba_log (id,reg_broj,oib,spol_id,dat_rodjenja,dnevnik_id) SELECT id,reg_broj,oib,spol_id,dat_rodjenja,"&amp;CW$2&amp;" FROM osoba WHERE id = "&amp;CW327&amp;";"))</f>
        <v/>
      </c>
      <c r="DB327" s="129" t="str">
        <f>IF(CW327="","","INSERT INTO imeprezime (id,osoba_id,rbr,ime,prezime,klub_id,identitet_id,sintaksa_id,info,aktivno,dnevnik_id) VALUES ("&amp;CW327&amp;","&amp;IF(DA327="","Null",CW327)&amp;",1,'"&amp;BA327&amp;"','"&amp;BB327&amp;"',(SELECT id FROM klub WHERE naziv = '"&amp;BI327&amp;"'),Null,1,'',1,"&amp;CW$2&amp;");")</f>
        <v/>
      </c>
      <c r="DC327" t="s">
        <v>1</v>
      </c>
      <c r="DD327" s="30" t="str">
        <f t="shared" si="416"/>
        <v/>
      </c>
      <c r="DE327" t="s">
        <v>1</v>
      </c>
      <c r="DF327" s="106" t="str">
        <f>IF(OR(BP327="",BP327&lt;&gt;"NEMA"),"",BO327)</f>
        <v/>
      </c>
      <c r="DG327" s="129" t="str">
        <f>IF(DF327="","",MAX(DG$10:DG326)+1)</f>
        <v/>
      </c>
      <c r="DH327" t="s">
        <v>1</v>
      </c>
      <c r="DI327" s="91"/>
      <c r="DJ327" t="s">
        <v>1</v>
      </c>
      <c r="DK327" s="30" t="str">
        <f>IF(DF327="","","INSERT INTO drzava(id,naziv,oznaka) VALUES ("&amp;DG327&amp;",'"&amp;DI327&amp;"','"&amp;UPPER(LEFT(DF327,1))&amp;LOWER(RIGHT(DF327,2))&amp;"');")</f>
        <v/>
      </c>
      <c r="DL327" t="s">
        <v>1</v>
      </c>
      <c r="DM327" s="170" t="str">
        <f>IF(BJ327&lt;&gt;"NEMA","",IF(IFERROR(MATCH(BI327,BI$10:BI326,0),0)&lt;&gt;0,"",BI327))</f>
        <v/>
      </c>
      <c r="DN327" t="s">
        <v>1</v>
      </c>
      <c r="DO327" s="91"/>
      <c r="DP327" t="s">
        <v>1</v>
      </c>
      <c r="DQ327" s="106" t="str">
        <f t="shared" si="417"/>
        <v/>
      </c>
      <c r="DR327" s="74" t="str">
        <f>IF(DQ327="","",MAX(DR$10:DR326)+1)</f>
        <v/>
      </c>
      <c r="DS327" s="74" t="str">
        <f>IF(DQ327="","",IF(BP327="","",IF(BP327="NEMA",DG327,BP327)))</f>
        <v/>
      </c>
      <c r="DT327" s="74" t="str">
        <f t="shared" si="418"/>
        <v/>
      </c>
      <c r="DU327" s="74" t="str">
        <f>IF(DO327="","",MAX(DU$10:DU326)+1)</f>
        <v/>
      </c>
      <c r="DV327" s="181" t="str">
        <f>IF(DO327="","",INDEX(klub_id,MATCH(DO327,klub_naziv,0)))</f>
        <v/>
      </c>
      <c r="DW327" s="129" t="str">
        <f t="shared" si="419"/>
        <v/>
      </c>
      <c r="DX327" t="s">
        <v>1</v>
      </c>
      <c r="DY327" s="30" t="str">
        <f t="shared" si="420"/>
        <v/>
      </c>
      <c r="DZ327" t="s">
        <v>1</v>
      </c>
      <c r="EA327" s="170" t="str">
        <f>IF(BX327="","",IF(BY327&lt;&gt;"NEMA","ime-pre-klu"&amp;IF(BJ327="","","(ali)")&amp;"-kat",IF(CB327&lt;&gt;"NEMA","ime-pre-klu"&amp;IF(BJ327="","","(ali)"),IF(CE327&lt;&gt;"NEMA","ime-pre",IF(CW327&lt;&gt;"","novo",""))))&amp;IF(AND(BE327="0",BD327&gt;max_minuta*60),"-ot",""))</f>
        <v/>
      </c>
      <c r="EB327" t="s">
        <v>1</v>
      </c>
      <c r="EC327" s="112"/>
      <c r="ED327" s="138"/>
      <c r="EE327" s="138"/>
      <c r="EF327" s="138"/>
      <c r="EG327" s="138"/>
      <c r="EH327" s="138"/>
      <c r="EI327" s="138"/>
      <c r="EJ327" s="138"/>
      <c r="EK327" s="138"/>
      <c r="EL327" s="138"/>
      <c r="EM327" s="107" t="str">
        <f t="shared" si="403"/>
        <v/>
      </c>
      <c r="EN327" t="s">
        <v>1</v>
      </c>
    </row>
    <row r="328" spans="2:144" x14ac:dyDescent="0.25">
      <c r="B328" s="152"/>
      <c r="C328" t="s">
        <v>1</v>
      </c>
      <c r="D328" s="163" t="str">
        <f t="shared" si="404"/>
        <v/>
      </c>
      <c r="E328" s="164" t="str">
        <f t="shared" ref="E328:AW328" si="482">IF($B328="","",FIND(";",$B328,D328+1))</f>
        <v/>
      </c>
      <c r="F328" s="164" t="str">
        <f t="shared" si="482"/>
        <v/>
      </c>
      <c r="G328" s="164" t="str">
        <f t="shared" si="482"/>
        <v/>
      </c>
      <c r="H328" s="164" t="str">
        <f t="shared" si="482"/>
        <v/>
      </c>
      <c r="I328" s="164" t="str">
        <f t="shared" si="482"/>
        <v/>
      </c>
      <c r="J328" s="164" t="str">
        <f t="shared" si="482"/>
        <v/>
      </c>
      <c r="K328" s="164" t="str">
        <f t="shared" si="482"/>
        <v/>
      </c>
      <c r="L328" s="164" t="str">
        <f t="shared" si="482"/>
        <v/>
      </c>
      <c r="M328" s="164" t="str">
        <f t="shared" si="482"/>
        <v/>
      </c>
      <c r="N328" s="164" t="str">
        <f t="shared" si="482"/>
        <v/>
      </c>
      <c r="O328" s="164" t="str">
        <f t="shared" si="482"/>
        <v/>
      </c>
      <c r="P328" s="164" t="str">
        <f t="shared" si="482"/>
        <v/>
      </c>
      <c r="Q328" s="164" t="str">
        <f t="shared" si="482"/>
        <v/>
      </c>
      <c r="R328" s="164" t="str">
        <f t="shared" si="482"/>
        <v/>
      </c>
      <c r="S328" s="164" t="str">
        <f t="shared" si="482"/>
        <v/>
      </c>
      <c r="T328" s="164" t="str">
        <f t="shared" si="482"/>
        <v/>
      </c>
      <c r="U328" s="164" t="str">
        <f t="shared" si="482"/>
        <v/>
      </c>
      <c r="V328" s="164" t="str">
        <f t="shared" si="482"/>
        <v/>
      </c>
      <c r="W328" s="164" t="str">
        <f t="shared" si="482"/>
        <v/>
      </c>
      <c r="X328" s="164" t="str">
        <f t="shared" si="482"/>
        <v/>
      </c>
      <c r="Y328" s="164" t="str">
        <f t="shared" si="482"/>
        <v/>
      </c>
      <c r="Z328" s="164" t="str">
        <f t="shared" si="482"/>
        <v/>
      </c>
      <c r="AA328" s="164" t="str">
        <f t="shared" si="482"/>
        <v/>
      </c>
      <c r="AB328" s="164" t="str">
        <f t="shared" si="482"/>
        <v/>
      </c>
      <c r="AC328" s="164" t="str">
        <f t="shared" si="482"/>
        <v/>
      </c>
      <c r="AD328" s="164" t="str">
        <f t="shared" si="482"/>
        <v/>
      </c>
      <c r="AE328" s="164" t="str">
        <f t="shared" si="482"/>
        <v/>
      </c>
      <c r="AF328" s="164" t="str">
        <f t="shared" si="482"/>
        <v/>
      </c>
      <c r="AG328" s="164" t="str">
        <f t="shared" si="482"/>
        <v/>
      </c>
      <c r="AH328" s="164" t="str">
        <f t="shared" si="482"/>
        <v/>
      </c>
      <c r="AI328" s="164" t="str">
        <f t="shared" si="482"/>
        <v/>
      </c>
      <c r="AJ328" s="164" t="str">
        <f t="shared" si="482"/>
        <v/>
      </c>
      <c r="AK328" s="164" t="str">
        <f t="shared" si="482"/>
        <v/>
      </c>
      <c r="AL328" s="164" t="str">
        <f t="shared" si="482"/>
        <v/>
      </c>
      <c r="AM328" s="164" t="str">
        <f t="shared" si="482"/>
        <v/>
      </c>
      <c r="AN328" s="164" t="str">
        <f t="shared" si="482"/>
        <v/>
      </c>
      <c r="AO328" s="164" t="str">
        <f t="shared" si="482"/>
        <v/>
      </c>
      <c r="AP328" s="164" t="str">
        <f t="shared" si="482"/>
        <v/>
      </c>
      <c r="AQ328" s="164" t="str">
        <f t="shared" si="482"/>
        <v/>
      </c>
      <c r="AR328" s="164" t="str">
        <f t="shared" si="482"/>
        <v/>
      </c>
      <c r="AS328" s="164" t="str">
        <f t="shared" si="482"/>
        <v/>
      </c>
      <c r="AT328" s="164" t="str">
        <f t="shared" si="482"/>
        <v/>
      </c>
      <c r="AU328" s="164" t="str">
        <f t="shared" si="482"/>
        <v/>
      </c>
      <c r="AV328" s="164" t="str">
        <f t="shared" si="482"/>
        <v/>
      </c>
      <c r="AW328" s="165" t="str">
        <f t="shared" si="482"/>
        <v/>
      </c>
      <c r="AX328" t="s">
        <v>1</v>
      </c>
      <c r="AY328" s="106" t="str">
        <f t="shared" si="406"/>
        <v/>
      </c>
      <c r="AZ328" s="138" t="str">
        <f t="shared" si="398"/>
        <v/>
      </c>
      <c r="BA328" s="74" t="str">
        <f t="shared" si="407"/>
        <v/>
      </c>
      <c r="BB328" s="74" t="str">
        <f t="shared" si="408"/>
        <v/>
      </c>
      <c r="BC328" s="138" t="str">
        <f t="shared" si="409"/>
        <v/>
      </c>
      <c r="BD328" s="138" t="str">
        <f t="shared" si="410"/>
        <v/>
      </c>
      <c r="BE328" s="138" t="str">
        <f t="shared" si="411"/>
        <v/>
      </c>
      <c r="BF328" s="138" t="str">
        <f t="shared" si="432"/>
        <v/>
      </c>
      <c r="BG328" s="138" t="str">
        <f>IF(CD328="","",IF(N(BD328)&gt;max_minuta*60,2,INDEX(statusRezultat_id,MATCH(VALUE(BE328),statusRezultat_oevent,0))))</f>
        <v/>
      </c>
      <c r="BH328" s="74" t="str">
        <f>IF(B328="","",SUBSTITUTE(MID($B328,R328+1,S328-R328-1),"""",""))</f>
        <v/>
      </c>
      <c r="BI328" s="74" t="str">
        <f>IF(B328="","",SUBSTITUTE(MID($B328,S328+1,T328-S328-1),"""",""))</f>
        <v/>
      </c>
      <c r="BJ328" s="138" t="str">
        <f t="shared" si="412"/>
        <v/>
      </c>
      <c r="BK328" s="74" t="str" cm="1">
        <f t="array" ref="BK328">IF(BJ328="",""&amp;BI328,IF(BJ328="NEMA",BI328,INDEX(klubAlias_klub,BJ328)))</f>
        <v/>
      </c>
      <c r="BL328" s="74" t="str" cm="1">
        <f t="array" ref="BL328">IFERROR(INDEX(registarNatjecatelji,CE328,4),"")</f>
        <v/>
      </c>
      <c r="BM328" s="183" t="str">
        <f t="shared" si="456"/>
        <v/>
      </c>
      <c r="BN328" s="74" t="str">
        <f t="shared" si="413"/>
        <v/>
      </c>
      <c r="BO328" s="74" t="str">
        <f>IF(B328="","",SUBSTITUTE(MID($B328,T328+1,U328-T328-1),"""",""))</f>
        <v/>
      </c>
      <c r="BP328" s="138" t="str">
        <f>IF(BO328="","",IFERROR(INDEX(drzava_id,MATCH(BO328,drzava_oznaka,0)),"NEMA"))</f>
        <v/>
      </c>
      <c r="BQ328" s="74" t="str">
        <f>IF(B328="","",SUBSTITUTE(MID($B328,AQ328+1,AR328-AQ328-1),"""",""))</f>
        <v/>
      </c>
      <c r="BR328" s="74" t="str">
        <f t="shared" si="399"/>
        <v/>
      </c>
      <c r="BS328" s="138" t="str">
        <f t="shared" si="400"/>
        <v/>
      </c>
      <c r="BT328" s="75" t="str">
        <f>IF(B328="","",SUBSTITUTE(MID($B328,AR328+1,AS328-AR328-1),"""",""))</f>
        <v/>
      </c>
      <c r="BU328" s="75" t="str">
        <f>IF(B328="","",SUBSTITUTE(MID($B328,AS328+1,AT328-AS328-1),"""",""))</f>
        <v/>
      </c>
      <c r="BV328" s="76" t="str">
        <f>IF(B328="","",SUBSTITUTE(MID($B328,AT328+1,AU328-AT328-1),"""",""))</f>
        <v/>
      </c>
      <c r="BW328" t="s">
        <v>1</v>
      </c>
      <c r="BX328" s="106" t="str">
        <f>IF(BA328="Vacant","",IF(BA328="","",BA328) &amp; IF(BB328="",""," – " &amp; BB328) &amp; IF(BN328="",""," – " &amp; BN328) &amp; IF(AY328="",""," – " &amp; AY328))</f>
        <v/>
      </c>
      <c r="BY328" s="107" t="str">
        <f t="shared" si="401"/>
        <v/>
      </c>
      <c r="BZ328" t="s">
        <v>1</v>
      </c>
      <c r="CA328" s="106" t="str">
        <f>IF(BA328="Vacant","",IF(BA328="","",BA328) &amp; IF(BB328="",""," – " &amp; BB328) &amp; IF(BN328="",""," – " &amp; BN328))</f>
        <v/>
      </c>
      <c r="CB328" s="107" t="str">
        <f t="shared" si="402"/>
        <v/>
      </c>
      <c r="CC328" t="s">
        <v>1</v>
      </c>
      <c r="CD328" s="106" t="str">
        <f>IF(BA328="Vacant","",IF(BA328="","",BA328)&amp;IF(BB328="",""," – "&amp;BB328))</f>
        <v/>
      </c>
      <c r="CE328" s="107" t="str">
        <f t="shared" si="414"/>
        <v/>
      </c>
      <c r="CF328" t="s">
        <v>1</v>
      </c>
      <c r="CG328" s="112" t="str">
        <f t="shared" si="415"/>
        <v/>
      </c>
      <c r="CH328" s="107" t="str" cm="1">
        <f t="array" ref="CH328">IF(CG328="","",INDEX(imePrezime_id,CG328,0))</f>
        <v/>
      </c>
      <c r="CI328" t="s">
        <v>1</v>
      </c>
      <c r="CJ328" s="30" t="str">
        <f>IF(CE328&lt;&gt;"NEMA","","SELECT '"&amp;CD328&amp;"', ime, prezime FROM imeprezime WHERE ime LIKE '%"&amp;MID(BA328,2,LEN(BA328)-2)&amp;"%' Or prezime LIKE '%"&amp;MID(BB328,2,LEN(BB328)-2)&amp;"%' Or ime LIKE '%"&amp;MID(BB328,2,LEN(BB328)-2)&amp;"%' Or prezime LIKE '%"&amp;MID(BA328,2,LEN(BA328)-2)&amp;"%' ORDER BY ime, prezime;")</f>
        <v/>
      </c>
      <c r="CK328" t="s">
        <v>1</v>
      </c>
      <c r="CL328" s="91"/>
      <c r="CM328" t="s">
        <v>1</v>
      </c>
      <c r="CO328" t="s">
        <v>1</v>
      </c>
      <c r="CW328" s="116" t="str">
        <f>IF(CE328="NEMA",MAX(CW$10:CW327)+1,"")</f>
        <v/>
      </c>
      <c r="CX328" t="s">
        <v>1</v>
      </c>
      <c r="CY328" s="124" t="str">
        <f>LEFT(BQ328,1)</f>
        <v/>
      </c>
      <c r="CZ328" t="s">
        <v>1</v>
      </c>
      <c r="DA328" s="106" t="str">
        <f>IF(CW328="","",IF(BO328&lt;&gt;"CRO","","INSERT INTO osoba (id,reg_broj,oib,spol_id,dat_rodjenja) VALUES ("&amp;CW328&amp;",(SELECT max(reg_broj)+1 FROM osoba),Null,'"&amp;CY328&amp;"',Null); INSERT INTO osoba_log (id,reg_broj,oib,spol_id,dat_rodjenja,dnevnik_id) SELECT id,reg_broj,oib,spol_id,dat_rodjenja,"&amp;CW$2&amp;" FROM osoba WHERE id = "&amp;CW328&amp;";"))</f>
        <v/>
      </c>
      <c r="DB328" s="129" t="str">
        <f>IF(CW328="","","INSERT INTO imeprezime (id,osoba_id,rbr,ime,prezime,klub_id,identitet_id,sintaksa_id,info,aktivno,dnevnik_id) VALUES ("&amp;CW328&amp;","&amp;IF(DA328="","Null",CW328)&amp;",1,'"&amp;BA328&amp;"','"&amp;BB328&amp;"',(SELECT id FROM klub WHERE naziv = '"&amp;BI328&amp;"'),Null,1,'',1,"&amp;CW$2&amp;");")</f>
        <v/>
      </c>
      <c r="DC328" t="s">
        <v>1</v>
      </c>
      <c r="DD328" s="30" t="str">
        <f t="shared" si="416"/>
        <v/>
      </c>
      <c r="DE328" t="s">
        <v>1</v>
      </c>
      <c r="DF328" s="106" t="str">
        <f>IF(OR(BP328="",BP328&lt;&gt;"NEMA"),"",BO328)</f>
        <v/>
      </c>
      <c r="DG328" s="129" t="str">
        <f>IF(DF328="","",MAX(DG$10:DG327)+1)</f>
        <v/>
      </c>
      <c r="DH328" t="s">
        <v>1</v>
      </c>
      <c r="DI328" s="91"/>
      <c r="DJ328" t="s">
        <v>1</v>
      </c>
      <c r="DK328" s="30" t="str">
        <f>IF(DF328="","","INSERT INTO drzava(id,naziv,oznaka) VALUES ("&amp;DG328&amp;",'"&amp;DI328&amp;"','"&amp;UPPER(LEFT(DF328,1))&amp;LOWER(RIGHT(DF328,2))&amp;"');")</f>
        <v/>
      </c>
      <c r="DL328" t="s">
        <v>1</v>
      </c>
      <c r="DM328" s="170" t="str">
        <f>IF(BJ328&lt;&gt;"NEMA","",IF(IFERROR(MATCH(BI328,BI$10:BI327,0),0)&lt;&gt;0,"",BI328))</f>
        <v/>
      </c>
      <c r="DN328" t="s">
        <v>1</v>
      </c>
      <c r="DO328" s="91"/>
      <c r="DP328" t="s">
        <v>1</v>
      </c>
      <c r="DQ328" s="106" t="str">
        <f t="shared" si="417"/>
        <v/>
      </c>
      <c r="DR328" s="74" t="str">
        <f>IF(DQ328="","",MAX(DR$10:DR327)+1)</f>
        <v/>
      </c>
      <c r="DS328" s="74" t="str">
        <f>IF(DQ328="","",IF(BP328="","",IF(BP328="NEMA",DG328,BP328)))</f>
        <v/>
      </c>
      <c r="DT328" s="74" t="str">
        <f t="shared" si="418"/>
        <v/>
      </c>
      <c r="DU328" s="74" t="str">
        <f>IF(DO328="","",MAX(DU$10:DU327)+1)</f>
        <v/>
      </c>
      <c r="DV328" s="181" t="str">
        <f>IF(DO328="","",INDEX(klub_id,MATCH(DO328,klub_naziv,0)))</f>
        <v/>
      </c>
      <c r="DW328" s="129" t="str">
        <f t="shared" si="419"/>
        <v/>
      </c>
      <c r="DX328" t="s">
        <v>1</v>
      </c>
      <c r="DY328" s="30" t="str">
        <f t="shared" si="420"/>
        <v/>
      </c>
      <c r="DZ328" t="s">
        <v>1</v>
      </c>
      <c r="EA328" s="170" t="str">
        <f>IF(BX328="","",IF(BY328&lt;&gt;"NEMA","ime-pre-klu"&amp;IF(BJ328="","","(ali)")&amp;"-kat",IF(CB328&lt;&gt;"NEMA","ime-pre-klu"&amp;IF(BJ328="","","(ali)"),IF(CE328&lt;&gt;"NEMA","ime-pre",IF(CW328&lt;&gt;"","novo",""))))&amp;IF(AND(BE328="0",BD328&gt;max_minuta*60),"-ot",""))</f>
        <v/>
      </c>
      <c r="EB328" t="s">
        <v>1</v>
      </c>
      <c r="EC328" s="112"/>
      <c r="ED328" s="138"/>
      <c r="EE328" s="138"/>
      <c r="EF328" s="138"/>
      <c r="EG328" s="138"/>
      <c r="EH328" s="138"/>
      <c r="EI328" s="138"/>
      <c r="EJ328" s="138"/>
      <c r="EK328" s="138"/>
      <c r="EL328" s="138"/>
      <c r="EM328" s="107" t="str">
        <f t="shared" si="403"/>
        <v/>
      </c>
      <c r="EN328" t="s">
        <v>1</v>
      </c>
    </row>
    <row r="329" spans="2:144" x14ac:dyDescent="0.25">
      <c r="B329" s="152"/>
      <c r="C329" t="s">
        <v>1</v>
      </c>
      <c r="D329" s="163" t="str">
        <f t="shared" si="404"/>
        <v/>
      </c>
      <c r="E329" s="164" t="str">
        <f t="shared" ref="E329:AW329" si="483">IF($B329="","",FIND(";",$B329,D329+1))</f>
        <v/>
      </c>
      <c r="F329" s="164" t="str">
        <f t="shared" si="483"/>
        <v/>
      </c>
      <c r="G329" s="164" t="str">
        <f t="shared" si="483"/>
        <v/>
      </c>
      <c r="H329" s="164" t="str">
        <f t="shared" si="483"/>
        <v/>
      </c>
      <c r="I329" s="164" t="str">
        <f t="shared" si="483"/>
        <v/>
      </c>
      <c r="J329" s="164" t="str">
        <f t="shared" si="483"/>
        <v/>
      </c>
      <c r="K329" s="164" t="str">
        <f t="shared" si="483"/>
        <v/>
      </c>
      <c r="L329" s="164" t="str">
        <f t="shared" si="483"/>
        <v/>
      </c>
      <c r="M329" s="164" t="str">
        <f t="shared" si="483"/>
        <v/>
      </c>
      <c r="N329" s="164" t="str">
        <f t="shared" si="483"/>
        <v/>
      </c>
      <c r="O329" s="164" t="str">
        <f t="shared" si="483"/>
        <v/>
      </c>
      <c r="P329" s="164" t="str">
        <f t="shared" si="483"/>
        <v/>
      </c>
      <c r="Q329" s="164" t="str">
        <f t="shared" si="483"/>
        <v/>
      </c>
      <c r="R329" s="164" t="str">
        <f t="shared" si="483"/>
        <v/>
      </c>
      <c r="S329" s="164" t="str">
        <f t="shared" si="483"/>
        <v/>
      </c>
      <c r="T329" s="164" t="str">
        <f t="shared" si="483"/>
        <v/>
      </c>
      <c r="U329" s="164" t="str">
        <f t="shared" si="483"/>
        <v/>
      </c>
      <c r="V329" s="164" t="str">
        <f t="shared" si="483"/>
        <v/>
      </c>
      <c r="W329" s="164" t="str">
        <f t="shared" si="483"/>
        <v/>
      </c>
      <c r="X329" s="164" t="str">
        <f t="shared" si="483"/>
        <v/>
      </c>
      <c r="Y329" s="164" t="str">
        <f t="shared" si="483"/>
        <v/>
      </c>
      <c r="Z329" s="164" t="str">
        <f t="shared" si="483"/>
        <v/>
      </c>
      <c r="AA329" s="164" t="str">
        <f t="shared" si="483"/>
        <v/>
      </c>
      <c r="AB329" s="164" t="str">
        <f t="shared" si="483"/>
        <v/>
      </c>
      <c r="AC329" s="164" t="str">
        <f t="shared" si="483"/>
        <v/>
      </c>
      <c r="AD329" s="164" t="str">
        <f t="shared" si="483"/>
        <v/>
      </c>
      <c r="AE329" s="164" t="str">
        <f t="shared" si="483"/>
        <v/>
      </c>
      <c r="AF329" s="164" t="str">
        <f t="shared" si="483"/>
        <v/>
      </c>
      <c r="AG329" s="164" t="str">
        <f t="shared" si="483"/>
        <v/>
      </c>
      <c r="AH329" s="164" t="str">
        <f t="shared" si="483"/>
        <v/>
      </c>
      <c r="AI329" s="164" t="str">
        <f t="shared" si="483"/>
        <v/>
      </c>
      <c r="AJ329" s="164" t="str">
        <f t="shared" si="483"/>
        <v/>
      </c>
      <c r="AK329" s="164" t="str">
        <f t="shared" si="483"/>
        <v/>
      </c>
      <c r="AL329" s="164" t="str">
        <f t="shared" si="483"/>
        <v/>
      </c>
      <c r="AM329" s="164" t="str">
        <f t="shared" si="483"/>
        <v/>
      </c>
      <c r="AN329" s="164" t="str">
        <f t="shared" si="483"/>
        <v/>
      </c>
      <c r="AO329" s="164" t="str">
        <f t="shared" si="483"/>
        <v/>
      </c>
      <c r="AP329" s="164" t="str">
        <f t="shared" si="483"/>
        <v/>
      </c>
      <c r="AQ329" s="164" t="str">
        <f t="shared" si="483"/>
        <v/>
      </c>
      <c r="AR329" s="164" t="str">
        <f t="shared" si="483"/>
        <v/>
      </c>
      <c r="AS329" s="164" t="str">
        <f t="shared" si="483"/>
        <v/>
      </c>
      <c r="AT329" s="164" t="str">
        <f t="shared" si="483"/>
        <v/>
      </c>
      <c r="AU329" s="164" t="str">
        <f t="shared" si="483"/>
        <v/>
      </c>
      <c r="AV329" s="164" t="str">
        <f t="shared" si="483"/>
        <v/>
      </c>
      <c r="AW329" s="165" t="str">
        <f t="shared" si="483"/>
        <v/>
      </c>
      <c r="AX329" t="s">
        <v>1</v>
      </c>
      <c r="AY329" s="106" t="str">
        <f t="shared" si="406"/>
        <v/>
      </c>
      <c r="AZ329" s="138" t="str">
        <f t="shared" si="398"/>
        <v/>
      </c>
      <c r="BA329" s="74" t="str">
        <f t="shared" si="407"/>
        <v/>
      </c>
      <c r="BB329" s="74" t="str">
        <f t="shared" si="408"/>
        <v/>
      </c>
      <c r="BC329" s="138" t="str">
        <f t="shared" si="409"/>
        <v/>
      </c>
      <c r="BD329" s="138" t="str">
        <f t="shared" si="410"/>
        <v/>
      </c>
      <c r="BE329" s="138" t="str">
        <f t="shared" si="411"/>
        <v/>
      </c>
      <c r="BF329" s="138" t="str">
        <f t="shared" si="432"/>
        <v/>
      </c>
      <c r="BG329" s="138" t="str">
        <f>IF(CD329="","",IF(N(BD329)&gt;max_minuta*60,2,INDEX(statusRezultat_id,MATCH(VALUE(BE329),statusRezultat_oevent,0))))</f>
        <v/>
      </c>
      <c r="BH329" s="74" t="str">
        <f>IF(B329="","",SUBSTITUTE(MID($B329,R329+1,S329-R329-1),"""",""))</f>
        <v/>
      </c>
      <c r="BI329" s="74" t="str">
        <f>IF(B329="","",SUBSTITUTE(MID($B329,S329+1,T329-S329-1),"""",""))</f>
        <v/>
      </c>
      <c r="BJ329" s="138" t="str">
        <f t="shared" si="412"/>
        <v/>
      </c>
      <c r="BK329" s="74" t="str" cm="1">
        <f t="array" ref="BK329">IF(BJ329="",""&amp;BI329,IF(BJ329="NEMA",BI329,INDEX(klubAlias_klub,BJ329)))</f>
        <v/>
      </c>
      <c r="BL329" s="74" t="str" cm="1">
        <f t="array" ref="BL329">IFERROR(INDEX(registarNatjecatelji,CE329,4),"")</f>
        <v/>
      </c>
      <c r="BM329" s="183" t="str">
        <f t="shared" si="456"/>
        <v/>
      </c>
      <c r="BN329" s="74" t="str">
        <f t="shared" si="413"/>
        <v/>
      </c>
      <c r="BO329" s="74" t="str">
        <f>IF(B329="","",SUBSTITUTE(MID($B329,T329+1,U329-T329-1),"""",""))</f>
        <v/>
      </c>
      <c r="BP329" s="138" t="str">
        <f>IF(BO329="","",IFERROR(INDEX(drzava_id,MATCH(BO329,drzava_oznaka,0)),"NEMA"))</f>
        <v/>
      </c>
      <c r="BQ329" s="74" t="str">
        <f>IF(B329="","",SUBSTITUTE(MID($B329,AQ329+1,AR329-AQ329-1),"""",""))</f>
        <v/>
      </c>
      <c r="BR329" s="74" t="str">
        <f t="shared" si="399"/>
        <v/>
      </c>
      <c r="BS329" s="138" t="str">
        <f t="shared" si="400"/>
        <v/>
      </c>
      <c r="BT329" s="75" t="str">
        <f>IF(B329="","",SUBSTITUTE(MID($B329,AR329+1,AS329-AR329-1),"""",""))</f>
        <v/>
      </c>
      <c r="BU329" s="75" t="str">
        <f>IF(B329="","",SUBSTITUTE(MID($B329,AS329+1,AT329-AS329-1),"""",""))</f>
        <v/>
      </c>
      <c r="BV329" s="76" t="str">
        <f>IF(B329="","",SUBSTITUTE(MID($B329,AT329+1,AU329-AT329-1),"""",""))</f>
        <v/>
      </c>
      <c r="BW329" t="s">
        <v>1</v>
      </c>
      <c r="BX329" s="106" t="str">
        <f>IF(BA329="Vacant","",IF(BA329="","",BA329) &amp; IF(BB329="",""," – " &amp; BB329) &amp; IF(BN329="",""," – " &amp; BN329) &amp; IF(AY329="",""," – " &amp; AY329))</f>
        <v/>
      </c>
      <c r="BY329" s="107" t="str">
        <f t="shared" si="401"/>
        <v/>
      </c>
      <c r="BZ329" t="s">
        <v>1</v>
      </c>
      <c r="CA329" s="106" t="str">
        <f>IF(BA329="Vacant","",IF(BA329="","",BA329) &amp; IF(BB329="",""," – " &amp; BB329) &amp; IF(BN329="",""," – " &amp; BN329))</f>
        <v/>
      </c>
      <c r="CB329" s="107" t="str">
        <f t="shared" si="402"/>
        <v/>
      </c>
      <c r="CC329" t="s">
        <v>1</v>
      </c>
      <c r="CD329" s="106" t="str">
        <f>IF(BA329="Vacant","",IF(BA329="","",BA329)&amp;IF(BB329="",""," – "&amp;BB329))</f>
        <v/>
      </c>
      <c r="CE329" s="107" t="str">
        <f t="shared" si="414"/>
        <v/>
      </c>
      <c r="CF329" t="s">
        <v>1</v>
      </c>
      <c r="CG329" s="112" t="str">
        <f t="shared" si="415"/>
        <v/>
      </c>
      <c r="CH329" s="107" t="str" cm="1">
        <f t="array" ref="CH329">IF(CG329="","",INDEX(imePrezime_id,CG329,0))</f>
        <v/>
      </c>
      <c r="CI329" t="s">
        <v>1</v>
      </c>
      <c r="CJ329" s="30" t="str">
        <f>IF(CE329&lt;&gt;"NEMA","","SELECT '"&amp;CD329&amp;"', ime, prezime FROM imeprezime WHERE ime LIKE '%"&amp;MID(BA329,2,LEN(BA329)-2)&amp;"%' Or prezime LIKE '%"&amp;MID(BB329,2,LEN(BB329)-2)&amp;"%' Or ime LIKE '%"&amp;MID(BB329,2,LEN(BB329)-2)&amp;"%' Or prezime LIKE '%"&amp;MID(BA329,2,LEN(BA329)-2)&amp;"%' ORDER BY ime, prezime;")</f>
        <v/>
      </c>
      <c r="CK329" t="s">
        <v>1</v>
      </c>
      <c r="CL329" s="91"/>
      <c r="CM329" t="s">
        <v>1</v>
      </c>
      <c r="CO329" t="s">
        <v>1</v>
      </c>
      <c r="CW329" s="116" t="str">
        <f>IF(CE329="NEMA",MAX(CW$10:CW328)+1,"")</f>
        <v/>
      </c>
      <c r="CX329" t="s">
        <v>1</v>
      </c>
      <c r="CY329" s="124" t="str">
        <f>LEFT(BQ329,1)</f>
        <v/>
      </c>
      <c r="CZ329" t="s">
        <v>1</v>
      </c>
      <c r="DA329" s="106" t="str">
        <f>IF(CW329="","",IF(BO329&lt;&gt;"CRO","","INSERT INTO osoba (id,reg_broj,oib,spol_id,dat_rodjenja) VALUES ("&amp;CW329&amp;",(SELECT max(reg_broj)+1 FROM osoba),Null,'"&amp;CY329&amp;"',Null); INSERT INTO osoba_log (id,reg_broj,oib,spol_id,dat_rodjenja,dnevnik_id) SELECT id,reg_broj,oib,spol_id,dat_rodjenja,"&amp;CW$2&amp;" FROM osoba WHERE id = "&amp;CW329&amp;";"))</f>
        <v/>
      </c>
      <c r="DB329" s="129" t="str">
        <f>IF(CW329="","","INSERT INTO imeprezime (id,osoba_id,rbr,ime,prezime,klub_id,identitet_id,sintaksa_id,info,aktivno,dnevnik_id) VALUES ("&amp;CW329&amp;","&amp;IF(DA329="","Null",CW329)&amp;",1,'"&amp;BA329&amp;"','"&amp;BB329&amp;"',(SELECT id FROM klub WHERE naziv = '"&amp;BI329&amp;"'),Null,1,'',1,"&amp;CW$2&amp;");")</f>
        <v/>
      </c>
      <c r="DC329" t="s">
        <v>1</v>
      </c>
      <c r="DD329" s="30" t="str">
        <f t="shared" si="416"/>
        <v/>
      </c>
      <c r="DE329" t="s">
        <v>1</v>
      </c>
      <c r="DF329" s="106" t="str">
        <f>IF(OR(BP329="",BP329&lt;&gt;"NEMA"),"",BO329)</f>
        <v/>
      </c>
      <c r="DG329" s="129" t="str">
        <f>IF(DF329="","",MAX(DG$10:DG328)+1)</f>
        <v/>
      </c>
      <c r="DH329" t="s">
        <v>1</v>
      </c>
      <c r="DI329" s="91"/>
      <c r="DJ329" t="s">
        <v>1</v>
      </c>
      <c r="DK329" s="30" t="str">
        <f>IF(DF329="","","INSERT INTO drzava(id,naziv,oznaka) VALUES ("&amp;DG329&amp;",'"&amp;DI329&amp;"','"&amp;UPPER(LEFT(DF329,1))&amp;LOWER(RIGHT(DF329,2))&amp;"');")</f>
        <v/>
      </c>
      <c r="DL329" t="s">
        <v>1</v>
      </c>
      <c r="DM329" s="170" t="str">
        <f>IF(BJ329&lt;&gt;"NEMA","",IF(IFERROR(MATCH(BI329,BI$10:BI328,0),0)&lt;&gt;0,"",BI329))</f>
        <v/>
      </c>
      <c r="DN329" t="s">
        <v>1</v>
      </c>
      <c r="DO329" s="91"/>
      <c r="DP329" t="s">
        <v>1</v>
      </c>
      <c r="DQ329" s="106" t="str">
        <f t="shared" si="417"/>
        <v/>
      </c>
      <c r="DR329" s="74" t="str">
        <f>IF(DQ329="","",MAX(DR$10:DR328)+1)</f>
        <v/>
      </c>
      <c r="DS329" s="74" t="str">
        <f>IF(DQ329="","",IF(BP329="","",IF(BP329="NEMA",DG329,BP329)))</f>
        <v/>
      </c>
      <c r="DT329" s="74" t="str">
        <f t="shared" si="418"/>
        <v/>
      </c>
      <c r="DU329" s="74" t="str">
        <f>IF(DO329="","",MAX(DU$10:DU328)+1)</f>
        <v/>
      </c>
      <c r="DV329" s="181" t="str">
        <f>IF(DO329="","",INDEX(klub_id,MATCH(DO329,klub_naziv,0)))</f>
        <v/>
      </c>
      <c r="DW329" s="129" t="str">
        <f t="shared" si="419"/>
        <v/>
      </c>
      <c r="DX329" t="s">
        <v>1</v>
      </c>
      <c r="DY329" s="30" t="str">
        <f t="shared" si="420"/>
        <v/>
      </c>
      <c r="DZ329" t="s">
        <v>1</v>
      </c>
      <c r="EA329" s="170" t="str">
        <f>IF(BX329="","",IF(BY329&lt;&gt;"NEMA","ime-pre-klu"&amp;IF(BJ329="","","(ali)")&amp;"-kat",IF(CB329&lt;&gt;"NEMA","ime-pre-klu"&amp;IF(BJ329="","","(ali)"),IF(CE329&lt;&gt;"NEMA","ime-pre",IF(CW329&lt;&gt;"","novo",""))))&amp;IF(AND(BE329="0",BD329&gt;max_minuta*60),"-ot",""))</f>
        <v/>
      </c>
      <c r="EB329" t="s">
        <v>1</v>
      </c>
      <c r="EC329" s="112"/>
      <c r="ED329" s="138"/>
      <c r="EE329" s="138"/>
      <c r="EF329" s="138"/>
      <c r="EG329" s="138"/>
      <c r="EH329" s="138"/>
      <c r="EI329" s="138"/>
      <c r="EJ329" s="138"/>
      <c r="EK329" s="138"/>
      <c r="EL329" s="138"/>
      <c r="EM329" s="107" t="str">
        <f t="shared" si="403"/>
        <v/>
      </c>
      <c r="EN329" t="s">
        <v>1</v>
      </c>
    </row>
    <row r="330" spans="2:144" x14ac:dyDescent="0.25">
      <c r="B330" s="152"/>
      <c r="C330" t="s">
        <v>1</v>
      </c>
      <c r="D330" s="163" t="str">
        <f t="shared" si="404"/>
        <v/>
      </c>
      <c r="E330" s="164" t="str">
        <f t="shared" ref="E330:AW330" si="484">IF($B330="","",FIND(";",$B330,D330+1))</f>
        <v/>
      </c>
      <c r="F330" s="164" t="str">
        <f t="shared" si="484"/>
        <v/>
      </c>
      <c r="G330" s="164" t="str">
        <f t="shared" si="484"/>
        <v/>
      </c>
      <c r="H330" s="164" t="str">
        <f t="shared" si="484"/>
        <v/>
      </c>
      <c r="I330" s="164" t="str">
        <f t="shared" si="484"/>
        <v/>
      </c>
      <c r="J330" s="164" t="str">
        <f t="shared" si="484"/>
        <v/>
      </c>
      <c r="K330" s="164" t="str">
        <f t="shared" si="484"/>
        <v/>
      </c>
      <c r="L330" s="164" t="str">
        <f t="shared" si="484"/>
        <v/>
      </c>
      <c r="M330" s="164" t="str">
        <f t="shared" si="484"/>
        <v/>
      </c>
      <c r="N330" s="164" t="str">
        <f t="shared" si="484"/>
        <v/>
      </c>
      <c r="O330" s="164" t="str">
        <f t="shared" si="484"/>
        <v/>
      </c>
      <c r="P330" s="164" t="str">
        <f t="shared" si="484"/>
        <v/>
      </c>
      <c r="Q330" s="164" t="str">
        <f t="shared" si="484"/>
        <v/>
      </c>
      <c r="R330" s="164" t="str">
        <f t="shared" si="484"/>
        <v/>
      </c>
      <c r="S330" s="164" t="str">
        <f t="shared" si="484"/>
        <v/>
      </c>
      <c r="T330" s="164" t="str">
        <f t="shared" si="484"/>
        <v/>
      </c>
      <c r="U330" s="164" t="str">
        <f t="shared" si="484"/>
        <v/>
      </c>
      <c r="V330" s="164" t="str">
        <f t="shared" si="484"/>
        <v/>
      </c>
      <c r="W330" s="164" t="str">
        <f t="shared" si="484"/>
        <v/>
      </c>
      <c r="X330" s="164" t="str">
        <f t="shared" si="484"/>
        <v/>
      </c>
      <c r="Y330" s="164" t="str">
        <f t="shared" si="484"/>
        <v/>
      </c>
      <c r="Z330" s="164" t="str">
        <f t="shared" si="484"/>
        <v/>
      </c>
      <c r="AA330" s="164" t="str">
        <f t="shared" si="484"/>
        <v/>
      </c>
      <c r="AB330" s="164" t="str">
        <f t="shared" si="484"/>
        <v/>
      </c>
      <c r="AC330" s="164" t="str">
        <f t="shared" si="484"/>
        <v/>
      </c>
      <c r="AD330" s="164" t="str">
        <f t="shared" si="484"/>
        <v/>
      </c>
      <c r="AE330" s="164" t="str">
        <f t="shared" si="484"/>
        <v/>
      </c>
      <c r="AF330" s="164" t="str">
        <f t="shared" si="484"/>
        <v/>
      </c>
      <c r="AG330" s="164" t="str">
        <f t="shared" si="484"/>
        <v/>
      </c>
      <c r="AH330" s="164" t="str">
        <f t="shared" si="484"/>
        <v/>
      </c>
      <c r="AI330" s="164" t="str">
        <f t="shared" si="484"/>
        <v/>
      </c>
      <c r="AJ330" s="164" t="str">
        <f t="shared" si="484"/>
        <v/>
      </c>
      <c r="AK330" s="164" t="str">
        <f t="shared" si="484"/>
        <v/>
      </c>
      <c r="AL330" s="164" t="str">
        <f t="shared" si="484"/>
        <v/>
      </c>
      <c r="AM330" s="164" t="str">
        <f t="shared" si="484"/>
        <v/>
      </c>
      <c r="AN330" s="164" t="str">
        <f t="shared" si="484"/>
        <v/>
      </c>
      <c r="AO330" s="164" t="str">
        <f t="shared" si="484"/>
        <v/>
      </c>
      <c r="AP330" s="164" t="str">
        <f t="shared" si="484"/>
        <v/>
      </c>
      <c r="AQ330" s="164" t="str">
        <f t="shared" si="484"/>
        <v/>
      </c>
      <c r="AR330" s="164" t="str">
        <f t="shared" si="484"/>
        <v/>
      </c>
      <c r="AS330" s="164" t="str">
        <f t="shared" si="484"/>
        <v/>
      </c>
      <c r="AT330" s="164" t="str">
        <f t="shared" si="484"/>
        <v/>
      </c>
      <c r="AU330" s="164" t="str">
        <f t="shared" si="484"/>
        <v/>
      </c>
      <c r="AV330" s="164" t="str">
        <f t="shared" si="484"/>
        <v/>
      </c>
      <c r="AW330" s="165" t="str">
        <f t="shared" si="484"/>
        <v/>
      </c>
      <c r="AX330" t="s">
        <v>1</v>
      </c>
      <c r="AY330" s="106" t="str">
        <f t="shared" si="406"/>
        <v/>
      </c>
      <c r="AZ330" s="138" t="str">
        <f t="shared" si="398"/>
        <v/>
      </c>
      <c r="BA330" s="74" t="str">
        <f t="shared" si="407"/>
        <v/>
      </c>
      <c r="BB330" s="74" t="str">
        <f t="shared" si="408"/>
        <v/>
      </c>
      <c r="BC330" s="138" t="str">
        <f t="shared" si="409"/>
        <v/>
      </c>
      <c r="BD330" s="138" t="str">
        <f t="shared" si="410"/>
        <v/>
      </c>
      <c r="BE330" s="138" t="str">
        <f t="shared" si="411"/>
        <v/>
      </c>
      <c r="BF330" s="138" t="str">
        <f t="shared" si="432"/>
        <v/>
      </c>
      <c r="BG330" s="138" t="str">
        <f>IF(CD330="","",IF(N(BD330)&gt;max_minuta*60,2,INDEX(statusRezultat_id,MATCH(VALUE(BE330),statusRezultat_oevent,0))))</f>
        <v/>
      </c>
      <c r="BH330" s="74" t="str">
        <f>IF(B330="","",SUBSTITUTE(MID($B330,R330+1,S330-R330-1),"""",""))</f>
        <v/>
      </c>
      <c r="BI330" s="74" t="str">
        <f>IF(B330="","",SUBSTITUTE(MID($B330,S330+1,T330-S330-1),"""",""))</f>
        <v/>
      </c>
      <c r="BJ330" s="138" t="str">
        <f t="shared" si="412"/>
        <v/>
      </c>
      <c r="BK330" s="74" t="str" cm="1">
        <f t="array" ref="BK330">IF(BJ330="",""&amp;BI330,IF(BJ330="NEMA",BI330,INDEX(klubAlias_klub,BJ330)))</f>
        <v/>
      </c>
      <c r="BL330" s="74" t="str" cm="1">
        <f t="array" ref="BL330">IFERROR(INDEX(registarNatjecatelji,CE330,4),"")</f>
        <v/>
      </c>
      <c r="BM330" s="183" t="str">
        <f t="shared" si="456"/>
        <v/>
      </c>
      <c r="BN330" s="74" t="str">
        <f t="shared" si="413"/>
        <v/>
      </c>
      <c r="BO330" s="74" t="str">
        <f>IF(B330="","",SUBSTITUTE(MID($B330,T330+1,U330-T330-1),"""",""))</f>
        <v/>
      </c>
      <c r="BP330" s="138" t="str">
        <f>IF(BO330="","",IFERROR(INDEX(drzava_id,MATCH(BO330,drzava_oznaka,0)),"NEMA"))</f>
        <v/>
      </c>
      <c r="BQ330" s="74" t="str">
        <f>IF(B330="","",SUBSTITUTE(MID($B330,AQ330+1,AR330-AQ330-1),"""",""))</f>
        <v/>
      </c>
      <c r="BR330" s="74" t="str">
        <f t="shared" si="399"/>
        <v/>
      </c>
      <c r="BS330" s="138" t="str">
        <f t="shared" si="400"/>
        <v/>
      </c>
      <c r="BT330" s="75" t="str">
        <f>IF(B330="","",SUBSTITUTE(MID($B330,AR330+1,AS330-AR330-1),"""",""))</f>
        <v/>
      </c>
      <c r="BU330" s="75" t="str">
        <f>IF(B330="","",SUBSTITUTE(MID($B330,AS330+1,AT330-AS330-1),"""",""))</f>
        <v/>
      </c>
      <c r="BV330" s="76" t="str">
        <f>IF(B330="","",SUBSTITUTE(MID($B330,AT330+1,AU330-AT330-1),"""",""))</f>
        <v/>
      </c>
      <c r="BW330" t="s">
        <v>1</v>
      </c>
      <c r="BX330" s="106" t="str">
        <f>IF(BA330="Vacant","",IF(BA330="","",BA330) &amp; IF(BB330="",""," – " &amp; BB330) &amp; IF(BN330="",""," – " &amp; BN330) &amp; IF(AY330="",""," – " &amp; AY330))</f>
        <v/>
      </c>
      <c r="BY330" s="107" t="str">
        <f t="shared" si="401"/>
        <v/>
      </c>
      <c r="BZ330" t="s">
        <v>1</v>
      </c>
      <c r="CA330" s="106" t="str">
        <f>IF(BA330="Vacant","",IF(BA330="","",BA330) &amp; IF(BB330="",""," – " &amp; BB330) &amp; IF(BN330="",""," – " &amp; BN330))</f>
        <v/>
      </c>
      <c r="CB330" s="107" t="str">
        <f t="shared" si="402"/>
        <v/>
      </c>
      <c r="CC330" t="s">
        <v>1</v>
      </c>
      <c r="CD330" s="106" t="str">
        <f>IF(BA330="Vacant","",IF(BA330="","",BA330)&amp;IF(BB330="",""," – "&amp;BB330))</f>
        <v/>
      </c>
      <c r="CE330" s="107" t="str">
        <f t="shared" si="414"/>
        <v/>
      </c>
      <c r="CF330" t="s">
        <v>1</v>
      </c>
      <c r="CG330" s="112" t="str">
        <f t="shared" si="415"/>
        <v/>
      </c>
      <c r="CH330" s="107" t="str" cm="1">
        <f t="array" ref="CH330">IF(CG330="","",INDEX(imePrezime_id,CG330,0))</f>
        <v/>
      </c>
      <c r="CI330" t="s">
        <v>1</v>
      </c>
      <c r="CJ330" s="30" t="str">
        <f>IF(CE330&lt;&gt;"NEMA","","SELECT '"&amp;CD330&amp;"', ime, prezime FROM imeprezime WHERE ime LIKE '%"&amp;MID(BA330,2,LEN(BA330)-2)&amp;"%' Or prezime LIKE '%"&amp;MID(BB330,2,LEN(BB330)-2)&amp;"%' Or ime LIKE '%"&amp;MID(BB330,2,LEN(BB330)-2)&amp;"%' Or prezime LIKE '%"&amp;MID(BA330,2,LEN(BA330)-2)&amp;"%' ORDER BY ime, prezime;")</f>
        <v/>
      </c>
      <c r="CK330" t="s">
        <v>1</v>
      </c>
      <c r="CL330" s="91"/>
      <c r="CM330" t="s">
        <v>1</v>
      </c>
      <c r="CO330" t="s">
        <v>1</v>
      </c>
      <c r="CW330" s="116" t="str">
        <f>IF(CE330="NEMA",MAX(CW$10:CW329)+1,"")</f>
        <v/>
      </c>
      <c r="CX330" t="s">
        <v>1</v>
      </c>
      <c r="CY330" s="124" t="str">
        <f>LEFT(BQ330,1)</f>
        <v/>
      </c>
      <c r="CZ330" t="s">
        <v>1</v>
      </c>
      <c r="DA330" s="106" t="str">
        <f>IF(CW330="","",IF(BO330&lt;&gt;"CRO","","INSERT INTO osoba (id,reg_broj,oib,spol_id,dat_rodjenja) VALUES ("&amp;CW330&amp;",(SELECT max(reg_broj)+1 FROM osoba),Null,'"&amp;CY330&amp;"',Null); INSERT INTO osoba_log (id,reg_broj,oib,spol_id,dat_rodjenja,dnevnik_id) SELECT id,reg_broj,oib,spol_id,dat_rodjenja,"&amp;CW$2&amp;" FROM osoba WHERE id = "&amp;CW330&amp;";"))</f>
        <v/>
      </c>
      <c r="DB330" s="129" t="str">
        <f>IF(CW330="","","INSERT INTO imeprezime (id,osoba_id,rbr,ime,prezime,klub_id,identitet_id,sintaksa_id,info,aktivno,dnevnik_id) VALUES ("&amp;CW330&amp;","&amp;IF(DA330="","Null",CW330)&amp;",1,'"&amp;BA330&amp;"','"&amp;BB330&amp;"',(SELECT id FROM klub WHERE naziv = '"&amp;BI330&amp;"'),Null,1,'',1,"&amp;CW$2&amp;");")</f>
        <v/>
      </c>
      <c r="DC330" t="s">
        <v>1</v>
      </c>
      <c r="DD330" s="30" t="str">
        <f t="shared" si="416"/>
        <v/>
      </c>
      <c r="DE330" t="s">
        <v>1</v>
      </c>
      <c r="DF330" s="106" t="str">
        <f>IF(OR(BP330="",BP330&lt;&gt;"NEMA"),"",BO330)</f>
        <v/>
      </c>
      <c r="DG330" s="129" t="str">
        <f>IF(DF330="","",MAX(DG$10:DG329)+1)</f>
        <v/>
      </c>
      <c r="DH330" t="s">
        <v>1</v>
      </c>
      <c r="DI330" s="91"/>
      <c r="DJ330" t="s">
        <v>1</v>
      </c>
      <c r="DK330" s="30" t="str">
        <f>IF(DF330="","","INSERT INTO drzava(id,naziv,oznaka) VALUES ("&amp;DG330&amp;",'"&amp;DI330&amp;"','"&amp;UPPER(LEFT(DF330,1))&amp;LOWER(RIGHT(DF330,2))&amp;"');")</f>
        <v/>
      </c>
      <c r="DL330" t="s">
        <v>1</v>
      </c>
      <c r="DM330" s="170" t="str">
        <f>IF(BJ330&lt;&gt;"NEMA","",IF(IFERROR(MATCH(BI330,BI$10:BI329,0),0)&lt;&gt;0,"",BI330))</f>
        <v/>
      </c>
      <c r="DN330" t="s">
        <v>1</v>
      </c>
      <c r="DO330" s="91"/>
      <c r="DP330" t="s">
        <v>1</v>
      </c>
      <c r="DQ330" s="106" t="str">
        <f t="shared" si="417"/>
        <v/>
      </c>
      <c r="DR330" s="74" t="str">
        <f>IF(DQ330="","",MAX(DR$10:DR329)+1)</f>
        <v/>
      </c>
      <c r="DS330" s="74" t="str">
        <f>IF(DQ330="","",IF(BP330="","",IF(BP330="NEMA",DG330,BP330)))</f>
        <v/>
      </c>
      <c r="DT330" s="74" t="str">
        <f t="shared" si="418"/>
        <v/>
      </c>
      <c r="DU330" s="74" t="str">
        <f>IF(DO330="","",MAX(DU$10:DU329)+1)</f>
        <v/>
      </c>
      <c r="DV330" s="181" t="str">
        <f>IF(DO330="","",INDEX(klub_id,MATCH(DO330,klub_naziv,0)))</f>
        <v/>
      </c>
      <c r="DW330" s="129" t="str">
        <f t="shared" si="419"/>
        <v/>
      </c>
      <c r="DX330" t="s">
        <v>1</v>
      </c>
      <c r="DY330" s="30" t="str">
        <f t="shared" si="420"/>
        <v/>
      </c>
      <c r="DZ330" t="s">
        <v>1</v>
      </c>
      <c r="EA330" s="170" t="str">
        <f>IF(BX330="","",IF(BY330&lt;&gt;"NEMA","ime-pre-klu"&amp;IF(BJ330="","","(ali)")&amp;"-kat",IF(CB330&lt;&gt;"NEMA","ime-pre-klu"&amp;IF(BJ330="","","(ali)"),IF(CE330&lt;&gt;"NEMA","ime-pre",IF(CW330&lt;&gt;"","novo",""))))&amp;IF(AND(BE330="0",BD330&gt;max_minuta*60),"-ot",""))</f>
        <v/>
      </c>
      <c r="EB330" t="s">
        <v>1</v>
      </c>
      <c r="EC330" s="112"/>
      <c r="ED330" s="138"/>
      <c r="EE330" s="138"/>
      <c r="EF330" s="138"/>
      <c r="EG330" s="138"/>
      <c r="EH330" s="138"/>
      <c r="EI330" s="138"/>
      <c r="EJ330" s="138"/>
      <c r="EK330" s="138"/>
      <c r="EL330" s="138"/>
      <c r="EM330" s="107" t="str">
        <f t="shared" si="403"/>
        <v/>
      </c>
      <c r="EN330" t="s">
        <v>1</v>
      </c>
    </row>
    <row r="331" spans="2:144" x14ac:dyDescent="0.25">
      <c r="B331" s="152"/>
      <c r="C331" t="s">
        <v>1</v>
      </c>
      <c r="D331" s="163" t="str">
        <f t="shared" si="404"/>
        <v/>
      </c>
      <c r="E331" s="164" t="str">
        <f t="shared" ref="E331:AW331" si="485">IF($B331="","",FIND(";",$B331,D331+1))</f>
        <v/>
      </c>
      <c r="F331" s="164" t="str">
        <f t="shared" si="485"/>
        <v/>
      </c>
      <c r="G331" s="164" t="str">
        <f t="shared" si="485"/>
        <v/>
      </c>
      <c r="H331" s="164" t="str">
        <f t="shared" si="485"/>
        <v/>
      </c>
      <c r="I331" s="164" t="str">
        <f t="shared" si="485"/>
        <v/>
      </c>
      <c r="J331" s="164" t="str">
        <f t="shared" si="485"/>
        <v/>
      </c>
      <c r="K331" s="164" t="str">
        <f t="shared" si="485"/>
        <v/>
      </c>
      <c r="L331" s="164" t="str">
        <f t="shared" si="485"/>
        <v/>
      </c>
      <c r="M331" s="164" t="str">
        <f t="shared" si="485"/>
        <v/>
      </c>
      <c r="N331" s="164" t="str">
        <f t="shared" si="485"/>
        <v/>
      </c>
      <c r="O331" s="164" t="str">
        <f t="shared" si="485"/>
        <v/>
      </c>
      <c r="P331" s="164" t="str">
        <f t="shared" si="485"/>
        <v/>
      </c>
      <c r="Q331" s="164" t="str">
        <f t="shared" si="485"/>
        <v/>
      </c>
      <c r="R331" s="164" t="str">
        <f t="shared" si="485"/>
        <v/>
      </c>
      <c r="S331" s="164" t="str">
        <f t="shared" si="485"/>
        <v/>
      </c>
      <c r="T331" s="164" t="str">
        <f t="shared" si="485"/>
        <v/>
      </c>
      <c r="U331" s="164" t="str">
        <f t="shared" si="485"/>
        <v/>
      </c>
      <c r="V331" s="164" t="str">
        <f t="shared" si="485"/>
        <v/>
      </c>
      <c r="W331" s="164" t="str">
        <f t="shared" si="485"/>
        <v/>
      </c>
      <c r="X331" s="164" t="str">
        <f t="shared" si="485"/>
        <v/>
      </c>
      <c r="Y331" s="164" t="str">
        <f t="shared" si="485"/>
        <v/>
      </c>
      <c r="Z331" s="164" t="str">
        <f t="shared" si="485"/>
        <v/>
      </c>
      <c r="AA331" s="164" t="str">
        <f t="shared" si="485"/>
        <v/>
      </c>
      <c r="AB331" s="164" t="str">
        <f t="shared" si="485"/>
        <v/>
      </c>
      <c r="AC331" s="164" t="str">
        <f t="shared" si="485"/>
        <v/>
      </c>
      <c r="AD331" s="164" t="str">
        <f t="shared" si="485"/>
        <v/>
      </c>
      <c r="AE331" s="164" t="str">
        <f t="shared" si="485"/>
        <v/>
      </c>
      <c r="AF331" s="164" t="str">
        <f t="shared" si="485"/>
        <v/>
      </c>
      <c r="AG331" s="164" t="str">
        <f t="shared" si="485"/>
        <v/>
      </c>
      <c r="AH331" s="164" t="str">
        <f t="shared" si="485"/>
        <v/>
      </c>
      <c r="AI331" s="164" t="str">
        <f t="shared" si="485"/>
        <v/>
      </c>
      <c r="AJ331" s="164" t="str">
        <f t="shared" si="485"/>
        <v/>
      </c>
      <c r="AK331" s="164" t="str">
        <f t="shared" si="485"/>
        <v/>
      </c>
      <c r="AL331" s="164" t="str">
        <f t="shared" si="485"/>
        <v/>
      </c>
      <c r="AM331" s="164" t="str">
        <f t="shared" si="485"/>
        <v/>
      </c>
      <c r="AN331" s="164" t="str">
        <f t="shared" si="485"/>
        <v/>
      </c>
      <c r="AO331" s="164" t="str">
        <f t="shared" si="485"/>
        <v/>
      </c>
      <c r="AP331" s="164" t="str">
        <f t="shared" si="485"/>
        <v/>
      </c>
      <c r="AQ331" s="164" t="str">
        <f t="shared" si="485"/>
        <v/>
      </c>
      <c r="AR331" s="164" t="str">
        <f t="shared" si="485"/>
        <v/>
      </c>
      <c r="AS331" s="164" t="str">
        <f t="shared" si="485"/>
        <v/>
      </c>
      <c r="AT331" s="164" t="str">
        <f t="shared" si="485"/>
        <v/>
      </c>
      <c r="AU331" s="164" t="str">
        <f t="shared" si="485"/>
        <v/>
      </c>
      <c r="AV331" s="164" t="str">
        <f t="shared" si="485"/>
        <v/>
      </c>
      <c r="AW331" s="165" t="str">
        <f t="shared" si="485"/>
        <v/>
      </c>
      <c r="AX331" t="s">
        <v>1</v>
      </c>
      <c r="AY331" s="106" t="str">
        <f t="shared" si="406"/>
        <v/>
      </c>
      <c r="AZ331" s="138" t="str">
        <f t="shared" ref="AZ331:AZ394" si="486">IF(AY331="","",IFERROR(INDEX(kategorija_id,MATCH(AY331,kategorija_oznaka,0)),INDEX(kategorijaAlias_id,MATCH(AY331,kategorijaAlias_oznaka,0))))</f>
        <v/>
      </c>
      <c r="BA331" s="74" t="str">
        <f t="shared" si="407"/>
        <v/>
      </c>
      <c r="BB331" s="74" t="str">
        <f t="shared" si="408"/>
        <v/>
      </c>
      <c r="BC331" s="138" t="str">
        <f t="shared" si="409"/>
        <v/>
      </c>
      <c r="BD331" s="138" t="str">
        <f t="shared" si="410"/>
        <v/>
      </c>
      <c r="BE331" s="138" t="str">
        <f t="shared" si="411"/>
        <v/>
      </c>
      <c r="BF331" s="138" t="str">
        <f t="shared" si="432"/>
        <v/>
      </c>
      <c r="BG331" s="138" t="str">
        <f>IF(CD331="","",IF(N(BD331)&gt;max_minuta*60,2,INDEX(statusRezultat_id,MATCH(VALUE(BE331),statusRezultat_oevent,0))))</f>
        <v/>
      </c>
      <c r="BH331" s="74" t="str">
        <f>IF(B331="","",SUBSTITUTE(MID($B331,R331+1,S331-R331-1),"""",""))</f>
        <v/>
      </c>
      <c r="BI331" s="74" t="str">
        <f>IF(B331="","",SUBSTITUTE(MID($B331,S331+1,T331-S331-1),"""",""))</f>
        <v/>
      </c>
      <c r="BJ331" s="138" t="str">
        <f t="shared" si="412"/>
        <v/>
      </c>
      <c r="BK331" s="74" t="str" cm="1">
        <f t="array" ref="BK331">IF(BJ331="",""&amp;BI331,IF(BJ331="NEMA",BI331,INDEX(klubAlias_klub,BJ331)))</f>
        <v/>
      </c>
      <c r="BL331" s="74" t="str" cm="1">
        <f t="array" ref="BL331">IFERROR(INDEX(registarNatjecatelji,CE331,4),"")</f>
        <v/>
      </c>
      <c r="BM331" s="183" t="str">
        <f t="shared" si="456"/>
        <v/>
      </c>
      <c r="BN331" s="74" t="str">
        <f t="shared" si="413"/>
        <v/>
      </c>
      <c r="BO331" s="74" t="str">
        <f>IF(B331="","",SUBSTITUTE(MID($B331,T331+1,U331-T331-1),"""",""))</f>
        <v/>
      </c>
      <c r="BP331" s="138" t="str">
        <f>IF(BO331="","",IFERROR(INDEX(drzava_id,MATCH(BO331,drzava_oznaka,0)),"NEMA"))</f>
        <v/>
      </c>
      <c r="BQ331" s="74" t="str">
        <f>IF(B331="","",SUBSTITUTE(MID($B331,AQ331+1,AR331-AQ331-1),"""",""))</f>
        <v/>
      </c>
      <c r="BR331" s="74" t="str">
        <f t="shared" ref="BR331:BR394" si="487">IF(BQ331="","",INDEX(staza_alias,MATCH(BQ331,staza_trka,0)))</f>
        <v/>
      </c>
      <c r="BS331" s="138" t="str">
        <f t="shared" ref="BS331:BS394" si="488">IF(BR331="","",INDEX(staza_id,MATCH(BR331,staza_naziv,0)))</f>
        <v/>
      </c>
      <c r="BT331" s="75" t="str">
        <f>IF(B331="","",SUBSTITUTE(MID($B331,AR331+1,AS331-AR331-1),"""",""))</f>
        <v/>
      </c>
      <c r="BU331" s="75" t="str">
        <f>IF(B331="","",SUBSTITUTE(MID($B331,AS331+1,AT331-AS331-1),"""",""))</f>
        <v/>
      </c>
      <c r="BV331" s="76" t="str">
        <f>IF(B331="","",SUBSTITUTE(MID($B331,AT331+1,AU331-AT331-1),"""",""))</f>
        <v/>
      </c>
      <c r="BW331" t="s">
        <v>1</v>
      </c>
      <c r="BX331" s="106" t="str">
        <f>IF(BA331="Vacant","",IF(BA331="","",BA331) &amp; IF(BB331="",""," – " &amp; BB331) &amp; IF(BN331="",""," – " &amp; BN331) &amp; IF(AY331="",""," – " &amp; AY331))</f>
        <v/>
      </c>
      <c r="BY331" s="107" t="str">
        <f t="shared" ref="BY331:BY394" si="489">IF(BX331="","",IFERROR(MATCH(BX331,registar,0),"NEMA"))</f>
        <v/>
      </c>
      <c r="BZ331" t="s">
        <v>1</v>
      </c>
      <c r="CA331" s="106" t="str">
        <f>IF(BA331="Vacant","",IF(BA331="","",BA331) &amp; IF(BB331="",""," – " &amp; BB331) &amp; IF(BN331="",""," – " &amp; BN331))</f>
        <v/>
      </c>
      <c r="CB331" s="107" t="str">
        <f t="shared" ref="CB331:CB394" si="490">IF(CA331="","",IFERROR(MATCH(CA331,imePrezime_klub,0),"NEMA"))</f>
        <v/>
      </c>
      <c r="CC331" t="s">
        <v>1</v>
      </c>
      <c r="CD331" s="106" t="str">
        <f>IF(BA331="Vacant","",IF(BA331="","",BA331)&amp;IF(BB331="",""," – "&amp;BB331))</f>
        <v/>
      </c>
      <c r="CE331" s="107" t="str">
        <f t="shared" si="414"/>
        <v/>
      </c>
      <c r="CF331" t="s">
        <v>1</v>
      </c>
      <c r="CG331" s="112" t="str">
        <f t="shared" si="415"/>
        <v/>
      </c>
      <c r="CH331" s="107" t="str" cm="1">
        <f t="array" ref="CH331">IF(CG331="","",INDEX(imePrezime_id,CG331,0))</f>
        <v/>
      </c>
      <c r="CI331" t="s">
        <v>1</v>
      </c>
      <c r="CJ331" s="30" t="str">
        <f>IF(CE331&lt;&gt;"NEMA","","SELECT '"&amp;CD331&amp;"', ime, prezime FROM imeprezime WHERE ime LIKE '%"&amp;MID(BA331,2,LEN(BA331)-2)&amp;"%' Or prezime LIKE '%"&amp;MID(BB331,2,LEN(BB331)-2)&amp;"%' Or ime LIKE '%"&amp;MID(BB331,2,LEN(BB331)-2)&amp;"%' Or prezime LIKE '%"&amp;MID(BA331,2,LEN(BA331)-2)&amp;"%' ORDER BY ime, prezime;")</f>
        <v/>
      </c>
      <c r="CK331" t="s">
        <v>1</v>
      </c>
      <c r="CL331" s="91"/>
      <c r="CM331" t="s">
        <v>1</v>
      </c>
      <c r="CO331" t="s">
        <v>1</v>
      </c>
      <c r="CW331" s="116" t="str">
        <f>IF(CE331="NEMA",MAX(CW$10:CW330)+1,"")</f>
        <v/>
      </c>
      <c r="CX331" t="s">
        <v>1</v>
      </c>
      <c r="CY331" s="124" t="str">
        <f>LEFT(BQ331,1)</f>
        <v/>
      </c>
      <c r="CZ331" t="s">
        <v>1</v>
      </c>
      <c r="DA331" s="106" t="str">
        <f>IF(CW331="","",IF(BO331&lt;&gt;"CRO","","INSERT INTO osoba (id,reg_broj,oib,spol_id,dat_rodjenja) VALUES ("&amp;CW331&amp;",(SELECT max(reg_broj)+1 FROM osoba),Null,'"&amp;CY331&amp;"',Null); INSERT INTO osoba_log (id,reg_broj,oib,spol_id,dat_rodjenja,dnevnik_id) SELECT id,reg_broj,oib,spol_id,dat_rodjenja,"&amp;CW$2&amp;" FROM osoba WHERE id = "&amp;CW331&amp;";"))</f>
        <v/>
      </c>
      <c r="DB331" s="129" t="str">
        <f>IF(CW331="","","INSERT INTO imeprezime (id,osoba_id,rbr,ime,prezime,klub_id,identitet_id,sintaksa_id,info,aktivno,dnevnik_id) VALUES ("&amp;CW331&amp;","&amp;IF(DA331="","Null",CW331)&amp;",1,'"&amp;BA331&amp;"','"&amp;BB331&amp;"',(SELECT id FROM klub WHERE naziv = '"&amp;BI331&amp;"'),Null,1,'',1,"&amp;CW$2&amp;");")</f>
        <v/>
      </c>
      <c r="DC331" t="s">
        <v>1</v>
      </c>
      <c r="DD331" s="30" t="str">
        <f t="shared" si="416"/>
        <v/>
      </c>
      <c r="DE331" t="s">
        <v>1</v>
      </c>
      <c r="DF331" s="106" t="str">
        <f>IF(OR(BP331="",BP331&lt;&gt;"NEMA"),"",BO331)</f>
        <v/>
      </c>
      <c r="DG331" s="129" t="str">
        <f>IF(DF331="","",MAX(DG$10:DG330)+1)</f>
        <v/>
      </c>
      <c r="DH331" t="s">
        <v>1</v>
      </c>
      <c r="DI331" s="91"/>
      <c r="DJ331" t="s">
        <v>1</v>
      </c>
      <c r="DK331" s="30" t="str">
        <f>IF(DF331="","","INSERT INTO drzava(id,naziv,oznaka) VALUES ("&amp;DG331&amp;",'"&amp;DI331&amp;"','"&amp;UPPER(LEFT(DF331,1))&amp;LOWER(RIGHT(DF331,2))&amp;"');")</f>
        <v/>
      </c>
      <c r="DL331" t="s">
        <v>1</v>
      </c>
      <c r="DM331" s="170" t="str">
        <f>IF(BJ331&lt;&gt;"NEMA","",IF(IFERROR(MATCH(BI331,BI$10:BI330,0),0)&lt;&gt;0,"",BI331))</f>
        <v/>
      </c>
      <c r="DN331" t="s">
        <v>1</v>
      </c>
      <c r="DO331" s="91"/>
      <c r="DP331" t="s">
        <v>1</v>
      </c>
      <c r="DQ331" s="106" t="str">
        <f t="shared" si="417"/>
        <v/>
      </c>
      <c r="DR331" s="74" t="str">
        <f>IF(DQ331="","",MAX(DR$10:DR330)+1)</f>
        <v/>
      </c>
      <c r="DS331" s="74" t="str">
        <f>IF(DQ331="","",IF(BP331="","",IF(BP331="NEMA",DG331,BP331)))</f>
        <v/>
      </c>
      <c r="DT331" s="74" t="str">
        <f t="shared" si="418"/>
        <v/>
      </c>
      <c r="DU331" s="74" t="str">
        <f>IF(DO331="","",MAX(DU$10:DU330)+1)</f>
        <v/>
      </c>
      <c r="DV331" s="181" t="str">
        <f>IF(DO331="","",INDEX(klub_id,MATCH(DO331,klub_naziv,0)))</f>
        <v/>
      </c>
      <c r="DW331" s="129" t="str">
        <f t="shared" si="419"/>
        <v/>
      </c>
      <c r="DX331" t="s">
        <v>1</v>
      </c>
      <c r="DY331" s="30" t="str">
        <f t="shared" si="420"/>
        <v/>
      </c>
      <c r="DZ331" t="s">
        <v>1</v>
      </c>
      <c r="EA331" s="170" t="str">
        <f>IF(BX331="","",IF(BY331&lt;&gt;"NEMA","ime-pre-klu"&amp;IF(BJ331="","","(ali)")&amp;"-kat",IF(CB331&lt;&gt;"NEMA","ime-pre-klu"&amp;IF(BJ331="","","(ali)"),IF(CE331&lt;&gt;"NEMA","ime-pre",IF(CW331&lt;&gt;"","novo",""))))&amp;IF(AND(BE331="0",BD331&gt;max_minuta*60),"-ot",""))</f>
        <v/>
      </c>
      <c r="EB331" t="s">
        <v>1</v>
      </c>
      <c r="EC331" s="112"/>
      <c r="ED331" s="138"/>
      <c r="EE331" s="138"/>
      <c r="EF331" s="138"/>
      <c r="EG331" s="138"/>
      <c r="EH331" s="138"/>
      <c r="EI331" s="138"/>
      <c r="EJ331" s="138"/>
      <c r="EK331" s="138"/>
      <c r="EL331" s="138"/>
      <c r="EM331" s="107" t="str">
        <f t="shared" ref="EM331:EM394" si="491">IF(EA331="","",INDEX(uparivanje_id,MATCH(EA331,uparivanje_oznaka,0)))</f>
        <v/>
      </c>
      <c r="EN331" t="s">
        <v>1</v>
      </c>
    </row>
    <row r="332" spans="2:144" x14ac:dyDescent="0.25">
      <c r="B332" s="152"/>
      <c r="C332" t="s">
        <v>1</v>
      </c>
      <c r="D332" s="163" t="str">
        <f t="shared" ref="D332:D395" si="492">IF(B332="","",0)</f>
        <v/>
      </c>
      <c r="E332" s="164" t="str">
        <f t="shared" ref="E332:AW332" si="493">IF($B332="","",FIND(";",$B332,D332+1))</f>
        <v/>
      </c>
      <c r="F332" s="164" t="str">
        <f t="shared" si="493"/>
        <v/>
      </c>
      <c r="G332" s="164" t="str">
        <f t="shared" si="493"/>
        <v/>
      </c>
      <c r="H332" s="164" t="str">
        <f t="shared" si="493"/>
        <v/>
      </c>
      <c r="I332" s="164" t="str">
        <f t="shared" si="493"/>
        <v/>
      </c>
      <c r="J332" s="164" t="str">
        <f t="shared" si="493"/>
        <v/>
      </c>
      <c r="K332" s="164" t="str">
        <f t="shared" si="493"/>
        <v/>
      </c>
      <c r="L332" s="164" t="str">
        <f t="shared" si="493"/>
        <v/>
      </c>
      <c r="M332" s="164" t="str">
        <f t="shared" si="493"/>
        <v/>
      </c>
      <c r="N332" s="164" t="str">
        <f t="shared" si="493"/>
        <v/>
      </c>
      <c r="O332" s="164" t="str">
        <f t="shared" si="493"/>
        <v/>
      </c>
      <c r="P332" s="164" t="str">
        <f t="shared" si="493"/>
        <v/>
      </c>
      <c r="Q332" s="164" t="str">
        <f t="shared" si="493"/>
        <v/>
      </c>
      <c r="R332" s="164" t="str">
        <f t="shared" si="493"/>
        <v/>
      </c>
      <c r="S332" s="164" t="str">
        <f t="shared" si="493"/>
        <v/>
      </c>
      <c r="T332" s="164" t="str">
        <f t="shared" si="493"/>
        <v/>
      </c>
      <c r="U332" s="164" t="str">
        <f t="shared" si="493"/>
        <v/>
      </c>
      <c r="V332" s="164" t="str">
        <f t="shared" si="493"/>
        <v/>
      </c>
      <c r="W332" s="164" t="str">
        <f t="shared" si="493"/>
        <v/>
      </c>
      <c r="X332" s="164" t="str">
        <f t="shared" si="493"/>
        <v/>
      </c>
      <c r="Y332" s="164" t="str">
        <f t="shared" si="493"/>
        <v/>
      </c>
      <c r="Z332" s="164" t="str">
        <f t="shared" si="493"/>
        <v/>
      </c>
      <c r="AA332" s="164" t="str">
        <f t="shared" si="493"/>
        <v/>
      </c>
      <c r="AB332" s="164" t="str">
        <f t="shared" si="493"/>
        <v/>
      </c>
      <c r="AC332" s="164" t="str">
        <f t="shared" si="493"/>
        <v/>
      </c>
      <c r="AD332" s="164" t="str">
        <f t="shared" si="493"/>
        <v/>
      </c>
      <c r="AE332" s="164" t="str">
        <f t="shared" si="493"/>
        <v/>
      </c>
      <c r="AF332" s="164" t="str">
        <f t="shared" si="493"/>
        <v/>
      </c>
      <c r="AG332" s="164" t="str">
        <f t="shared" si="493"/>
        <v/>
      </c>
      <c r="AH332" s="164" t="str">
        <f t="shared" si="493"/>
        <v/>
      </c>
      <c r="AI332" s="164" t="str">
        <f t="shared" si="493"/>
        <v/>
      </c>
      <c r="AJ332" s="164" t="str">
        <f t="shared" si="493"/>
        <v/>
      </c>
      <c r="AK332" s="164" t="str">
        <f t="shared" si="493"/>
        <v/>
      </c>
      <c r="AL332" s="164" t="str">
        <f t="shared" si="493"/>
        <v/>
      </c>
      <c r="AM332" s="164" t="str">
        <f t="shared" si="493"/>
        <v/>
      </c>
      <c r="AN332" s="164" t="str">
        <f t="shared" si="493"/>
        <v/>
      </c>
      <c r="AO332" s="164" t="str">
        <f t="shared" si="493"/>
        <v/>
      </c>
      <c r="AP332" s="164" t="str">
        <f t="shared" si="493"/>
        <v/>
      </c>
      <c r="AQ332" s="164" t="str">
        <f t="shared" si="493"/>
        <v/>
      </c>
      <c r="AR332" s="164" t="str">
        <f t="shared" si="493"/>
        <v/>
      </c>
      <c r="AS332" s="164" t="str">
        <f t="shared" si="493"/>
        <v/>
      </c>
      <c r="AT332" s="164" t="str">
        <f t="shared" si="493"/>
        <v/>
      </c>
      <c r="AU332" s="164" t="str">
        <f t="shared" si="493"/>
        <v/>
      </c>
      <c r="AV332" s="164" t="str">
        <f t="shared" si="493"/>
        <v/>
      </c>
      <c r="AW332" s="165" t="str">
        <f t="shared" si="493"/>
        <v/>
      </c>
      <c r="AX332" t="s">
        <v>1</v>
      </c>
      <c r="AY332" s="106" t="str">
        <f t="shared" ref="AY332:AY395" si="494">IF(B332="","",SUBSTITUTE(MID($B332,V332+1,W332-V332-1),"""",""))</f>
        <v/>
      </c>
      <c r="AZ332" s="138" t="str">
        <f t="shared" si="486"/>
        <v/>
      </c>
      <c r="BA332" s="74" t="str">
        <f t="shared" ref="BA332:BA395" si="495">IF(B332="","",SUBSTITUTE(MID($B332,H332+1,I332-H332-1),"""",""))</f>
        <v/>
      </c>
      <c r="BB332" s="74" t="str">
        <f t="shared" ref="BB332:BB395" si="496">IF(B332="","",SUBSTITUTE(MID($B332,G332+1,H332-G332-1),"""",""))</f>
        <v/>
      </c>
      <c r="BC332" s="138" t="str">
        <f t="shared" ref="BC332:BC395" si="497">IF(B332="","",SUBSTITUTE(MID($B332,O332+1,P332-O332-1),"""",""))</f>
        <v/>
      </c>
      <c r="BD332" s="138" t="str">
        <f t="shared" ref="BD332:BD395" si="498">IF(BC332="","",VALUE(LEFT(BC332,SEARCH(":",BC332)-1))*60+VALUE(RIGHT(BC332,2)))</f>
        <v/>
      </c>
      <c r="BE332" s="138" t="str">
        <f t="shared" ref="BE332:BE395" si="499">IF(B332="","",SUBSTITUTE(MID($B332,P332+1,Q332-P332-1),"""",""))</f>
        <v/>
      </c>
      <c r="BF332" s="138" t="str">
        <f t="shared" si="432"/>
        <v/>
      </c>
      <c r="BG332" s="138" t="str">
        <f>IF(CD332="","",IF(N(BD332)&gt;max_minuta*60,2,INDEX(statusRezultat_id,MATCH(VALUE(BE332),statusRezultat_oevent,0))))</f>
        <v/>
      </c>
      <c r="BH332" s="74" t="str">
        <f>IF(B332="","",SUBSTITUTE(MID($B332,R332+1,S332-R332-1),"""",""))</f>
        <v/>
      </c>
      <c r="BI332" s="74" t="str">
        <f>IF(B332="","",SUBSTITUTE(MID($B332,S332+1,T332-S332-1),"""",""))</f>
        <v/>
      </c>
      <c r="BJ332" s="138" t="str">
        <f t="shared" ref="BJ332:BJ395" si="500">IF(BI332="","",IF(IFERROR(MATCH(BI332,klub_naziv,0),"")&lt;&gt;"","",IFERROR(MATCH(BI332,klubAlias_alias,0),"NEMA")))</f>
        <v/>
      </c>
      <c r="BK332" s="74" t="str" cm="1">
        <f t="array" ref="BK332">IF(BJ332="",""&amp;BI332,IF(BJ332="NEMA",BI332,INDEX(klubAlias_klub,BJ332)))</f>
        <v/>
      </c>
      <c r="BL332" s="74" t="str" cm="1">
        <f t="array" ref="BL332">IFERROR(INDEX(registarNatjecatelji,CE332,4),"")</f>
        <v/>
      </c>
      <c r="BM332" s="183" t="str">
        <f t="shared" si="456"/>
        <v/>
      </c>
      <c r="BN332" s="74" t="str">
        <f t="shared" ref="BN332:BN395" si="501">IF(AND(BL332&lt;&gt;"",BL332&lt;&gt;BK332),BL332,""&amp;BK332)</f>
        <v/>
      </c>
      <c r="BO332" s="74" t="str">
        <f>IF(B332="","",SUBSTITUTE(MID($B332,T332+1,U332-T332-1),"""",""))</f>
        <v/>
      </c>
      <c r="BP332" s="138" t="str">
        <f>IF(BO332="","",IFERROR(INDEX(drzava_id,MATCH(BO332,drzava_oznaka,0)),"NEMA"))</f>
        <v/>
      </c>
      <c r="BQ332" s="74" t="str">
        <f>IF(B332="","",SUBSTITUTE(MID($B332,AQ332+1,AR332-AQ332-1),"""",""))</f>
        <v/>
      </c>
      <c r="BR332" s="74" t="str">
        <f t="shared" si="487"/>
        <v/>
      </c>
      <c r="BS332" s="138" t="str">
        <f t="shared" si="488"/>
        <v/>
      </c>
      <c r="BT332" s="75" t="str">
        <f>IF(B332="","",SUBSTITUTE(MID($B332,AR332+1,AS332-AR332-1),"""",""))</f>
        <v/>
      </c>
      <c r="BU332" s="75" t="str">
        <f>IF(B332="","",SUBSTITUTE(MID($B332,AS332+1,AT332-AS332-1),"""",""))</f>
        <v/>
      </c>
      <c r="BV332" s="76" t="str">
        <f>IF(B332="","",SUBSTITUTE(MID($B332,AT332+1,AU332-AT332-1),"""",""))</f>
        <v/>
      </c>
      <c r="BW332" t="s">
        <v>1</v>
      </c>
      <c r="BX332" s="106" t="str">
        <f>IF(BA332="Vacant","",IF(BA332="","",BA332) &amp; IF(BB332="",""," – " &amp; BB332) &amp; IF(BN332="",""," – " &amp; BN332) &amp; IF(AY332="",""," – " &amp; AY332))</f>
        <v/>
      </c>
      <c r="BY332" s="107" t="str">
        <f t="shared" si="489"/>
        <v/>
      </c>
      <c r="BZ332" t="s">
        <v>1</v>
      </c>
      <c r="CA332" s="106" t="str">
        <f>IF(BA332="Vacant","",IF(BA332="","",BA332) &amp; IF(BB332="",""," – " &amp; BB332) &amp; IF(BN332="",""," – " &amp; BN332))</f>
        <v/>
      </c>
      <c r="CB332" s="107" t="str">
        <f t="shared" si="490"/>
        <v/>
      </c>
      <c r="CC332" t="s">
        <v>1</v>
      </c>
      <c r="CD332" s="106" t="str">
        <f>IF(BA332="Vacant","",IF(BA332="","",BA332)&amp;IF(BB332="",""," – "&amp;BB332))</f>
        <v/>
      </c>
      <c r="CE332" s="107" t="str">
        <f t="shared" ref="CE332:CE395" si="502">IF(CD332="","",IFERROR(MATCH(CD332,imePrezime,0),"NEMA"))</f>
        <v/>
      </c>
      <c r="CF332" t="s">
        <v>1</v>
      </c>
      <c r="CG332" s="112" t="str">
        <f t="shared" ref="CG332:CG395" si="503">IF(BY332="","",IF(BY332&lt;&gt;"NEMA",BY332,IF(CB332&lt;&gt;"NEMA",CB332,IF(CE332&lt;&gt;"NEMA",CE332,""))))</f>
        <v/>
      </c>
      <c r="CH332" s="107" t="str" cm="1">
        <f t="array" ref="CH332">IF(CG332="","",INDEX(imePrezime_id,CG332,0))</f>
        <v/>
      </c>
      <c r="CI332" t="s">
        <v>1</v>
      </c>
      <c r="CJ332" s="30" t="str">
        <f>IF(CE332&lt;&gt;"NEMA","","SELECT '"&amp;CD332&amp;"', ime, prezime FROM imeprezime WHERE ime LIKE '%"&amp;MID(BA332,2,LEN(BA332)-2)&amp;"%' Or prezime LIKE '%"&amp;MID(BB332,2,LEN(BB332)-2)&amp;"%' Or ime LIKE '%"&amp;MID(BB332,2,LEN(BB332)-2)&amp;"%' Or prezime LIKE '%"&amp;MID(BA332,2,LEN(BA332)-2)&amp;"%' ORDER BY ime, prezime;")</f>
        <v/>
      </c>
      <c r="CK332" t="s">
        <v>1</v>
      </c>
      <c r="CL332" s="91"/>
      <c r="CM332" t="s">
        <v>1</v>
      </c>
      <c r="CO332" t="s">
        <v>1</v>
      </c>
      <c r="CW332" s="116" t="str">
        <f>IF(CE332="NEMA",MAX(CW$10:CW331)+1,"")</f>
        <v/>
      </c>
      <c r="CX332" t="s">
        <v>1</v>
      </c>
      <c r="CY332" s="124" t="str">
        <f>LEFT(BQ332,1)</f>
        <v/>
      </c>
      <c r="CZ332" t="s">
        <v>1</v>
      </c>
      <c r="DA332" s="106" t="str">
        <f>IF(CW332="","",IF(BO332&lt;&gt;"CRO","","INSERT INTO osoba (id,reg_broj,oib,spol_id,dat_rodjenja) VALUES ("&amp;CW332&amp;",(SELECT max(reg_broj)+1 FROM osoba),Null,'"&amp;CY332&amp;"',Null); INSERT INTO osoba_log (id,reg_broj,oib,spol_id,dat_rodjenja,dnevnik_id) SELECT id,reg_broj,oib,spol_id,dat_rodjenja,"&amp;CW$2&amp;" FROM osoba WHERE id = "&amp;CW332&amp;";"))</f>
        <v/>
      </c>
      <c r="DB332" s="129" t="str">
        <f>IF(CW332="","","INSERT INTO imeprezime (id,osoba_id,rbr,ime,prezime,klub_id,identitet_id,sintaksa_id,info,aktivno,dnevnik_id) VALUES ("&amp;CW332&amp;","&amp;IF(DA332="","Null",CW332)&amp;",1,'"&amp;BA332&amp;"','"&amp;BB332&amp;"',(SELECT id FROM klub WHERE naziv = '"&amp;BI332&amp;"'),Null,1,'',1,"&amp;CW$2&amp;");")</f>
        <v/>
      </c>
      <c r="DC332" t="s">
        <v>1</v>
      </c>
      <c r="DD332" s="30" t="str">
        <f t="shared" ref="DD332:DD395" si="504">IF(DA332="",DB332,DA332&amp;" "&amp;DB332)</f>
        <v/>
      </c>
      <c r="DE332" t="s">
        <v>1</v>
      </c>
      <c r="DF332" s="106" t="str">
        <f>IF(OR(BP332="",BP332&lt;&gt;"NEMA"),"",BO332)</f>
        <v/>
      </c>
      <c r="DG332" s="129" t="str">
        <f>IF(DF332="","",MAX(DG$10:DG331)+1)</f>
        <v/>
      </c>
      <c r="DH332" t="s">
        <v>1</v>
      </c>
      <c r="DI332" s="91"/>
      <c r="DJ332" t="s">
        <v>1</v>
      </c>
      <c r="DK332" s="30" t="str">
        <f>IF(DF332="","","INSERT INTO drzava(id,naziv,oznaka) VALUES ("&amp;DG332&amp;",'"&amp;DI332&amp;"','"&amp;UPPER(LEFT(DF332,1))&amp;LOWER(RIGHT(DF332,2))&amp;"');")</f>
        <v/>
      </c>
      <c r="DL332" t="s">
        <v>1</v>
      </c>
      <c r="DM332" s="170" t="str">
        <f>IF(BJ332&lt;&gt;"NEMA","",IF(IFERROR(MATCH(BI332,BI$10:BI331,0),0)&lt;&gt;0,"",BI332))</f>
        <v/>
      </c>
      <c r="DN332" t="s">
        <v>1</v>
      </c>
      <c r="DO332" s="91"/>
      <c r="DP332" t="s">
        <v>1</v>
      </c>
      <c r="DQ332" s="106" t="str">
        <f t="shared" ref="DQ332:DQ395" si="505">IF(DM332="","",IF(DO332="",DM332,""))</f>
        <v/>
      </c>
      <c r="DR332" s="74" t="str">
        <f>IF(DQ332="","",MAX(DR$10:DR331)+1)</f>
        <v/>
      </c>
      <c r="DS332" s="74" t="str">
        <f>IF(DQ332="","",IF(BP332="","",IF(BP332="NEMA",DG332,BP332)))</f>
        <v/>
      </c>
      <c r="DT332" s="74" t="str">
        <f t="shared" ref="DT332:DT395" si="506">IF(DQ332="","","INSERT INTO klub(id,naziv,drzava_id,aktivan) VALUES ("&amp;DR332&amp;",'"&amp;DQ332&amp;"',"&amp;DS332&amp;",1);")</f>
        <v/>
      </c>
      <c r="DU332" s="74" t="str">
        <f>IF(DO332="","",MAX(DU$10:DU331)+1)</f>
        <v/>
      </c>
      <c r="DV332" s="181" t="str">
        <f>IF(DO332="","",INDEX(klub_id,MATCH(DO332,klub_naziv,0)))</f>
        <v/>
      </c>
      <c r="DW332" s="129" t="str">
        <f t="shared" ref="DW332:DW395" si="507">IF(DO332="","","INSERT INTO klub_alias(id,alias,klub_id) VALUES ("&amp;DU332&amp;",'"&amp;DO332&amp;"',"&amp;DV332&amp;");")</f>
        <v/>
      </c>
      <c r="DX332" t="s">
        <v>1</v>
      </c>
      <c r="DY332" s="30" t="str">
        <f t="shared" ref="DY332:DY395" si="508">""&amp;DT332&amp;DW332</f>
        <v/>
      </c>
      <c r="DZ332" t="s">
        <v>1</v>
      </c>
      <c r="EA332" s="170" t="str">
        <f>IF(BX332="","",IF(BY332&lt;&gt;"NEMA","ime-pre-klu"&amp;IF(BJ332="","","(ali)")&amp;"-kat",IF(CB332&lt;&gt;"NEMA","ime-pre-klu"&amp;IF(BJ332="","","(ali)"),IF(CE332&lt;&gt;"NEMA","ime-pre",IF(CW332&lt;&gt;"","novo",""))))&amp;IF(AND(BE332="0",BD332&gt;max_minuta*60),"-ot",""))</f>
        <v/>
      </c>
      <c r="EB332" t="s">
        <v>1</v>
      </c>
      <c r="EC332" s="112"/>
      <c r="ED332" s="138"/>
      <c r="EE332" s="138"/>
      <c r="EF332" s="138"/>
      <c r="EG332" s="138"/>
      <c r="EH332" s="138"/>
      <c r="EI332" s="138"/>
      <c r="EJ332" s="138"/>
      <c r="EK332" s="138"/>
      <c r="EL332" s="138"/>
      <c r="EM332" s="107" t="str">
        <f t="shared" si="491"/>
        <v/>
      </c>
      <c r="EN332" t="s">
        <v>1</v>
      </c>
    </row>
    <row r="333" spans="2:144" x14ac:dyDescent="0.25">
      <c r="B333" s="152"/>
      <c r="C333" t="s">
        <v>1</v>
      </c>
      <c r="D333" s="163" t="str">
        <f t="shared" si="492"/>
        <v/>
      </c>
      <c r="E333" s="164" t="str">
        <f t="shared" ref="E333:AW333" si="509">IF($B333="","",FIND(";",$B333,D333+1))</f>
        <v/>
      </c>
      <c r="F333" s="164" t="str">
        <f t="shared" si="509"/>
        <v/>
      </c>
      <c r="G333" s="164" t="str">
        <f t="shared" si="509"/>
        <v/>
      </c>
      <c r="H333" s="164" t="str">
        <f t="shared" si="509"/>
        <v/>
      </c>
      <c r="I333" s="164" t="str">
        <f t="shared" si="509"/>
        <v/>
      </c>
      <c r="J333" s="164" t="str">
        <f t="shared" si="509"/>
        <v/>
      </c>
      <c r="K333" s="164" t="str">
        <f t="shared" si="509"/>
        <v/>
      </c>
      <c r="L333" s="164" t="str">
        <f t="shared" si="509"/>
        <v/>
      </c>
      <c r="M333" s="164" t="str">
        <f t="shared" si="509"/>
        <v/>
      </c>
      <c r="N333" s="164" t="str">
        <f t="shared" si="509"/>
        <v/>
      </c>
      <c r="O333" s="164" t="str">
        <f t="shared" si="509"/>
        <v/>
      </c>
      <c r="P333" s="164" t="str">
        <f t="shared" si="509"/>
        <v/>
      </c>
      <c r="Q333" s="164" t="str">
        <f t="shared" si="509"/>
        <v/>
      </c>
      <c r="R333" s="164" t="str">
        <f t="shared" si="509"/>
        <v/>
      </c>
      <c r="S333" s="164" t="str">
        <f t="shared" si="509"/>
        <v/>
      </c>
      <c r="T333" s="164" t="str">
        <f t="shared" si="509"/>
        <v/>
      </c>
      <c r="U333" s="164" t="str">
        <f t="shared" si="509"/>
        <v/>
      </c>
      <c r="V333" s="164" t="str">
        <f t="shared" si="509"/>
        <v/>
      </c>
      <c r="W333" s="164" t="str">
        <f t="shared" si="509"/>
        <v/>
      </c>
      <c r="X333" s="164" t="str">
        <f t="shared" si="509"/>
        <v/>
      </c>
      <c r="Y333" s="164" t="str">
        <f t="shared" si="509"/>
        <v/>
      </c>
      <c r="Z333" s="164" t="str">
        <f t="shared" si="509"/>
        <v/>
      </c>
      <c r="AA333" s="164" t="str">
        <f t="shared" si="509"/>
        <v/>
      </c>
      <c r="AB333" s="164" t="str">
        <f t="shared" si="509"/>
        <v/>
      </c>
      <c r="AC333" s="164" t="str">
        <f t="shared" si="509"/>
        <v/>
      </c>
      <c r="AD333" s="164" t="str">
        <f t="shared" si="509"/>
        <v/>
      </c>
      <c r="AE333" s="164" t="str">
        <f t="shared" si="509"/>
        <v/>
      </c>
      <c r="AF333" s="164" t="str">
        <f t="shared" si="509"/>
        <v/>
      </c>
      <c r="AG333" s="164" t="str">
        <f t="shared" si="509"/>
        <v/>
      </c>
      <c r="AH333" s="164" t="str">
        <f t="shared" si="509"/>
        <v/>
      </c>
      <c r="AI333" s="164" t="str">
        <f t="shared" si="509"/>
        <v/>
      </c>
      <c r="AJ333" s="164" t="str">
        <f t="shared" si="509"/>
        <v/>
      </c>
      <c r="AK333" s="164" t="str">
        <f t="shared" si="509"/>
        <v/>
      </c>
      <c r="AL333" s="164" t="str">
        <f t="shared" si="509"/>
        <v/>
      </c>
      <c r="AM333" s="164" t="str">
        <f t="shared" si="509"/>
        <v/>
      </c>
      <c r="AN333" s="164" t="str">
        <f t="shared" si="509"/>
        <v/>
      </c>
      <c r="AO333" s="164" t="str">
        <f t="shared" si="509"/>
        <v/>
      </c>
      <c r="AP333" s="164" t="str">
        <f t="shared" si="509"/>
        <v/>
      </c>
      <c r="AQ333" s="164" t="str">
        <f t="shared" si="509"/>
        <v/>
      </c>
      <c r="AR333" s="164" t="str">
        <f t="shared" si="509"/>
        <v/>
      </c>
      <c r="AS333" s="164" t="str">
        <f t="shared" si="509"/>
        <v/>
      </c>
      <c r="AT333" s="164" t="str">
        <f t="shared" si="509"/>
        <v/>
      </c>
      <c r="AU333" s="164" t="str">
        <f t="shared" si="509"/>
        <v/>
      </c>
      <c r="AV333" s="164" t="str">
        <f t="shared" si="509"/>
        <v/>
      </c>
      <c r="AW333" s="165" t="str">
        <f t="shared" si="509"/>
        <v/>
      </c>
      <c r="AX333" t="s">
        <v>1</v>
      </c>
      <c r="AY333" s="106" t="str">
        <f t="shared" si="494"/>
        <v/>
      </c>
      <c r="AZ333" s="138" t="str">
        <f t="shared" si="486"/>
        <v/>
      </c>
      <c r="BA333" s="74" t="str">
        <f t="shared" si="495"/>
        <v/>
      </c>
      <c r="BB333" s="74" t="str">
        <f t="shared" si="496"/>
        <v/>
      </c>
      <c r="BC333" s="138" t="str">
        <f t="shared" si="497"/>
        <v/>
      </c>
      <c r="BD333" s="138" t="str">
        <f t="shared" si="498"/>
        <v/>
      </c>
      <c r="BE333" s="138" t="str">
        <f t="shared" si="499"/>
        <v/>
      </c>
      <c r="BF333" s="138" t="str">
        <f t="shared" si="432"/>
        <v/>
      </c>
      <c r="BG333" s="138" t="str">
        <f>IF(CD333="","",IF(N(BD333)&gt;max_minuta*60,2,INDEX(statusRezultat_id,MATCH(VALUE(BE333),statusRezultat_oevent,0))))</f>
        <v/>
      </c>
      <c r="BH333" s="74" t="str">
        <f>IF(B333="","",SUBSTITUTE(MID($B333,R333+1,S333-R333-1),"""",""))</f>
        <v/>
      </c>
      <c r="BI333" s="74" t="str">
        <f>IF(B333="","",SUBSTITUTE(MID($B333,S333+1,T333-S333-1),"""",""))</f>
        <v/>
      </c>
      <c r="BJ333" s="138" t="str">
        <f t="shared" si="500"/>
        <v/>
      </c>
      <c r="BK333" s="74" t="str" cm="1">
        <f t="array" ref="BK333">IF(BJ333="",""&amp;BI333,IF(BJ333="NEMA",BI333,INDEX(klubAlias_klub,BJ333)))</f>
        <v/>
      </c>
      <c r="BL333" s="74" t="str" cm="1">
        <f t="array" ref="BL333">IFERROR(INDEX(registarNatjecatelji,CE333,4),"")</f>
        <v/>
      </c>
      <c r="BM333" s="183" t="str">
        <f t="shared" si="456"/>
        <v/>
      </c>
      <c r="BN333" s="74" t="str">
        <f t="shared" si="501"/>
        <v/>
      </c>
      <c r="BO333" s="74" t="str">
        <f>IF(B333="","",SUBSTITUTE(MID($B333,T333+1,U333-T333-1),"""",""))</f>
        <v/>
      </c>
      <c r="BP333" s="138" t="str">
        <f>IF(BO333="","",IFERROR(INDEX(drzava_id,MATCH(BO333,drzava_oznaka,0)),"NEMA"))</f>
        <v/>
      </c>
      <c r="BQ333" s="74" t="str">
        <f>IF(B333="","",SUBSTITUTE(MID($B333,AQ333+1,AR333-AQ333-1),"""",""))</f>
        <v/>
      </c>
      <c r="BR333" s="74" t="str">
        <f t="shared" si="487"/>
        <v/>
      </c>
      <c r="BS333" s="138" t="str">
        <f t="shared" si="488"/>
        <v/>
      </c>
      <c r="BT333" s="75" t="str">
        <f>IF(B333="","",SUBSTITUTE(MID($B333,AR333+1,AS333-AR333-1),"""",""))</f>
        <v/>
      </c>
      <c r="BU333" s="75" t="str">
        <f>IF(B333="","",SUBSTITUTE(MID($B333,AS333+1,AT333-AS333-1),"""",""))</f>
        <v/>
      </c>
      <c r="BV333" s="76" t="str">
        <f>IF(B333="","",SUBSTITUTE(MID($B333,AT333+1,AU333-AT333-1),"""",""))</f>
        <v/>
      </c>
      <c r="BW333" t="s">
        <v>1</v>
      </c>
      <c r="BX333" s="106" t="str">
        <f>IF(BA333="Vacant","",IF(BA333="","",BA333) &amp; IF(BB333="",""," – " &amp; BB333) &amp; IF(BN333="",""," – " &amp; BN333) &amp; IF(AY333="",""," – " &amp; AY333))</f>
        <v/>
      </c>
      <c r="BY333" s="107" t="str">
        <f t="shared" si="489"/>
        <v/>
      </c>
      <c r="BZ333" t="s">
        <v>1</v>
      </c>
      <c r="CA333" s="106" t="str">
        <f>IF(BA333="Vacant","",IF(BA333="","",BA333) &amp; IF(BB333="",""," – " &amp; BB333) &amp; IF(BN333="",""," – " &amp; BN333))</f>
        <v/>
      </c>
      <c r="CB333" s="107" t="str">
        <f t="shared" si="490"/>
        <v/>
      </c>
      <c r="CC333" t="s">
        <v>1</v>
      </c>
      <c r="CD333" s="106" t="str">
        <f>IF(BA333="Vacant","",IF(BA333="","",BA333)&amp;IF(BB333="",""," – "&amp;BB333))</f>
        <v/>
      </c>
      <c r="CE333" s="107" t="str">
        <f t="shared" si="502"/>
        <v/>
      </c>
      <c r="CF333" t="s">
        <v>1</v>
      </c>
      <c r="CG333" s="112" t="str">
        <f t="shared" si="503"/>
        <v/>
      </c>
      <c r="CH333" s="107" t="str" cm="1">
        <f t="array" ref="CH333">IF(CG333="","",INDEX(imePrezime_id,CG333,0))</f>
        <v/>
      </c>
      <c r="CI333" t="s">
        <v>1</v>
      </c>
      <c r="CJ333" s="30" t="str">
        <f>IF(CE333&lt;&gt;"NEMA","","SELECT '"&amp;CD333&amp;"', ime, prezime FROM imeprezime WHERE ime LIKE '%"&amp;MID(BA333,2,LEN(BA333)-2)&amp;"%' Or prezime LIKE '%"&amp;MID(BB333,2,LEN(BB333)-2)&amp;"%' Or ime LIKE '%"&amp;MID(BB333,2,LEN(BB333)-2)&amp;"%' Or prezime LIKE '%"&amp;MID(BA333,2,LEN(BA333)-2)&amp;"%' ORDER BY ime, prezime;")</f>
        <v/>
      </c>
      <c r="CK333" t="s">
        <v>1</v>
      </c>
      <c r="CL333" s="91"/>
      <c r="CM333" t="s">
        <v>1</v>
      </c>
      <c r="CO333" t="s">
        <v>1</v>
      </c>
      <c r="CW333" s="116" t="str">
        <f>IF(CE333="NEMA",MAX(CW$10:CW332)+1,"")</f>
        <v/>
      </c>
      <c r="CX333" t="s">
        <v>1</v>
      </c>
      <c r="CY333" s="124" t="str">
        <f>LEFT(BQ333,1)</f>
        <v/>
      </c>
      <c r="CZ333" t="s">
        <v>1</v>
      </c>
      <c r="DA333" s="106" t="str">
        <f>IF(CW333="","",IF(BO333&lt;&gt;"CRO","","INSERT INTO osoba (id,reg_broj,oib,spol_id,dat_rodjenja) VALUES ("&amp;CW333&amp;",(SELECT max(reg_broj)+1 FROM osoba),Null,'"&amp;CY333&amp;"',Null); INSERT INTO osoba_log (id,reg_broj,oib,spol_id,dat_rodjenja,dnevnik_id) SELECT id,reg_broj,oib,spol_id,dat_rodjenja,"&amp;CW$2&amp;" FROM osoba WHERE id = "&amp;CW333&amp;";"))</f>
        <v/>
      </c>
      <c r="DB333" s="129" t="str">
        <f>IF(CW333="","","INSERT INTO imeprezime (id,osoba_id,rbr,ime,prezime,klub_id,identitet_id,sintaksa_id,info,aktivno,dnevnik_id) VALUES ("&amp;CW333&amp;","&amp;IF(DA333="","Null",CW333)&amp;",1,'"&amp;BA333&amp;"','"&amp;BB333&amp;"',(SELECT id FROM klub WHERE naziv = '"&amp;BI333&amp;"'),Null,1,'',1,"&amp;CW$2&amp;");")</f>
        <v/>
      </c>
      <c r="DC333" t="s">
        <v>1</v>
      </c>
      <c r="DD333" s="30" t="str">
        <f t="shared" si="504"/>
        <v/>
      </c>
      <c r="DE333" t="s">
        <v>1</v>
      </c>
      <c r="DF333" s="106" t="str">
        <f>IF(OR(BP333="",BP333&lt;&gt;"NEMA"),"",BO333)</f>
        <v/>
      </c>
      <c r="DG333" s="129" t="str">
        <f>IF(DF333="","",MAX(DG$10:DG332)+1)</f>
        <v/>
      </c>
      <c r="DH333" t="s">
        <v>1</v>
      </c>
      <c r="DI333" s="91"/>
      <c r="DJ333" t="s">
        <v>1</v>
      </c>
      <c r="DK333" s="30" t="str">
        <f>IF(DF333="","","INSERT INTO drzava(id,naziv,oznaka) VALUES ("&amp;DG333&amp;",'"&amp;DI333&amp;"','"&amp;UPPER(LEFT(DF333,1))&amp;LOWER(RIGHT(DF333,2))&amp;"');")</f>
        <v/>
      </c>
      <c r="DL333" t="s">
        <v>1</v>
      </c>
      <c r="DM333" s="170" t="str">
        <f>IF(BJ333&lt;&gt;"NEMA","",IF(IFERROR(MATCH(BI333,BI$10:BI332,0),0)&lt;&gt;0,"",BI333))</f>
        <v/>
      </c>
      <c r="DN333" t="s">
        <v>1</v>
      </c>
      <c r="DO333" s="91"/>
      <c r="DP333" t="s">
        <v>1</v>
      </c>
      <c r="DQ333" s="106" t="str">
        <f t="shared" si="505"/>
        <v/>
      </c>
      <c r="DR333" s="74" t="str">
        <f>IF(DQ333="","",MAX(DR$10:DR332)+1)</f>
        <v/>
      </c>
      <c r="DS333" s="74" t="str">
        <f>IF(DQ333="","",IF(BP333="","",IF(BP333="NEMA",DG333,BP333)))</f>
        <v/>
      </c>
      <c r="DT333" s="74" t="str">
        <f t="shared" si="506"/>
        <v/>
      </c>
      <c r="DU333" s="74" t="str">
        <f>IF(DO333="","",MAX(DU$10:DU332)+1)</f>
        <v/>
      </c>
      <c r="DV333" s="181" t="str">
        <f>IF(DO333="","",INDEX(klub_id,MATCH(DO333,klub_naziv,0)))</f>
        <v/>
      </c>
      <c r="DW333" s="129" t="str">
        <f t="shared" si="507"/>
        <v/>
      </c>
      <c r="DX333" t="s">
        <v>1</v>
      </c>
      <c r="DY333" s="30" t="str">
        <f t="shared" si="508"/>
        <v/>
      </c>
      <c r="DZ333" t="s">
        <v>1</v>
      </c>
      <c r="EA333" s="170" t="str">
        <f>IF(BX333="","",IF(BY333&lt;&gt;"NEMA","ime-pre-klu"&amp;IF(BJ333="","","(ali)")&amp;"-kat",IF(CB333&lt;&gt;"NEMA","ime-pre-klu"&amp;IF(BJ333="","","(ali)"),IF(CE333&lt;&gt;"NEMA","ime-pre",IF(CW333&lt;&gt;"","novo",""))))&amp;IF(AND(BE333="0",BD333&gt;max_minuta*60),"-ot",""))</f>
        <v/>
      </c>
      <c r="EB333" t="s">
        <v>1</v>
      </c>
      <c r="EC333" s="112"/>
      <c r="ED333" s="138"/>
      <c r="EE333" s="138"/>
      <c r="EF333" s="138"/>
      <c r="EG333" s="138"/>
      <c r="EH333" s="138"/>
      <c r="EI333" s="138"/>
      <c r="EJ333" s="138"/>
      <c r="EK333" s="138"/>
      <c r="EL333" s="138"/>
      <c r="EM333" s="107" t="str">
        <f t="shared" si="491"/>
        <v/>
      </c>
      <c r="EN333" t="s">
        <v>1</v>
      </c>
    </row>
    <row r="334" spans="2:144" x14ac:dyDescent="0.25">
      <c r="B334" s="152"/>
      <c r="C334" t="s">
        <v>1</v>
      </c>
      <c r="D334" s="163" t="str">
        <f t="shared" si="492"/>
        <v/>
      </c>
      <c r="E334" s="164" t="str">
        <f t="shared" ref="E334:AW334" si="510">IF($B334="","",FIND(";",$B334,D334+1))</f>
        <v/>
      </c>
      <c r="F334" s="164" t="str">
        <f t="shared" si="510"/>
        <v/>
      </c>
      <c r="G334" s="164" t="str">
        <f t="shared" si="510"/>
        <v/>
      </c>
      <c r="H334" s="164" t="str">
        <f t="shared" si="510"/>
        <v/>
      </c>
      <c r="I334" s="164" t="str">
        <f t="shared" si="510"/>
        <v/>
      </c>
      <c r="J334" s="164" t="str">
        <f t="shared" si="510"/>
        <v/>
      </c>
      <c r="K334" s="164" t="str">
        <f t="shared" si="510"/>
        <v/>
      </c>
      <c r="L334" s="164" t="str">
        <f t="shared" si="510"/>
        <v/>
      </c>
      <c r="M334" s="164" t="str">
        <f t="shared" si="510"/>
        <v/>
      </c>
      <c r="N334" s="164" t="str">
        <f t="shared" si="510"/>
        <v/>
      </c>
      <c r="O334" s="164" t="str">
        <f t="shared" si="510"/>
        <v/>
      </c>
      <c r="P334" s="164" t="str">
        <f t="shared" si="510"/>
        <v/>
      </c>
      <c r="Q334" s="164" t="str">
        <f t="shared" si="510"/>
        <v/>
      </c>
      <c r="R334" s="164" t="str">
        <f t="shared" si="510"/>
        <v/>
      </c>
      <c r="S334" s="164" t="str">
        <f t="shared" si="510"/>
        <v/>
      </c>
      <c r="T334" s="164" t="str">
        <f t="shared" si="510"/>
        <v/>
      </c>
      <c r="U334" s="164" t="str">
        <f t="shared" si="510"/>
        <v/>
      </c>
      <c r="V334" s="164" t="str">
        <f t="shared" si="510"/>
        <v/>
      </c>
      <c r="W334" s="164" t="str">
        <f t="shared" si="510"/>
        <v/>
      </c>
      <c r="X334" s="164" t="str">
        <f t="shared" si="510"/>
        <v/>
      </c>
      <c r="Y334" s="164" t="str">
        <f t="shared" si="510"/>
        <v/>
      </c>
      <c r="Z334" s="164" t="str">
        <f t="shared" si="510"/>
        <v/>
      </c>
      <c r="AA334" s="164" t="str">
        <f t="shared" si="510"/>
        <v/>
      </c>
      <c r="AB334" s="164" t="str">
        <f t="shared" si="510"/>
        <v/>
      </c>
      <c r="AC334" s="164" t="str">
        <f t="shared" si="510"/>
        <v/>
      </c>
      <c r="AD334" s="164" t="str">
        <f t="shared" si="510"/>
        <v/>
      </c>
      <c r="AE334" s="164" t="str">
        <f t="shared" si="510"/>
        <v/>
      </c>
      <c r="AF334" s="164" t="str">
        <f t="shared" si="510"/>
        <v/>
      </c>
      <c r="AG334" s="164" t="str">
        <f t="shared" si="510"/>
        <v/>
      </c>
      <c r="AH334" s="164" t="str">
        <f t="shared" si="510"/>
        <v/>
      </c>
      <c r="AI334" s="164" t="str">
        <f t="shared" si="510"/>
        <v/>
      </c>
      <c r="AJ334" s="164" t="str">
        <f t="shared" si="510"/>
        <v/>
      </c>
      <c r="AK334" s="164" t="str">
        <f t="shared" si="510"/>
        <v/>
      </c>
      <c r="AL334" s="164" t="str">
        <f t="shared" si="510"/>
        <v/>
      </c>
      <c r="AM334" s="164" t="str">
        <f t="shared" si="510"/>
        <v/>
      </c>
      <c r="AN334" s="164" t="str">
        <f t="shared" si="510"/>
        <v/>
      </c>
      <c r="AO334" s="164" t="str">
        <f t="shared" si="510"/>
        <v/>
      </c>
      <c r="AP334" s="164" t="str">
        <f t="shared" si="510"/>
        <v/>
      </c>
      <c r="AQ334" s="164" t="str">
        <f t="shared" si="510"/>
        <v/>
      </c>
      <c r="AR334" s="164" t="str">
        <f t="shared" si="510"/>
        <v/>
      </c>
      <c r="AS334" s="164" t="str">
        <f t="shared" si="510"/>
        <v/>
      </c>
      <c r="AT334" s="164" t="str">
        <f t="shared" si="510"/>
        <v/>
      </c>
      <c r="AU334" s="164" t="str">
        <f t="shared" si="510"/>
        <v/>
      </c>
      <c r="AV334" s="164" t="str">
        <f t="shared" si="510"/>
        <v/>
      </c>
      <c r="AW334" s="165" t="str">
        <f t="shared" si="510"/>
        <v/>
      </c>
      <c r="AX334" t="s">
        <v>1</v>
      </c>
      <c r="AY334" s="106" t="str">
        <f t="shared" si="494"/>
        <v/>
      </c>
      <c r="AZ334" s="138" t="str">
        <f t="shared" si="486"/>
        <v/>
      </c>
      <c r="BA334" s="74" t="str">
        <f t="shared" si="495"/>
        <v/>
      </c>
      <c r="BB334" s="74" t="str">
        <f t="shared" si="496"/>
        <v/>
      </c>
      <c r="BC334" s="138" t="str">
        <f t="shared" si="497"/>
        <v/>
      </c>
      <c r="BD334" s="138" t="str">
        <f t="shared" si="498"/>
        <v/>
      </c>
      <c r="BE334" s="138" t="str">
        <f t="shared" si="499"/>
        <v/>
      </c>
      <c r="BF334" s="138" t="str">
        <f t="shared" si="432"/>
        <v/>
      </c>
      <c r="BG334" s="138" t="str">
        <f>IF(CD334="","",IF(N(BD334)&gt;max_minuta*60,2,INDEX(statusRezultat_id,MATCH(VALUE(BE334),statusRezultat_oevent,0))))</f>
        <v/>
      </c>
      <c r="BH334" s="74" t="str">
        <f>IF(B334="","",SUBSTITUTE(MID($B334,R334+1,S334-R334-1),"""",""))</f>
        <v/>
      </c>
      <c r="BI334" s="74" t="str">
        <f>IF(B334="","",SUBSTITUTE(MID($B334,S334+1,T334-S334-1),"""",""))</f>
        <v/>
      </c>
      <c r="BJ334" s="138" t="str">
        <f t="shared" si="500"/>
        <v/>
      </c>
      <c r="BK334" s="74" t="str" cm="1">
        <f t="array" ref="BK334">IF(BJ334="",""&amp;BI334,IF(BJ334="NEMA",BI334,INDEX(klubAlias_klub,BJ334)))</f>
        <v/>
      </c>
      <c r="BL334" s="74" t="str" cm="1">
        <f t="array" ref="BL334">IFERROR(INDEX(registarNatjecatelji,CE334,4),"")</f>
        <v/>
      </c>
      <c r="BM334" s="183" t="str">
        <f t="shared" si="456"/>
        <v/>
      </c>
      <c r="BN334" s="74" t="str">
        <f t="shared" si="501"/>
        <v/>
      </c>
      <c r="BO334" s="74" t="str">
        <f>IF(B334="","",SUBSTITUTE(MID($B334,T334+1,U334-T334-1),"""",""))</f>
        <v/>
      </c>
      <c r="BP334" s="138" t="str">
        <f>IF(BO334="","",IFERROR(INDEX(drzava_id,MATCH(BO334,drzava_oznaka,0)),"NEMA"))</f>
        <v/>
      </c>
      <c r="BQ334" s="74" t="str">
        <f>IF(B334="","",SUBSTITUTE(MID($B334,AQ334+1,AR334-AQ334-1),"""",""))</f>
        <v/>
      </c>
      <c r="BR334" s="74" t="str">
        <f t="shared" si="487"/>
        <v/>
      </c>
      <c r="BS334" s="138" t="str">
        <f t="shared" si="488"/>
        <v/>
      </c>
      <c r="BT334" s="75" t="str">
        <f>IF(B334="","",SUBSTITUTE(MID($B334,AR334+1,AS334-AR334-1),"""",""))</f>
        <v/>
      </c>
      <c r="BU334" s="75" t="str">
        <f>IF(B334="","",SUBSTITUTE(MID($B334,AS334+1,AT334-AS334-1),"""",""))</f>
        <v/>
      </c>
      <c r="BV334" s="76" t="str">
        <f>IF(B334="","",SUBSTITUTE(MID($B334,AT334+1,AU334-AT334-1),"""",""))</f>
        <v/>
      </c>
      <c r="BW334" t="s">
        <v>1</v>
      </c>
      <c r="BX334" s="106" t="str">
        <f>IF(BA334="Vacant","",IF(BA334="","",BA334) &amp; IF(BB334="",""," – " &amp; BB334) &amp; IF(BN334="",""," – " &amp; BN334) &amp; IF(AY334="",""," – " &amp; AY334))</f>
        <v/>
      </c>
      <c r="BY334" s="107" t="str">
        <f t="shared" si="489"/>
        <v/>
      </c>
      <c r="BZ334" t="s">
        <v>1</v>
      </c>
      <c r="CA334" s="106" t="str">
        <f>IF(BA334="Vacant","",IF(BA334="","",BA334) &amp; IF(BB334="",""," – " &amp; BB334) &amp; IF(BN334="",""," – " &amp; BN334))</f>
        <v/>
      </c>
      <c r="CB334" s="107" t="str">
        <f t="shared" si="490"/>
        <v/>
      </c>
      <c r="CC334" t="s">
        <v>1</v>
      </c>
      <c r="CD334" s="106" t="str">
        <f>IF(BA334="Vacant","",IF(BA334="","",BA334)&amp;IF(BB334="",""," – "&amp;BB334))</f>
        <v/>
      </c>
      <c r="CE334" s="107" t="str">
        <f t="shared" si="502"/>
        <v/>
      </c>
      <c r="CF334" t="s">
        <v>1</v>
      </c>
      <c r="CG334" s="112" t="str">
        <f t="shared" si="503"/>
        <v/>
      </c>
      <c r="CH334" s="107" t="str" cm="1">
        <f t="array" ref="CH334">IF(CG334="","",INDEX(imePrezime_id,CG334,0))</f>
        <v/>
      </c>
      <c r="CI334" t="s">
        <v>1</v>
      </c>
      <c r="CJ334" s="30" t="str">
        <f>IF(CE334&lt;&gt;"NEMA","","SELECT '"&amp;CD334&amp;"', ime, prezime FROM imeprezime WHERE ime LIKE '%"&amp;MID(BA334,2,LEN(BA334)-2)&amp;"%' Or prezime LIKE '%"&amp;MID(BB334,2,LEN(BB334)-2)&amp;"%' Or ime LIKE '%"&amp;MID(BB334,2,LEN(BB334)-2)&amp;"%' Or prezime LIKE '%"&amp;MID(BA334,2,LEN(BA334)-2)&amp;"%' ORDER BY ime, prezime;")</f>
        <v/>
      </c>
      <c r="CK334" t="s">
        <v>1</v>
      </c>
      <c r="CL334" s="91"/>
      <c r="CM334" t="s">
        <v>1</v>
      </c>
      <c r="CO334" t="s">
        <v>1</v>
      </c>
      <c r="CW334" s="116" t="str">
        <f>IF(CE334="NEMA",MAX(CW$10:CW333)+1,"")</f>
        <v/>
      </c>
      <c r="CX334" t="s">
        <v>1</v>
      </c>
      <c r="CY334" s="124" t="str">
        <f>LEFT(BQ334,1)</f>
        <v/>
      </c>
      <c r="CZ334" t="s">
        <v>1</v>
      </c>
      <c r="DA334" s="106" t="str">
        <f>IF(CW334="","",IF(BO334&lt;&gt;"CRO","","INSERT INTO osoba (id,reg_broj,oib,spol_id,dat_rodjenja) VALUES ("&amp;CW334&amp;",(SELECT max(reg_broj)+1 FROM osoba),Null,'"&amp;CY334&amp;"',Null); INSERT INTO osoba_log (id,reg_broj,oib,spol_id,dat_rodjenja,dnevnik_id) SELECT id,reg_broj,oib,spol_id,dat_rodjenja,"&amp;CW$2&amp;" FROM osoba WHERE id = "&amp;CW334&amp;";"))</f>
        <v/>
      </c>
      <c r="DB334" s="129" t="str">
        <f>IF(CW334="","","INSERT INTO imeprezime (id,osoba_id,rbr,ime,prezime,klub_id,identitet_id,sintaksa_id,info,aktivno,dnevnik_id) VALUES ("&amp;CW334&amp;","&amp;IF(DA334="","Null",CW334)&amp;",1,'"&amp;BA334&amp;"','"&amp;BB334&amp;"',(SELECT id FROM klub WHERE naziv = '"&amp;BI334&amp;"'),Null,1,'',1,"&amp;CW$2&amp;");")</f>
        <v/>
      </c>
      <c r="DC334" t="s">
        <v>1</v>
      </c>
      <c r="DD334" s="30" t="str">
        <f t="shared" si="504"/>
        <v/>
      </c>
      <c r="DE334" t="s">
        <v>1</v>
      </c>
      <c r="DF334" s="106" t="str">
        <f>IF(OR(BP334="",BP334&lt;&gt;"NEMA"),"",BO334)</f>
        <v/>
      </c>
      <c r="DG334" s="129" t="str">
        <f>IF(DF334="","",MAX(DG$10:DG333)+1)</f>
        <v/>
      </c>
      <c r="DH334" t="s">
        <v>1</v>
      </c>
      <c r="DI334" s="91"/>
      <c r="DJ334" t="s">
        <v>1</v>
      </c>
      <c r="DK334" s="30" t="str">
        <f>IF(DF334="","","INSERT INTO drzava(id,naziv,oznaka) VALUES ("&amp;DG334&amp;",'"&amp;DI334&amp;"','"&amp;UPPER(LEFT(DF334,1))&amp;LOWER(RIGHT(DF334,2))&amp;"');")</f>
        <v/>
      </c>
      <c r="DL334" t="s">
        <v>1</v>
      </c>
      <c r="DM334" s="170" t="str">
        <f>IF(BJ334&lt;&gt;"NEMA","",IF(IFERROR(MATCH(BI334,BI$10:BI333,0),0)&lt;&gt;0,"",BI334))</f>
        <v/>
      </c>
      <c r="DN334" t="s">
        <v>1</v>
      </c>
      <c r="DO334" s="91"/>
      <c r="DP334" t="s">
        <v>1</v>
      </c>
      <c r="DQ334" s="106" t="str">
        <f t="shared" si="505"/>
        <v/>
      </c>
      <c r="DR334" s="74" t="str">
        <f>IF(DQ334="","",MAX(DR$10:DR333)+1)</f>
        <v/>
      </c>
      <c r="DS334" s="74" t="str">
        <f>IF(DQ334="","",IF(BP334="","",IF(BP334="NEMA",DG334,BP334)))</f>
        <v/>
      </c>
      <c r="DT334" s="74" t="str">
        <f t="shared" si="506"/>
        <v/>
      </c>
      <c r="DU334" s="74" t="str">
        <f>IF(DO334="","",MAX(DU$10:DU333)+1)</f>
        <v/>
      </c>
      <c r="DV334" s="181" t="str">
        <f>IF(DO334="","",INDEX(klub_id,MATCH(DO334,klub_naziv,0)))</f>
        <v/>
      </c>
      <c r="DW334" s="129" t="str">
        <f t="shared" si="507"/>
        <v/>
      </c>
      <c r="DX334" t="s">
        <v>1</v>
      </c>
      <c r="DY334" s="30" t="str">
        <f t="shared" si="508"/>
        <v/>
      </c>
      <c r="DZ334" t="s">
        <v>1</v>
      </c>
      <c r="EA334" s="170" t="str">
        <f>IF(BX334="","",IF(BY334&lt;&gt;"NEMA","ime-pre-klu"&amp;IF(BJ334="","","(ali)")&amp;"-kat",IF(CB334&lt;&gt;"NEMA","ime-pre-klu"&amp;IF(BJ334="","","(ali)"),IF(CE334&lt;&gt;"NEMA","ime-pre",IF(CW334&lt;&gt;"","novo",""))))&amp;IF(AND(BE334="0",BD334&gt;max_minuta*60),"-ot",""))</f>
        <v/>
      </c>
      <c r="EB334" t="s">
        <v>1</v>
      </c>
      <c r="EC334" s="112"/>
      <c r="ED334" s="138"/>
      <c r="EE334" s="138"/>
      <c r="EF334" s="138"/>
      <c r="EG334" s="138"/>
      <c r="EH334" s="138"/>
      <c r="EI334" s="138"/>
      <c r="EJ334" s="138"/>
      <c r="EK334" s="138"/>
      <c r="EL334" s="138"/>
      <c r="EM334" s="107" t="str">
        <f t="shared" si="491"/>
        <v/>
      </c>
      <c r="EN334" t="s">
        <v>1</v>
      </c>
    </row>
    <row r="335" spans="2:144" x14ac:dyDescent="0.25">
      <c r="B335" s="152"/>
      <c r="C335" t="s">
        <v>1</v>
      </c>
      <c r="D335" s="163" t="str">
        <f t="shared" si="492"/>
        <v/>
      </c>
      <c r="E335" s="164" t="str">
        <f t="shared" ref="E335:AW335" si="511">IF($B335="","",FIND(";",$B335,D335+1))</f>
        <v/>
      </c>
      <c r="F335" s="164" t="str">
        <f t="shared" si="511"/>
        <v/>
      </c>
      <c r="G335" s="164" t="str">
        <f t="shared" si="511"/>
        <v/>
      </c>
      <c r="H335" s="164" t="str">
        <f t="shared" si="511"/>
        <v/>
      </c>
      <c r="I335" s="164" t="str">
        <f t="shared" si="511"/>
        <v/>
      </c>
      <c r="J335" s="164" t="str">
        <f t="shared" si="511"/>
        <v/>
      </c>
      <c r="K335" s="164" t="str">
        <f t="shared" si="511"/>
        <v/>
      </c>
      <c r="L335" s="164" t="str">
        <f t="shared" si="511"/>
        <v/>
      </c>
      <c r="M335" s="164" t="str">
        <f t="shared" si="511"/>
        <v/>
      </c>
      <c r="N335" s="164" t="str">
        <f t="shared" si="511"/>
        <v/>
      </c>
      <c r="O335" s="164" t="str">
        <f t="shared" si="511"/>
        <v/>
      </c>
      <c r="P335" s="164" t="str">
        <f t="shared" si="511"/>
        <v/>
      </c>
      <c r="Q335" s="164" t="str">
        <f t="shared" si="511"/>
        <v/>
      </c>
      <c r="R335" s="164" t="str">
        <f t="shared" si="511"/>
        <v/>
      </c>
      <c r="S335" s="164" t="str">
        <f t="shared" si="511"/>
        <v/>
      </c>
      <c r="T335" s="164" t="str">
        <f t="shared" si="511"/>
        <v/>
      </c>
      <c r="U335" s="164" t="str">
        <f t="shared" si="511"/>
        <v/>
      </c>
      <c r="V335" s="164" t="str">
        <f t="shared" si="511"/>
        <v/>
      </c>
      <c r="W335" s="164" t="str">
        <f t="shared" si="511"/>
        <v/>
      </c>
      <c r="X335" s="164" t="str">
        <f t="shared" si="511"/>
        <v/>
      </c>
      <c r="Y335" s="164" t="str">
        <f t="shared" si="511"/>
        <v/>
      </c>
      <c r="Z335" s="164" t="str">
        <f t="shared" si="511"/>
        <v/>
      </c>
      <c r="AA335" s="164" t="str">
        <f t="shared" si="511"/>
        <v/>
      </c>
      <c r="AB335" s="164" t="str">
        <f t="shared" si="511"/>
        <v/>
      </c>
      <c r="AC335" s="164" t="str">
        <f t="shared" si="511"/>
        <v/>
      </c>
      <c r="AD335" s="164" t="str">
        <f t="shared" si="511"/>
        <v/>
      </c>
      <c r="AE335" s="164" t="str">
        <f t="shared" si="511"/>
        <v/>
      </c>
      <c r="AF335" s="164" t="str">
        <f t="shared" si="511"/>
        <v/>
      </c>
      <c r="AG335" s="164" t="str">
        <f t="shared" si="511"/>
        <v/>
      </c>
      <c r="AH335" s="164" t="str">
        <f t="shared" si="511"/>
        <v/>
      </c>
      <c r="AI335" s="164" t="str">
        <f t="shared" si="511"/>
        <v/>
      </c>
      <c r="AJ335" s="164" t="str">
        <f t="shared" si="511"/>
        <v/>
      </c>
      <c r="AK335" s="164" t="str">
        <f t="shared" si="511"/>
        <v/>
      </c>
      <c r="AL335" s="164" t="str">
        <f t="shared" si="511"/>
        <v/>
      </c>
      <c r="AM335" s="164" t="str">
        <f t="shared" si="511"/>
        <v/>
      </c>
      <c r="AN335" s="164" t="str">
        <f t="shared" si="511"/>
        <v/>
      </c>
      <c r="AO335" s="164" t="str">
        <f t="shared" si="511"/>
        <v/>
      </c>
      <c r="AP335" s="164" t="str">
        <f t="shared" si="511"/>
        <v/>
      </c>
      <c r="AQ335" s="164" t="str">
        <f t="shared" si="511"/>
        <v/>
      </c>
      <c r="AR335" s="164" t="str">
        <f t="shared" si="511"/>
        <v/>
      </c>
      <c r="AS335" s="164" t="str">
        <f t="shared" si="511"/>
        <v/>
      </c>
      <c r="AT335" s="164" t="str">
        <f t="shared" si="511"/>
        <v/>
      </c>
      <c r="AU335" s="164" t="str">
        <f t="shared" si="511"/>
        <v/>
      </c>
      <c r="AV335" s="164" t="str">
        <f t="shared" si="511"/>
        <v/>
      </c>
      <c r="AW335" s="165" t="str">
        <f t="shared" si="511"/>
        <v/>
      </c>
      <c r="AX335" t="s">
        <v>1</v>
      </c>
      <c r="AY335" s="106" t="str">
        <f t="shared" si="494"/>
        <v/>
      </c>
      <c r="AZ335" s="138" t="str">
        <f t="shared" si="486"/>
        <v/>
      </c>
      <c r="BA335" s="74" t="str">
        <f t="shared" si="495"/>
        <v/>
      </c>
      <c r="BB335" s="74" t="str">
        <f t="shared" si="496"/>
        <v/>
      </c>
      <c r="BC335" s="138" t="str">
        <f t="shared" si="497"/>
        <v/>
      </c>
      <c r="BD335" s="138" t="str">
        <f t="shared" si="498"/>
        <v/>
      </c>
      <c r="BE335" s="138" t="str">
        <f t="shared" si="499"/>
        <v/>
      </c>
      <c r="BF335" s="138" t="str">
        <f t="shared" si="432"/>
        <v/>
      </c>
      <c r="BG335" s="138" t="str">
        <f>IF(CD335="","",IF(N(BD335)&gt;max_minuta*60,2,INDEX(statusRezultat_id,MATCH(VALUE(BE335),statusRezultat_oevent,0))))</f>
        <v/>
      </c>
      <c r="BH335" s="74" t="str">
        <f>IF(B335="","",SUBSTITUTE(MID($B335,R335+1,S335-R335-1),"""",""))</f>
        <v/>
      </c>
      <c r="BI335" s="74" t="str">
        <f>IF(B335="","",SUBSTITUTE(MID($B335,S335+1,T335-S335-1),"""",""))</f>
        <v/>
      </c>
      <c r="BJ335" s="138" t="str">
        <f t="shared" si="500"/>
        <v/>
      </c>
      <c r="BK335" s="74" t="str" cm="1">
        <f t="array" ref="BK335">IF(BJ335="",""&amp;BI335,IF(BJ335="NEMA",BI335,INDEX(klubAlias_klub,BJ335)))</f>
        <v/>
      </c>
      <c r="BL335" s="74" t="str" cm="1">
        <f t="array" ref="BL335">IFERROR(INDEX(registarNatjecatelji,CE335,4),"")</f>
        <v/>
      </c>
      <c r="BM335" s="183" t="str">
        <f t="shared" si="456"/>
        <v/>
      </c>
      <c r="BN335" s="74" t="str">
        <f t="shared" si="501"/>
        <v/>
      </c>
      <c r="BO335" s="74" t="str">
        <f>IF(B335="","",SUBSTITUTE(MID($B335,T335+1,U335-T335-1),"""",""))</f>
        <v/>
      </c>
      <c r="BP335" s="138" t="str">
        <f>IF(BO335="","",IFERROR(INDEX(drzava_id,MATCH(BO335,drzava_oznaka,0)),"NEMA"))</f>
        <v/>
      </c>
      <c r="BQ335" s="74" t="str">
        <f>IF(B335="","",SUBSTITUTE(MID($B335,AQ335+1,AR335-AQ335-1),"""",""))</f>
        <v/>
      </c>
      <c r="BR335" s="74" t="str">
        <f t="shared" si="487"/>
        <v/>
      </c>
      <c r="BS335" s="138" t="str">
        <f t="shared" si="488"/>
        <v/>
      </c>
      <c r="BT335" s="75" t="str">
        <f>IF(B335="","",SUBSTITUTE(MID($B335,AR335+1,AS335-AR335-1),"""",""))</f>
        <v/>
      </c>
      <c r="BU335" s="75" t="str">
        <f>IF(B335="","",SUBSTITUTE(MID($B335,AS335+1,AT335-AS335-1),"""",""))</f>
        <v/>
      </c>
      <c r="BV335" s="76" t="str">
        <f>IF(B335="","",SUBSTITUTE(MID($B335,AT335+1,AU335-AT335-1),"""",""))</f>
        <v/>
      </c>
      <c r="BW335" t="s">
        <v>1</v>
      </c>
      <c r="BX335" s="106" t="str">
        <f>IF(BA335="Vacant","",IF(BA335="","",BA335) &amp; IF(BB335="",""," – " &amp; BB335) &amp; IF(BN335="",""," – " &amp; BN335) &amp; IF(AY335="",""," – " &amp; AY335))</f>
        <v/>
      </c>
      <c r="BY335" s="107" t="str">
        <f t="shared" si="489"/>
        <v/>
      </c>
      <c r="BZ335" t="s">
        <v>1</v>
      </c>
      <c r="CA335" s="106" t="str">
        <f>IF(BA335="Vacant","",IF(BA335="","",BA335) &amp; IF(BB335="",""," – " &amp; BB335) &amp; IF(BN335="",""," – " &amp; BN335))</f>
        <v/>
      </c>
      <c r="CB335" s="107" t="str">
        <f t="shared" si="490"/>
        <v/>
      </c>
      <c r="CC335" t="s">
        <v>1</v>
      </c>
      <c r="CD335" s="106" t="str">
        <f>IF(BA335="Vacant","",IF(BA335="","",BA335)&amp;IF(BB335="",""," – "&amp;BB335))</f>
        <v/>
      </c>
      <c r="CE335" s="107" t="str">
        <f t="shared" si="502"/>
        <v/>
      </c>
      <c r="CF335" t="s">
        <v>1</v>
      </c>
      <c r="CG335" s="112" t="str">
        <f t="shared" si="503"/>
        <v/>
      </c>
      <c r="CH335" s="107" t="str" cm="1">
        <f t="array" ref="CH335">IF(CG335="","",INDEX(imePrezime_id,CG335,0))</f>
        <v/>
      </c>
      <c r="CI335" t="s">
        <v>1</v>
      </c>
      <c r="CJ335" s="30" t="str">
        <f>IF(CE335&lt;&gt;"NEMA","","SELECT '"&amp;CD335&amp;"', ime, prezime FROM imeprezime WHERE ime LIKE '%"&amp;MID(BA335,2,LEN(BA335)-2)&amp;"%' Or prezime LIKE '%"&amp;MID(BB335,2,LEN(BB335)-2)&amp;"%' Or ime LIKE '%"&amp;MID(BB335,2,LEN(BB335)-2)&amp;"%' Or prezime LIKE '%"&amp;MID(BA335,2,LEN(BA335)-2)&amp;"%' ORDER BY ime, prezime;")</f>
        <v/>
      </c>
      <c r="CK335" t="s">
        <v>1</v>
      </c>
      <c r="CL335" s="91"/>
      <c r="CM335" t="s">
        <v>1</v>
      </c>
      <c r="CO335" t="s">
        <v>1</v>
      </c>
      <c r="CW335" s="116" t="str">
        <f>IF(CE335="NEMA",MAX(CW$10:CW334)+1,"")</f>
        <v/>
      </c>
      <c r="CX335" t="s">
        <v>1</v>
      </c>
      <c r="CY335" s="124" t="str">
        <f>LEFT(BQ335,1)</f>
        <v/>
      </c>
      <c r="CZ335" t="s">
        <v>1</v>
      </c>
      <c r="DA335" s="106" t="str">
        <f>IF(CW335="","",IF(BO335&lt;&gt;"CRO","","INSERT INTO osoba (id,reg_broj,oib,spol_id,dat_rodjenja) VALUES ("&amp;CW335&amp;",(SELECT max(reg_broj)+1 FROM osoba),Null,'"&amp;CY335&amp;"',Null); INSERT INTO osoba_log (id,reg_broj,oib,spol_id,dat_rodjenja,dnevnik_id) SELECT id,reg_broj,oib,spol_id,dat_rodjenja,"&amp;CW$2&amp;" FROM osoba WHERE id = "&amp;CW335&amp;";"))</f>
        <v/>
      </c>
      <c r="DB335" s="129" t="str">
        <f>IF(CW335="","","INSERT INTO imeprezime (id,osoba_id,rbr,ime,prezime,klub_id,identitet_id,sintaksa_id,info,aktivno,dnevnik_id) VALUES ("&amp;CW335&amp;","&amp;IF(DA335="","Null",CW335)&amp;",1,'"&amp;BA335&amp;"','"&amp;BB335&amp;"',(SELECT id FROM klub WHERE naziv = '"&amp;BI335&amp;"'),Null,1,'',1,"&amp;CW$2&amp;");")</f>
        <v/>
      </c>
      <c r="DC335" t="s">
        <v>1</v>
      </c>
      <c r="DD335" s="30" t="str">
        <f t="shared" si="504"/>
        <v/>
      </c>
      <c r="DE335" t="s">
        <v>1</v>
      </c>
      <c r="DF335" s="106" t="str">
        <f>IF(OR(BP335="",BP335&lt;&gt;"NEMA"),"",BO335)</f>
        <v/>
      </c>
      <c r="DG335" s="129" t="str">
        <f>IF(DF335="","",MAX(DG$10:DG334)+1)</f>
        <v/>
      </c>
      <c r="DH335" t="s">
        <v>1</v>
      </c>
      <c r="DI335" s="91"/>
      <c r="DJ335" t="s">
        <v>1</v>
      </c>
      <c r="DK335" s="30" t="str">
        <f>IF(DF335="","","INSERT INTO drzava(id,naziv,oznaka) VALUES ("&amp;DG335&amp;",'"&amp;DI335&amp;"','"&amp;UPPER(LEFT(DF335,1))&amp;LOWER(RIGHT(DF335,2))&amp;"');")</f>
        <v/>
      </c>
      <c r="DL335" t="s">
        <v>1</v>
      </c>
      <c r="DM335" s="170" t="str">
        <f>IF(BJ335&lt;&gt;"NEMA","",IF(IFERROR(MATCH(BI335,BI$10:BI334,0),0)&lt;&gt;0,"",BI335))</f>
        <v/>
      </c>
      <c r="DN335" t="s">
        <v>1</v>
      </c>
      <c r="DO335" s="91"/>
      <c r="DP335" t="s">
        <v>1</v>
      </c>
      <c r="DQ335" s="106" t="str">
        <f t="shared" si="505"/>
        <v/>
      </c>
      <c r="DR335" s="74" t="str">
        <f>IF(DQ335="","",MAX(DR$10:DR334)+1)</f>
        <v/>
      </c>
      <c r="DS335" s="74" t="str">
        <f>IF(DQ335="","",IF(BP335="","",IF(BP335="NEMA",DG335,BP335)))</f>
        <v/>
      </c>
      <c r="DT335" s="74" t="str">
        <f t="shared" si="506"/>
        <v/>
      </c>
      <c r="DU335" s="74" t="str">
        <f>IF(DO335="","",MAX(DU$10:DU334)+1)</f>
        <v/>
      </c>
      <c r="DV335" s="181" t="str">
        <f>IF(DO335="","",INDEX(klub_id,MATCH(DO335,klub_naziv,0)))</f>
        <v/>
      </c>
      <c r="DW335" s="129" t="str">
        <f t="shared" si="507"/>
        <v/>
      </c>
      <c r="DX335" t="s">
        <v>1</v>
      </c>
      <c r="DY335" s="30" t="str">
        <f t="shared" si="508"/>
        <v/>
      </c>
      <c r="DZ335" t="s">
        <v>1</v>
      </c>
      <c r="EA335" s="170" t="str">
        <f>IF(BX335="","",IF(BY335&lt;&gt;"NEMA","ime-pre-klu"&amp;IF(BJ335="","","(ali)")&amp;"-kat",IF(CB335&lt;&gt;"NEMA","ime-pre-klu"&amp;IF(BJ335="","","(ali)"),IF(CE335&lt;&gt;"NEMA","ime-pre",IF(CW335&lt;&gt;"","novo",""))))&amp;IF(AND(BE335="0",BD335&gt;max_minuta*60),"-ot",""))</f>
        <v/>
      </c>
      <c r="EB335" t="s">
        <v>1</v>
      </c>
      <c r="EC335" s="112"/>
      <c r="ED335" s="138"/>
      <c r="EE335" s="138"/>
      <c r="EF335" s="138"/>
      <c r="EG335" s="138"/>
      <c r="EH335" s="138"/>
      <c r="EI335" s="138"/>
      <c r="EJ335" s="138"/>
      <c r="EK335" s="138"/>
      <c r="EL335" s="138"/>
      <c r="EM335" s="107" t="str">
        <f t="shared" si="491"/>
        <v/>
      </c>
      <c r="EN335" t="s">
        <v>1</v>
      </c>
    </row>
    <row r="336" spans="2:144" x14ac:dyDescent="0.25">
      <c r="B336" s="152"/>
      <c r="C336" t="s">
        <v>1</v>
      </c>
      <c r="D336" s="163" t="str">
        <f t="shared" si="492"/>
        <v/>
      </c>
      <c r="E336" s="164" t="str">
        <f t="shared" ref="E336:AW336" si="512">IF($B336="","",FIND(";",$B336,D336+1))</f>
        <v/>
      </c>
      <c r="F336" s="164" t="str">
        <f t="shared" si="512"/>
        <v/>
      </c>
      <c r="G336" s="164" t="str">
        <f t="shared" si="512"/>
        <v/>
      </c>
      <c r="H336" s="164" t="str">
        <f t="shared" si="512"/>
        <v/>
      </c>
      <c r="I336" s="164" t="str">
        <f t="shared" si="512"/>
        <v/>
      </c>
      <c r="J336" s="164" t="str">
        <f t="shared" si="512"/>
        <v/>
      </c>
      <c r="K336" s="164" t="str">
        <f t="shared" si="512"/>
        <v/>
      </c>
      <c r="L336" s="164" t="str">
        <f t="shared" si="512"/>
        <v/>
      </c>
      <c r="M336" s="164" t="str">
        <f t="shared" si="512"/>
        <v/>
      </c>
      <c r="N336" s="164" t="str">
        <f t="shared" si="512"/>
        <v/>
      </c>
      <c r="O336" s="164" t="str">
        <f t="shared" si="512"/>
        <v/>
      </c>
      <c r="P336" s="164" t="str">
        <f t="shared" si="512"/>
        <v/>
      </c>
      <c r="Q336" s="164" t="str">
        <f t="shared" si="512"/>
        <v/>
      </c>
      <c r="R336" s="164" t="str">
        <f t="shared" si="512"/>
        <v/>
      </c>
      <c r="S336" s="164" t="str">
        <f t="shared" si="512"/>
        <v/>
      </c>
      <c r="T336" s="164" t="str">
        <f t="shared" si="512"/>
        <v/>
      </c>
      <c r="U336" s="164" t="str">
        <f t="shared" si="512"/>
        <v/>
      </c>
      <c r="V336" s="164" t="str">
        <f t="shared" si="512"/>
        <v/>
      </c>
      <c r="W336" s="164" t="str">
        <f t="shared" si="512"/>
        <v/>
      </c>
      <c r="X336" s="164" t="str">
        <f t="shared" si="512"/>
        <v/>
      </c>
      <c r="Y336" s="164" t="str">
        <f t="shared" si="512"/>
        <v/>
      </c>
      <c r="Z336" s="164" t="str">
        <f t="shared" si="512"/>
        <v/>
      </c>
      <c r="AA336" s="164" t="str">
        <f t="shared" si="512"/>
        <v/>
      </c>
      <c r="AB336" s="164" t="str">
        <f t="shared" si="512"/>
        <v/>
      </c>
      <c r="AC336" s="164" t="str">
        <f t="shared" si="512"/>
        <v/>
      </c>
      <c r="AD336" s="164" t="str">
        <f t="shared" si="512"/>
        <v/>
      </c>
      <c r="AE336" s="164" t="str">
        <f t="shared" si="512"/>
        <v/>
      </c>
      <c r="AF336" s="164" t="str">
        <f t="shared" si="512"/>
        <v/>
      </c>
      <c r="AG336" s="164" t="str">
        <f t="shared" si="512"/>
        <v/>
      </c>
      <c r="AH336" s="164" t="str">
        <f t="shared" si="512"/>
        <v/>
      </c>
      <c r="AI336" s="164" t="str">
        <f t="shared" si="512"/>
        <v/>
      </c>
      <c r="AJ336" s="164" t="str">
        <f t="shared" si="512"/>
        <v/>
      </c>
      <c r="AK336" s="164" t="str">
        <f t="shared" si="512"/>
        <v/>
      </c>
      <c r="AL336" s="164" t="str">
        <f t="shared" si="512"/>
        <v/>
      </c>
      <c r="AM336" s="164" t="str">
        <f t="shared" si="512"/>
        <v/>
      </c>
      <c r="AN336" s="164" t="str">
        <f t="shared" si="512"/>
        <v/>
      </c>
      <c r="AO336" s="164" t="str">
        <f t="shared" si="512"/>
        <v/>
      </c>
      <c r="AP336" s="164" t="str">
        <f t="shared" si="512"/>
        <v/>
      </c>
      <c r="AQ336" s="164" t="str">
        <f t="shared" si="512"/>
        <v/>
      </c>
      <c r="AR336" s="164" t="str">
        <f t="shared" si="512"/>
        <v/>
      </c>
      <c r="AS336" s="164" t="str">
        <f t="shared" si="512"/>
        <v/>
      </c>
      <c r="AT336" s="164" t="str">
        <f t="shared" si="512"/>
        <v/>
      </c>
      <c r="AU336" s="164" t="str">
        <f t="shared" si="512"/>
        <v/>
      </c>
      <c r="AV336" s="164" t="str">
        <f t="shared" si="512"/>
        <v/>
      </c>
      <c r="AW336" s="165" t="str">
        <f t="shared" si="512"/>
        <v/>
      </c>
      <c r="AX336" t="s">
        <v>1</v>
      </c>
      <c r="AY336" s="106" t="str">
        <f t="shared" si="494"/>
        <v/>
      </c>
      <c r="AZ336" s="138" t="str">
        <f t="shared" si="486"/>
        <v/>
      </c>
      <c r="BA336" s="74" t="str">
        <f t="shared" si="495"/>
        <v/>
      </c>
      <c r="BB336" s="74" t="str">
        <f t="shared" si="496"/>
        <v/>
      </c>
      <c r="BC336" s="138" t="str">
        <f t="shared" si="497"/>
        <v/>
      </c>
      <c r="BD336" s="138" t="str">
        <f t="shared" si="498"/>
        <v/>
      </c>
      <c r="BE336" s="138" t="str">
        <f t="shared" si="499"/>
        <v/>
      </c>
      <c r="BF336" s="138" t="str">
        <f t="shared" si="432"/>
        <v/>
      </c>
      <c r="BG336" s="138" t="str">
        <f>IF(CD336="","",IF(N(BD336)&gt;max_minuta*60,2,INDEX(statusRezultat_id,MATCH(VALUE(BE336),statusRezultat_oevent,0))))</f>
        <v/>
      </c>
      <c r="BH336" s="74" t="str">
        <f>IF(B336="","",SUBSTITUTE(MID($B336,R336+1,S336-R336-1),"""",""))</f>
        <v/>
      </c>
      <c r="BI336" s="74" t="str">
        <f>IF(B336="","",SUBSTITUTE(MID($B336,S336+1,T336-S336-1),"""",""))</f>
        <v/>
      </c>
      <c r="BJ336" s="138" t="str">
        <f t="shared" si="500"/>
        <v/>
      </c>
      <c r="BK336" s="74" t="str" cm="1">
        <f t="array" ref="BK336">IF(BJ336="",""&amp;BI336,IF(BJ336="NEMA",BI336,INDEX(klubAlias_klub,BJ336)))</f>
        <v/>
      </c>
      <c r="BL336" s="74" t="str" cm="1">
        <f t="array" ref="BL336">IFERROR(INDEX(registarNatjecatelji,CE336,4),"")</f>
        <v/>
      </c>
      <c r="BM336" s="183" t="str">
        <f t="shared" si="456"/>
        <v/>
      </c>
      <c r="BN336" s="74" t="str">
        <f t="shared" si="501"/>
        <v/>
      </c>
      <c r="BO336" s="74" t="str">
        <f>IF(B336="","",SUBSTITUTE(MID($B336,T336+1,U336-T336-1),"""",""))</f>
        <v/>
      </c>
      <c r="BP336" s="138" t="str">
        <f>IF(BO336="","",IFERROR(INDEX(drzava_id,MATCH(BO336,drzava_oznaka,0)),"NEMA"))</f>
        <v/>
      </c>
      <c r="BQ336" s="74" t="str">
        <f>IF(B336="","",SUBSTITUTE(MID($B336,AQ336+1,AR336-AQ336-1),"""",""))</f>
        <v/>
      </c>
      <c r="BR336" s="74" t="str">
        <f t="shared" si="487"/>
        <v/>
      </c>
      <c r="BS336" s="138" t="str">
        <f t="shared" si="488"/>
        <v/>
      </c>
      <c r="BT336" s="75" t="str">
        <f>IF(B336="","",SUBSTITUTE(MID($B336,AR336+1,AS336-AR336-1),"""",""))</f>
        <v/>
      </c>
      <c r="BU336" s="75" t="str">
        <f>IF(B336="","",SUBSTITUTE(MID($B336,AS336+1,AT336-AS336-1),"""",""))</f>
        <v/>
      </c>
      <c r="BV336" s="76" t="str">
        <f>IF(B336="","",SUBSTITUTE(MID($B336,AT336+1,AU336-AT336-1),"""",""))</f>
        <v/>
      </c>
      <c r="BW336" t="s">
        <v>1</v>
      </c>
      <c r="BX336" s="106" t="str">
        <f>IF(BA336="Vacant","",IF(BA336="","",BA336) &amp; IF(BB336="",""," – " &amp; BB336) &amp; IF(BN336="",""," – " &amp; BN336) &amp; IF(AY336="",""," – " &amp; AY336))</f>
        <v/>
      </c>
      <c r="BY336" s="107" t="str">
        <f t="shared" si="489"/>
        <v/>
      </c>
      <c r="BZ336" t="s">
        <v>1</v>
      </c>
      <c r="CA336" s="106" t="str">
        <f>IF(BA336="Vacant","",IF(BA336="","",BA336) &amp; IF(BB336="",""," – " &amp; BB336) &amp; IF(BN336="",""," – " &amp; BN336))</f>
        <v/>
      </c>
      <c r="CB336" s="107" t="str">
        <f t="shared" si="490"/>
        <v/>
      </c>
      <c r="CC336" t="s">
        <v>1</v>
      </c>
      <c r="CD336" s="106" t="str">
        <f>IF(BA336="Vacant","",IF(BA336="","",BA336)&amp;IF(BB336="",""," – "&amp;BB336))</f>
        <v/>
      </c>
      <c r="CE336" s="107" t="str">
        <f t="shared" si="502"/>
        <v/>
      </c>
      <c r="CF336" t="s">
        <v>1</v>
      </c>
      <c r="CG336" s="112" t="str">
        <f t="shared" si="503"/>
        <v/>
      </c>
      <c r="CH336" s="107" t="str" cm="1">
        <f t="array" ref="CH336">IF(CG336="","",INDEX(imePrezime_id,CG336,0))</f>
        <v/>
      </c>
      <c r="CI336" t="s">
        <v>1</v>
      </c>
      <c r="CJ336" s="30" t="str">
        <f>IF(CE336&lt;&gt;"NEMA","","SELECT '"&amp;CD336&amp;"', ime, prezime FROM imeprezime WHERE ime LIKE '%"&amp;MID(BA336,2,LEN(BA336)-2)&amp;"%' Or prezime LIKE '%"&amp;MID(BB336,2,LEN(BB336)-2)&amp;"%' Or ime LIKE '%"&amp;MID(BB336,2,LEN(BB336)-2)&amp;"%' Or prezime LIKE '%"&amp;MID(BA336,2,LEN(BA336)-2)&amp;"%' ORDER BY ime, prezime;")</f>
        <v/>
      </c>
      <c r="CK336" t="s">
        <v>1</v>
      </c>
      <c r="CL336" s="91"/>
      <c r="CM336" t="s">
        <v>1</v>
      </c>
      <c r="CO336" t="s">
        <v>1</v>
      </c>
      <c r="CW336" s="116" t="str">
        <f>IF(CE336="NEMA",MAX(CW$10:CW335)+1,"")</f>
        <v/>
      </c>
      <c r="CX336" t="s">
        <v>1</v>
      </c>
      <c r="CY336" s="124" t="str">
        <f>LEFT(BQ336,1)</f>
        <v/>
      </c>
      <c r="CZ336" t="s">
        <v>1</v>
      </c>
      <c r="DA336" s="106" t="str">
        <f>IF(CW336="","",IF(BO336&lt;&gt;"CRO","","INSERT INTO osoba (id,reg_broj,oib,spol_id,dat_rodjenja) VALUES ("&amp;CW336&amp;",(SELECT max(reg_broj)+1 FROM osoba),Null,'"&amp;CY336&amp;"',Null); INSERT INTO osoba_log (id,reg_broj,oib,spol_id,dat_rodjenja,dnevnik_id) SELECT id,reg_broj,oib,spol_id,dat_rodjenja,"&amp;CW$2&amp;" FROM osoba WHERE id = "&amp;CW336&amp;";"))</f>
        <v/>
      </c>
      <c r="DB336" s="129" t="str">
        <f>IF(CW336="","","INSERT INTO imeprezime (id,osoba_id,rbr,ime,prezime,klub_id,identitet_id,sintaksa_id,info,aktivno,dnevnik_id) VALUES ("&amp;CW336&amp;","&amp;IF(DA336="","Null",CW336)&amp;",1,'"&amp;BA336&amp;"','"&amp;BB336&amp;"',(SELECT id FROM klub WHERE naziv = '"&amp;BI336&amp;"'),Null,1,'',1,"&amp;CW$2&amp;");")</f>
        <v/>
      </c>
      <c r="DC336" t="s">
        <v>1</v>
      </c>
      <c r="DD336" s="30" t="str">
        <f t="shared" si="504"/>
        <v/>
      </c>
      <c r="DE336" t="s">
        <v>1</v>
      </c>
      <c r="DF336" s="106" t="str">
        <f>IF(OR(BP336="",BP336&lt;&gt;"NEMA"),"",BO336)</f>
        <v/>
      </c>
      <c r="DG336" s="129" t="str">
        <f>IF(DF336="","",MAX(DG$10:DG335)+1)</f>
        <v/>
      </c>
      <c r="DH336" t="s">
        <v>1</v>
      </c>
      <c r="DI336" s="91"/>
      <c r="DJ336" t="s">
        <v>1</v>
      </c>
      <c r="DK336" s="30" t="str">
        <f>IF(DF336="","","INSERT INTO drzava(id,naziv,oznaka) VALUES ("&amp;DG336&amp;",'"&amp;DI336&amp;"','"&amp;UPPER(LEFT(DF336,1))&amp;LOWER(RIGHT(DF336,2))&amp;"');")</f>
        <v/>
      </c>
      <c r="DL336" t="s">
        <v>1</v>
      </c>
      <c r="DM336" s="170" t="str">
        <f>IF(BJ336&lt;&gt;"NEMA","",IF(IFERROR(MATCH(BI336,BI$10:BI335,0),0)&lt;&gt;0,"",BI336))</f>
        <v/>
      </c>
      <c r="DN336" t="s">
        <v>1</v>
      </c>
      <c r="DO336" s="91"/>
      <c r="DP336" t="s">
        <v>1</v>
      </c>
      <c r="DQ336" s="106" t="str">
        <f t="shared" si="505"/>
        <v/>
      </c>
      <c r="DR336" s="74" t="str">
        <f>IF(DQ336="","",MAX(DR$10:DR335)+1)</f>
        <v/>
      </c>
      <c r="DS336" s="74" t="str">
        <f>IF(DQ336="","",IF(BP336="","",IF(BP336="NEMA",DG336,BP336)))</f>
        <v/>
      </c>
      <c r="DT336" s="74" t="str">
        <f t="shared" si="506"/>
        <v/>
      </c>
      <c r="DU336" s="74" t="str">
        <f>IF(DO336="","",MAX(DU$10:DU335)+1)</f>
        <v/>
      </c>
      <c r="DV336" s="181" t="str">
        <f>IF(DO336="","",INDEX(klub_id,MATCH(DO336,klub_naziv,0)))</f>
        <v/>
      </c>
      <c r="DW336" s="129" t="str">
        <f t="shared" si="507"/>
        <v/>
      </c>
      <c r="DX336" t="s">
        <v>1</v>
      </c>
      <c r="DY336" s="30" t="str">
        <f t="shared" si="508"/>
        <v/>
      </c>
      <c r="DZ336" t="s">
        <v>1</v>
      </c>
      <c r="EA336" s="170" t="str">
        <f>IF(BX336="","",IF(BY336&lt;&gt;"NEMA","ime-pre-klu"&amp;IF(BJ336="","","(ali)")&amp;"-kat",IF(CB336&lt;&gt;"NEMA","ime-pre-klu"&amp;IF(BJ336="","","(ali)"),IF(CE336&lt;&gt;"NEMA","ime-pre",IF(CW336&lt;&gt;"","novo",""))))&amp;IF(AND(BE336="0",BD336&gt;max_minuta*60),"-ot",""))</f>
        <v/>
      </c>
      <c r="EB336" t="s">
        <v>1</v>
      </c>
      <c r="EC336" s="112"/>
      <c r="ED336" s="138"/>
      <c r="EE336" s="138"/>
      <c r="EF336" s="138"/>
      <c r="EG336" s="138"/>
      <c r="EH336" s="138"/>
      <c r="EI336" s="138"/>
      <c r="EJ336" s="138"/>
      <c r="EK336" s="138"/>
      <c r="EL336" s="138"/>
      <c r="EM336" s="107" t="str">
        <f t="shared" si="491"/>
        <v/>
      </c>
      <c r="EN336" t="s">
        <v>1</v>
      </c>
    </row>
    <row r="337" spans="2:144" x14ac:dyDescent="0.25">
      <c r="B337" s="152"/>
      <c r="C337" t="s">
        <v>1</v>
      </c>
      <c r="D337" s="163" t="str">
        <f t="shared" si="492"/>
        <v/>
      </c>
      <c r="E337" s="164" t="str">
        <f t="shared" ref="E337:AW337" si="513">IF($B337="","",FIND(";",$B337,D337+1))</f>
        <v/>
      </c>
      <c r="F337" s="164" t="str">
        <f t="shared" si="513"/>
        <v/>
      </c>
      <c r="G337" s="164" t="str">
        <f t="shared" si="513"/>
        <v/>
      </c>
      <c r="H337" s="164" t="str">
        <f t="shared" si="513"/>
        <v/>
      </c>
      <c r="I337" s="164" t="str">
        <f t="shared" si="513"/>
        <v/>
      </c>
      <c r="J337" s="164" t="str">
        <f t="shared" si="513"/>
        <v/>
      </c>
      <c r="K337" s="164" t="str">
        <f t="shared" si="513"/>
        <v/>
      </c>
      <c r="L337" s="164" t="str">
        <f t="shared" si="513"/>
        <v/>
      </c>
      <c r="M337" s="164" t="str">
        <f t="shared" si="513"/>
        <v/>
      </c>
      <c r="N337" s="164" t="str">
        <f t="shared" si="513"/>
        <v/>
      </c>
      <c r="O337" s="164" t="str">
        <f t="shared" si="513"/>
        <v/>
      </c>
      <c r="P337" s="164" t="str">
        <f t="shared" si="513"/>
        <v/>
      </c>
      <c r="Q337" s="164" t="str">
        <f t="shared" si="513"/>
        <v/>
      </c>
      <c r="R337" s="164" t="str">
        <f t="shared" si="513"/>
        <v/>
      </c>
      <c r="S337" s="164" t="str">
        <f t="shared" si="513"/>
        <v/>
      </c>
      <c r="T337" s="164" t="str">
        <f t="shared" si="513"/>
        <v/>
      </c>
      <c r="U337" s="164" t="str">
        <f t="shared" si="513"/>
        <v/>
      </c>
      <c r="V337" s="164" t="str">
        <f t="shared" si="513"/>
        <v/>
      </c>
      <c r="W337" s="164" t="str">
        <f t="shared" si="513"/>
        <v/>
      </c>
      <c r="X337" s="164" t="str">
        <f t="shared" si="513"/>
        <v/>
      </c>
      <c r="Y337" s="164" t="str">
        <f t="shared" si="513"/>
        <v/>
      </c>
      <c r="Z337" s="164" t="str">
        <f t="shared" si="513"/>
        <v/>
      </c>
      <c r="AA337" s="164" t="str">
        <f t="shared" si="513"/>
        <v/>
      </c>
      <c r="AB337" s="164" t="str">
        <f t="shared" si="513"/>
        <v/>
      </c>
      <c r="AC337" s="164" t="str">
        <f t="shared" si="513"/>
        <v/>
      </c>
      <c r="AD337" s="164" t="str">
        <f t="shared" si="513"/>
        <v/>
      </c>
      <c r="AE337" s="164" t="str">
        <f t="shared" si="513"/>
        <v/>
      </c>
      <c r="AF337" s="164" t="str">
        <f t="shared" si="513"/>
        <v/>
      </c>
      <c r="AG337" s="164" t="str">
        <f t="shared" si="513"/>
        <v/>
      </c>
      <c r="AH337" s="164" t="str">
        <f t="shared" si="513"/>
        <v/>
      </c>
      <c r="AI337" s="164" t="str">
        <f t="shared" si="513"/>
        <v/>
      </c>
      <c r="AJ337" s="164" t="str">
        <f t="shared" si="513"/>
        <v/>
      </c>
      <c r="AK337" s="164" t="str">
        <f t="shared" si="513"/>
        <v/>
      </c>
      <c r="AL337" s="164" t="str">
        <f t="shared" si="513"/>
        <v/>
      </c>
      <c r="AM337" s="164" t="str">
        <f t="shared" si="513"/>
        <v/>
      </c>
      <c r="AN337" s="164" t="str">
        <f t="shared" si="513"/>
        <v/>
      </c>
      <c r="AO337" s="164" t="str">
        <f t="shared" si="513"/>
        <v/>
      </c>
      <c r="AP337" s="164" t="str">
        <f t="shared" si="513"/>
        <v/>
      </c>
      <c r="AQ337" s="164" t="str">
        <f t="shared" si="513"/>
        <v/>
      </c>
      <c r="AR337" s="164" t="str">
        <f t="shared" si="513"/>
        <v/>
      </c>
      <c r="AS337" s="164" t="str">
        <f t="shared" si="513"/>
        <v/>
      </c>
      <c r="AT337" s="164" t="str">
        <f t="shared" si="513"/>
        <v/>
      </c>
      <c r="AU337" s="164" t="str">
        <f t="shared" si="513"/>
        <v/>
      </c>
      <c r="AV337" s="164" t="str">
        <f t="shared" si="513"/>
        <v/>
      </c>
      <c r="AW337" s="165" t="str">
        <f t="shared" si="513"/>
        <v/>
      </c>
      <c r="AX337" t="s">
        <v>1</v>
      </c>
      <c r="AY337" s="106" t="str">
        <f t="shared" si="494"/>
        <v/>
      </c>
      <c r="AZ337" s="138" t="str">
        <f t="shared" si="486"/>
        <v/>
      </c>
      <c r="BA337" s="74" t="str">
        <f t="shared" si="495"/>
        <v/>
      </c>
      <c r="BB337" s="74" t="str">
        <f t="shared" si="496"/>
        <v/>
      </c>
      <c r="BC337" s="138" t="str">
        <f t="shared" si="497"/>
        <v/>
      </c>
      <c r="BD337" s="138" t="str">
        <f t="shared" si="498"/>
        <v/>
      </c>
      <c r="BE337" s="138" t="str">
        <f t="shared" si="499"/>
        <v/>
      </c>
      <c r="BF337" s="138" t="str">
        <f t="shared" si="432"/>
        <v/>
      </c>
      <c r="BG337" s="138" t="str">
        <f>IF(CD337="","",IF(N(BD337)&gt;max_minuta*60,2,INDEX(statusRezultat_id,MATCH(VALUE(BE337),statusRezultat_oevent,0))))</f>
        <v/>
      </c>
      <c r="BH337" s="74" t="str">
        <f>IF(B337="","",SUBSTITUTE(MID($B337,R337+1,S337-R337-1),"""",""))</f>
        <v/>
      </c>
      <c r="BI337" s="74" t="str">
        <f>IF(B337="","",SUBSTITUTE(MID($B337,S337+1,T337-S337-1),"""",""))</f>
        <v/>
      </c>
      <c r="BJ337" s="138" t="str">
        <f t="shared" si="500"/>
        <v/>
      </c>
      <c r="BK337" s="74" t="str" cm="1">
        <f t="array" ref="BK337">IF(BJ337="",""&amp;BI337,IF(BJ337="NEMA",BI337,INDEX(klubAlias_klub,BJ337)))</f>
        <v/>
      </c>
      <c r="BL337" s="74" t="str" cm="1">
        <f t="array" ref="BL337">IFERROR(INDEX(registarNatjecatelji,CE337,4),"")</f>
        <v/>
      </c>
      <c r="BM337" s="183" t="str">
        <f t="shared" si="456"/>
        <v/>
      </c>
      <c r="BN337" s="74" t="str">
        <f t="shared" si="501"/>
        <v/>
      </c>
      <c r="BO337" s="74" t="str">
        <f>IF(B337="","",SUBSTITUTE(MID($B337,T337+1,U337-T337-1),"""",""))</f>
        <v/>
      </c>
      <c r="BP337" s="138" t="str">
        <f>IF(BO337="","",IFERROR(INDEX(drzava_id,MATCH(BO337,drzava_oznaka,0)),"NEMA"))</f>
        <v/>
      </c>
      <c r="BQ337" s="74" t="str">
        <f>IF(B337="","",SUBSTITUTE(MID($B337,AQ337+1,AR337-AQ337-1),"""",""))</f>
        <v/>
      </c>
      <c r="BR337" s="74" t="str">
        <f t="shared" si="487"/>
        <v/>
      </c>
      <c r="BS337" s="138" t="str">
        <f t="shared" si="488"/>
        <v/>
      </c>
      <c r="BT337" s="75" t="str">
        <f>IF(B337="","",SUBSTITUTE(MID($B337,AR337+1,AS337-AR337-1),"""",""))</f>
        <v/>
      </c>
      <c r="BU337" s="75" t="str">
        <f>IF(B337="","",SUBSTITUTE(MID($B337,AS337+1,AT337-AS337-1),"""",""))</f>
        <v/>
      </c>
      <c r="BV337" s="76" t="str">
        <f>IF(B337="","",SUBSTITUTE(MID($B337,AT337+1,AU337-AT337-1),"""",""))</f>
        <v/>
      </c>
      <c r="BW337" t="s">
        <v>1</v>
      </c>
      <c r="BX337" s="106" t="str">
        <f>IF(BA337="Vacant","",IF(BA337="","",BA337) &amp; IF(BB337="",""," – " &amp; BB337) &amp; IF(BN337="",""," – " &amp; BN337) &amp; IF(AY337="",""," – " &amp; AY337))</f>
        <v/>
      </c>
      <c r="BY337" s="107" t="str">
        <f t="shared" si="489"/>
        <v/>
      </c>
      <c r="BZ337" t="s">
        <v>1</v>
      </c>
      <c r="CA337" s="106" t="str">
        <f>IF(BA337="Vacant","",IF(BA337="","",BA337) &amp; IF(BB337="",""," – " &amp; BB337) &amp; IF(BN337="",""," – " &amp; BN337))</f>
        <v/>
      </c>
      <c r="CB337" s="107" t="str">
        <f t="shared" si="490"/>
        <v/>
      </c>
      <c r="CC337" t="s">
        <v>1</v>
      </c>
      <c r="CD337" s="106" t="str">
        <f>IF(BA337="Vacant","",IF(BA337="","",BA337)&amp;IF(BB337="",""," – "&amp;BB337))</f>
        <v/>
      </c>
      <c r="CE337" s="107" t="str">
        <f t="shared" si="502"/>
        <v/>
      </c>
      <c r="CF337" t="s">
        <v>1</v>
      </c>
      <c r="CG337" s="112" t="str">
        <f t="shared" si="503"/>
        <v/>
      </c>
      <c r="CH337" s="107" t="str" cm="1">
        <f t="array" ref="CH337">IF(CG337="","",INDEX(imePrezime_id,CG337,0))</f>
        <v/>
      </c>
      <c r="CI337" t="s">
        <v>1</v>
      </c>
      <c r="CJ337" s="30" t="str">
        <f>IF(CE337&lt;&gt;"NEMA","","SELECT '"&amp;CD337&amp;"', ime, prezime FROM imeprezime WHERE ime LIKE '%"&amp;MID(BA337,2,LEN(BA337)-2)&amp;"%' Or prezime LIKE '%"&amp;MID(BB337,2,LEN(BB337)-2)&amp;"%' Or ime LIKE '%"&amp;MID(BB337,2,LEN(BB337)-2)&amp;"%' Or prezime LIKE '%"&amp;MID(BA337,2,LEN(BA337)-2)&amp;"%' ORDER BY ime, prezime;")</f>
        <v/>
      </c>
      <c r="CK337" t="s">
        <v>1</v>
      </c>
      <c r="CL337" s="91"/>
      <c r="CM337" t="s">
        <v>1</v>
      </c>
      <c r="CO337" t="s">
        <v>1</v>
      </c>
      <c r="CW337" s="116" t="str">
        <f>IF(CE337="NEMA",MAX(CW$10:CW336)+1,"")</f>
        <v/>
      </c>
      <c r="CX337" t="s">
        <v>1</v>
      </c>
      <c r="CY337" s="124" t="str">
        <f>LEFT(BQ337,1)</f>
        <v/>
      </c>
      <c r="CZ337" t="s">
        <v>1</v>
      </c>
      <c r="DA337" s="106" t="str">
        <f>IF(CW337="","",IF(BO337&lt;&gt;"CRO","","INSERT INTO osoba (id,reg_broj,oib,spol_id,dat_rodjenja) VALUES ("&amp;CW337&amp;",(SELECT max(reg_broj)+1 FROM osoba),Null,'"&amp;CY337&amp;"',Null); INSERT INTO osoba_log (id,reg_broj,oib,spol_id,dat_rodjenja,dnevnik_id) SELECT id,reg_broj,oib,spol_id,dat_rodjenja,"&amp;CW$2&amp;" FROM osoba WHERE id = "&amp;CW337&amp;";"))</f>
        <v/>
      </c>
      <c r="DB337" s="129" t="str">
        <f>IF(CW337="","","INSERT INTO imeprezime (id,osoba_id,rbr,ime,prezime,klub_id,identitet_id,sintaksa_id,info,aktivno,dnevnik_id) VALUES ("&amp;CW337&amp;","&amp;IF(DA337="","Null",CW337)&amp;",1,'"&amp;BA337&amp;"','"&amp;BB337&amp;"',(SELECT id FROM klub WHERE naziv = '"&amp;BI337&amp;"'),Null,1,'',1,"&amp;CW$2&amp;");")</f>
        <v/>
      </c>
      <c r="DC337" t="s">
        <v>1</v>
      </c>
      <c r="DD337" s="30" t="str">
        <f t="shared" si="504"/>
        <v/>
      </c>
      <c r="DE337" t="s">
        <v>1</v>
      </c>
      <c r="DF337" s="106" t="str">
        <f>IF(OR(BP337="",BP337&lt;&gt;"NEMA"),"",BO337)</f>
        <v/>
      </c>
      <c r="DG337" s="129" t="str">
        <f>IF(DF337="","",MAX(DG$10:DG336)+1)</f>
        <v/>
      </c>
      <c r="DH337" t="s">
        <v>1</v>
      </c>
      <c r="DI337" s="91"/>
      <c r="DJ337" t="s">
        <v>1</v>
      </c>
      <c r="DK337" s="30" t="str">
        <f>IF(DF337="","","INSERT INTO drzava(id,naziv,oznaka) VALUES ("&amp;DG337&amp;",'"&amp;DI337&amp;"','"&amp;UPPER(LEFT(DF337,1))&amp;LOWER(RIGHT(DF337,2))&amp;"');")</f>
        <v/>
      </c>
      <c r="DL337" t="s">
        <v>1</v>
      </c>
      <c r="DM337" s="170" t="str">
        <f>IF(BJ337&lt;&gt;"NEMA","",IF(IFERROR(MATCH(BI337,BI$10:BI336,0),0)&lt;&gt;0,"",BI337))</f>
        <v/>
      </c>
      <c r="DN337" t="s">
        <v>1</v>
      </c>
      <c r="DO337" s="91"/>
      <c r="DP337" t="s">
        <v>1</v>
      </c>
      <c r="DQ337" s="106" t="str">
        <f t="shared" si="505"/>
        <v/>
      </c>
      <c r="DR337" s="74" t="str">
        <f>IF(DQ337="","",MAX(DR$10:DR336)+1)</f>
        <v/>
      </c>
      <c r="DS337" s="74" t="str">
        <f>IF(DQ337="","",IF(BP337="","",IF(BP337="NEMA",DG337,BP337)))</f>
        <v/>
      </c>
      <c r="DT337" s="74" t="str">
        <f t="shared" si="506"/>
        <v/>
      </c>
      <c r="DU337" s="74" t="str">
        <f>IF(DO337="","",MAX(DU$10:DU336)+1)</f>
        <v/>
      </c>
      <c r="DV337" s="181" t="str">
        <f>IF(DO337="","",INDEX(klub_id,MATCH(DO337,klub_naziv,0)))</f>
        <v/>
      </c>
      <c r="DW337" s="129" t="str">
        <f t="shared" si="507"/>
        <v/>
      </c>
      <c r="DX337" t="s">
        <v>1</v>
      </c>
      <c r="DY337" s="30" t="str">
        <f t="shared" si="508"/>
        <v/>
      </c>
      <c r="DZ337" t="s">
        <v>1</v>
      </c>
      <c r="EA337" s="170" t="str">
        <f>IF(BX337="","",IF(BY337&lt;&gt;"NEMA","ime-pre-klu"&amp;IF(BJ337="","","(ali)")&amp;"-kat",IF(CB337&lt;&gt;"NEMA","ime-pre-klu"&amp;IF(BJ337="","","(ali)"),IF(CE337&lt;&gt;"NEMA","ime-pre",IF(CW337&lt;&gt;"","novo",""))))&amp;IF(AND(BE337="0",BD337&gt;max_minuta*60),"-ot",""))</f>
        <v/>
      </c>
      <c r="EB337" t="s">
        <v>1</v>
      </c>
      <c r="EC337" s="112"/>
      <c r="ED337" s="138"/>
      <c r="EE337" s="138"/>
      <c r="EF337" s="138"/>
      <c r="EG337" s="138"/>
      <c r="EH337" s="138"/>
      <c r="EI337" s="138"/>
      <c r="EJ337" s="138"/>
      <c r="EK337" s="138"/>
      <c r="EL337" s="138"/>
      <c r="EM337" s="107" t="str">
        <f t="shared" si="491"/>
        <v/>
      </c>
      <c r="EN337" t="s">
        <v>1</v>
      </c>
    </row>
    <row r="338" spans="2:144" x14ac:dyDescent="0.25">
      <c r="B338" s="152"/>
      <c r="C338" t="s">
        <v>1</v>
      </c>
      <c r="D338" s="163" t="str">
        <f t="shared" si="492"/>
        <v/>
      </c>
      <c r="E338" s="164" t="str">
        <f t="shared" ref="E338:AW338" si="514">IF($B338="","",FIND(";",$B338,D338+1))</f>
        <v/>
      </c>
      <c r="F338" s="164" t="str">
        <f t="shared" si="514"/>
        <v/>
      </c>
      <c r="G338" s="164" t="str">
        <f t="shared" si="514"/>
        <v/>
      </c>
      <c r="H338" s="164" t="str">
        <f t="shared" si="514"/>
        <v/>
      </c>
      <c r="I338" s="164" t="str">
        <f t="shared" si="514"/>
        <v/>
      </c>
      <c r="J338" s="164" t="str">
        <f t="shared" si="514"/>
        <v/>
      </c>
      <c r="K338" s="164" t="str">
        <f t="shared" si="514"/>
        <v/>
      </c>
      <c r="L338" s="164" t="str">
        <f t="shared" si="514"/>
        <v/>
      </c>
      <c r="M338" s="164" t="str">
        <f t="shared" si="514"/>
        <v/>
      </c>
      <c r="N338" s="164" t="str">
        <f t="shared" si="514"/>
        <v/>
      </c>
      <c r="O338" s="164" t="str">
        <f t="shared" si="514"/>
        <v/>
      </c>
      <c r="P338" s="164" t="str">
        <f t="shared" si="514"/>
        <v/>
      </c>
      <c r="Q338" s="164" t="str">
        <f t="shared" si="514"/>
        <v/>
      </c>
      <c r="R338" s="164" t="str">
        <f t="shared" si="514"/>
        <v/>
      </c>
      <c r="S338" s="164" t="str">
        <f t="shared" si="514"/>
        <v/>
      </c>
      <c r="T338" s="164" t="str">
        <f t="shared" si="514"/>
        <v/>
      </c>
      <c r="U338" s="164" t="str">
        <f t="shared" si="514"/>
        <v/>
      </c>
      <c r="V338" s="164" t="str">
        <f t="shared" si="514"/>
        <v/>
      </c>
      <c r="W338" s="164" t="str">
        <f t="shared" si="514"/>
        <v/>
      </c>
      <c r="X338" s="164" t="str">
        <f t="shared" si="514"/>
        <v/>
      </c>
      <c r="Y338" s="164" t="str">
        <f t="shared" si="514"/>
        <v/>
      </c>
      <c r="Z338" s="164" t="str">
        <f t="shared" si="514"/>
        <v/>
      </c>
      <c r="AA338" s="164" t="str">
        <f t="shared" si="514"/>
        <v/>
      </c>
      <c r="AB338" s="164" t="str">
        <f t="shared" si="514"/>
        <v/>
      </c>
      <c r="AC338" s="164" t="str">
        <f t="shared" si="514"/>
        <v/>
      </c>
      <c r="AD338" s="164" t="str">
        <f t="shared" si="514"/>
        <v/>
      </c>
      <c r="AE338" s="164" t="str">
        <f t="shared" si="514"/>
        <v/>
      </c>
      <c r="AF338" s="164" t="str">
        <f t="shared" si="514"/>
        <v/>
      </c>
      <c r="AG338" s="164" t="str">
        <f t="shared" si="514"/>
        <v/>
      </c>
      <c r="AH338" s="164" t="str">
        <f t="shared" si="514"/>
        <v/>
      </c>
      <c r="AI338" s="164" t="str">
        <f t="shared" si="514"/>
        <v/>
      </c>
      <c r="AJ338" s="164" t="str">
        <f t="shared" si="514"/>
        <v/>
      </c>
      <c r="AK338" s="164" t="str">
        <f t="shared" si="514"/>
        <v/>
      </c>
      <c r="AL338" s="164" t="str">
        <f t="shared" si="514"/>
        <v/>
      </c>
      <c r="AM338" s="164" t="str">
        <f t="shared" si="514"/>
        <v/>
      </c>
      <c r="AN338" s="164" t="str">
        <f t="shared" si="514"/>
        <v/>
      </c>
      <c r="AO338" s="164" t="str">
        <f t="shared" si="514"/>
        <v/>
      </c>
      <c r="AP338" s="164" t="str">
        <f t="shared" si="514"/>
        <v/>
      </c>
      <c r="AQ338" s="164" t="str">
        <f t="shared" si="514"/>
        <v/>
      </c>
      <c r="AR338" s="164" t="str">
        <f t="shared" si="514"/>
        <v/>
      </c>
      <c r="AS338" s="164" t="str">
        <f t="shared" si="514"/>
        <v/>
      </c>
      <c r="AT338" s="164" t="str">
        <f t="shared" si="514"/>
        <v/>
      </c>
      <c r="AU338" s="164" t="str">
        <f t="shared" si="514"/>
        <v/>
      </c>
      <c r="AV338" s="164" t="str">
        <f t="shared" si="514"/>
        <v/>
      </c>
      <c r="AW338" s="165" t="str">
        <f t="shared" si="514"/>
        <v/>
      </c>
      <c r="AX338" t="s">
        <v>1</v>
      </c>
      <c r="AY338" s="106" t="str">
        <f t="shared" si="494"/>
        <v/>
      </c>
      <c r="AZ338" s="138" t="str">
        <f t="shared" si="486"/>
        <v/>
      </c>
      <c r="BA338" s="74" t="str">
        <f t="shared" si="495"/>
        <v/>
      </c>
      <c r="BB338" s="74" t="str">
        <f t="shared" si="496"/>
        <v/>
      </c>
      <c r="BC338" s="138" t="str">
        <f t="shared" si="497"/>
        <v/>
      </c>
      <c r="BD338" s="138" t="str">
        <f t="shared" si="498"/>
        <v/>
      </c>
      <c r="BE338" s="138" t="str">
        <f t="shared" si="499"/>
        <v/>
      </c>
      <c r="BF338" s="138" t="str">
        <f t="shared" si="432"/>
        <v/>
      </c>
      <c r="BG338" s="138" t="str">
        <f>IF(CD338="","",IF(N(BD338)&gt;max_minuta*60,2,INDEX(statusRezultat_id,MATCH(VALUE(BE338),statusRezultat_oevent,0))))</f>
        <v/>
      </c>
      <c r="BH338" s="74" t="str">
        <f>IF(B338="","",SUBSTITUTE(MID($B338,R338+1,S338-R338-1),"""",""))</f>
        <v/>
      </c>
      <c r="BI338" s="74" t="str">
        <f>IF(B338="","",SUBSTITUTE(MID($B338,S338+1,T338-S338-1),"""",""))</f>
        <v/>
      </c>
      <c r="BJ338" s="138" t="str">
        <f t="shared" si="500"/>
        <v/>
      </c>
      <c r="BK338" s="74" t="str" cm="1">
        <f t="array" ref="BK338">IF(BJ338="",""&amp;BI338,IF(BJ338="NEMA",BI338,INDEX(klubAlias_klub,BJ338)))</f>
        <v/>
      </c>
      <c r="BL338" s="74" t="str" cm="1">
        <f t="array" ref="BL338">IFERROR(INDEX(registarNatjecatelji,CE338,4),"")</f>
        <v/>
      </c>
      <c r="BM338" s="183" t="str">
        <f t="shared" si="456"/>
        <v/>
      </c>
      <c r="BN338" s="74" t="str">
        <f t="shared" si="501"/>
        <v/>
      </c>
      <c r="BO338" s="74" t="str">
        <f>IF(B338="","",SUBSTITUTE(MID($B338,T338+1,U338-T338-1),"""",""))</f>
        <v/>
      </c>
      <c r="BP338" s="138" t="str">
        <f>IF(BO338="","",IFERROR(INDEX(drzava_id,MATCH(BO338,drzava_oznaka,0)),"NEMA"))</f>
        <v/>
      </c>
      <c r="BQ338" s="74" t="str">
        <f>IF(B338="","",SUBSTITUTE(MID($B338,AQ338+1,AR338-AQ338-1),"""",""))</f>
        <v/>
      </c>
      <c r="BR338" s="74" t="str">
        <f t="shared" si="487"/>
        <v/>
      </c>
      <c r="BS338" s="138" t="str">
        <f t="shared" si="488"/>
        <v/>
      </c>
      <c r="BT338" s="75" t="str">
        <f>IF(B338="","",SUBSTITUTE(MID($B338,AR338+1,AS338-AR338-1),"""",""))</f>
        <v/>
      </c>
      <c r="BU338" s="75" t="str">
        <f>IF(B338="","",SUBSTITUTE(MID($B338,AS338+1,AT338-AS338-1),"""",""))</f>
        <v/>
      </c>
      <c r="BV338" s="76" t="str">
        <f>IF(B338="","",SUBSTITUTE(MID($B338,AT338+1,AU338-AT338-1),"""",""))</f>
        <v/>
      </c>
      <c r="BW338" t="s">
        <v>1</v>
      </c>
      <c r="BX338" s="106" t="str">
        <f>IF(BA338="Vacant","",IF(BA338="","",BA338) &amp; IF(BB338="",""," – " &amp; BB338) &amp; IF(BN338="",""," – " &amp; BN338) &amp; IF(AY338="",""," – " &amp; AY338))</f>
        <v/>
      </c>
      <c r="BY338" s="107" t="str">
        <f t="shared" si="489"/>
        <v/>
      </c>
      <c r="BZ338" t="s">
        <v>1</v>
      </c>
      <c r="CA338" s="106" t="str">
        <f>IF(BA338="Vacant","",IF(BA338="","",BA338) &amp; IF(BB338="",""," – " &amp; BB338) &amp; IF(BN338="",""," – " &amp; BN338))</f>
        <v/>
      </c>
      <c r="CB338" s="107" t="str">
        <f t="shared" si="490"/>
        <v/>
      </c>
      <c r="CC338" t="s">
        <v>1</v>
      </c>
      <c r="CD338" s="106" t="str">
        <f>IF(BA338="Vacant","",IF(BA338="","",BA338)&amp;IF(BB338="",""," – "&amp;BB338))</f>
        <v/>
      </c>
      <c r="CE338" s="107" t="str">
        <f t="shared" si="502"/>
        <v/>
      </c>
      <c r="CF338" t="s">
        <v>1</v>
      </c>
      <c r="CG338" s="112" t="str">
        <f t="shared" si="503"/>
        <v/>
      </c>
      <c r="CH338" s="107" t="str" cm="1">
        <f t="array" ref="CH338">IF(CG338="","",INDEX(imePrezime_id,CG338,0))</f>
        <v/>
      </c>
      <c r="CI338" t="s">
        <v>1</v>
      </c>
      <c r="CJ338" s="30" t="str">
        <f>IF(CE338&lt;&gt;"NEMA","","SELECT '"&amp;CD338&amp;"', ime, prezime FROM imeprezime WHERE ime LIKE '%"&amp;MID(BA338,2,LEN(BA338)-2)&amp;"%' Or prezime LIKE '%"&amp;MID(BB338,2,LEN(BB338)-2)&amp;"%' Or ime LIKE '%"&amp;MID(BB338,2,LEN(BB338)-2)&amp;"%' Or prezime LIKE '%"&amp;MID(BA338,2,LEN(BA338)-2)&amp;"%' ORDER BY ime, prezime;")</f>
        <v/>
      </c>
      <c r="CK338" t="s">
        <v>1</v>
      </c>
      <c r="CL338" s="91"/>
      <c r="CM338" t="s">
        <v>1</v>
      </c>
      <c r="CO338" t="s">
        <v>1</v>
      </c>
      <c r="CW338" s="116" t="str">
        <f>IF(CE338="NEMA",MAX(CW$10:CW337)+1,"")</f>
        <v/>
      </c>
      <c r="CX338" t="s">
        <v>1</v>
      </c>
      <c r="CY338" s="124" t="str">
        <f>LEFT(BQ338,1)</f>
        <v/>
      </c>
      <c r="CZ338" t="s">
        <v>1</v>
      </c>
      <c r="DA338" s="106" t="str">
        <f>IF(CW338="","",IF(BO338&lt;&gt;"CRO","","INSERT INTO osoba (id,reg_broj,oib,spol_id,dat_rodjenja) VALUES ("&amp;CW338&amp;",(SELECT max(reg_broj)+1 FROM osoba),Null,'"&amp;CY338&amp;"',Null); INSERT INTO osoba_log (id,reg_broj,oib,spol_id,dat_rodjenja,dnevnik_id) SELECT id,reg_broj,oib,spol_id,dat_rodjenja,"&amp;CW$2&amp;" FROM osoba WHERE id = "&amp;CW338&amp;";"))</f>
        <v/>
      </c>
      <c r="DB338" s="129" t="str">
        <f>IF(CW338="","","INSERT INTO imeprezime (id,osoba_id,rbr,ime,prezime,klub_id,identitet_id,sintaksa_id,info,aktivno,dnevnik_id) VALUES ("&amp;CW338&amp;","&amp;IF(DA338="","Null",CW338)&amp;",1,'"&amp;BA338&amp;"','"&amp;BB338&amp;"',(SELECT id FROM klub WHERE naziv = '"&amp;BI338&amp;"'),Null,1,'',1,"&amp;CW$2&amp;");")</f>
        <v/>
      </c>
      <c r="DC338" t="s">
        <v>1</v>
      </c>
      <c r="DD338" s="30" t="str">
        <f t="shared" si="504"/>
        <v/>
      </c>
      <c r="DE338" t="s">
        <v>1</v>
      </c>
      <c r="DF338" s="106" t="str">
        <f>IF(OR(BP338="",BP338&lt;&gt;"NEMA"),"",BO338)</f>
        <v/>
      </c>
      <c r="DG338" s="129" t="str">
        <f>IF(DF338="","",MAX(DG$10:DG337)+1)</f>
        <v/>
      </c>
      <c r="DH338" t="s">
        <v>1</v>
      </c>
      <c r="DI338" s="91"/>
      <c r="DJ338" t="s">
        <v>1</v>
      </c>
      <c r="DK338" s="30" t="str">
        <f>IF(DF338="","","INSERT INTO drzava(id,naziv,oznaka) VALUES ("&amp;DG338&amp;",'"&amp;DI338&amp;"','"&amp;UPPER(LEFT(DF338,1))&amp;LOWER(RIGHT(DF338,2))&amp;"');")</f>
        <v/>
      </c>
      <c r="DL338" t="s">
        <v>1</v>
      </c>
      <c r="DM338" s="170" t="str">
        <f>IF(BJ338&lt;&gt;"NEMA","",IF(IFERROR(MATCH(BI338,BI$10:BI337,0),0)&lt;&gt;0,"",BI338))</f>
        <v/>
      </c>
      <c r="DN338" t="s">
        <v>1</v>
      </c>
      <c r="DO338" s="91"/>
      <c r="DP338" t="s">
        <v>1</v>
      </c>
      <c r="DQ338" s="106" t="str">
        <f t="shared" si="505"/>
        <v/>
      </c>
      <c r="DR338" s="74" t="str">
        <f>IF(DQ338="","",MAX(DR$10:DR337)+1)</f>
        <v/>
      </c>
      <c r="DS338" s="74" t="str">
        <f>IF(DQ338="","",IF(BP338="","",IF(BP338="NEMA",DG338,BP338)))</f>
        <v/>
      </c>
      <c r="DT338" s="74" t="str">
        <f t="shared" si="506"/>
        <v/>
      </c>
      <c r="DU338" s="74" t="str">
        <f>IF(DO338="","",MAX(DU$10:DU337)+1)</f>
        <v/>
      </c>
      <c r="DV338" s="181" t="str">
        <f>IF(DO338="","",INDEX(klub_id,MATCH(DO338,klub_naziv,0)))</f>
        <v/>
      </c>
      <c r="DW338" s="129" t="str">
        <f t="shared" si="507"/>
        <v/>
      </c>
      <c r="DX338" t="s">
        <v>1</v>
      </c>
      <c r="DY338" s="30" t="str">
        <f t="shared" si="508"/>
        <v/>
      </c>
      <c r="DZ338" t="s">
        <v>1</v>
      </c>
      <c r="EA338" s="170" t="str">
        <f>IF(BX338="","",IF(BY338&lt;&gt;"NEMA","ime-pre-klu"&amp;IF(BJ338="","","(ali)")&amp;"-kat",IF(CB338&lt;&gt;"NEMA","ime-pre-klu"&amp;IF(BJ338="","","(ali)"),IF(CE338&lt;&gt;"NEMA","ime-pre",IF(CW338&lt;&gt;"","novo",""))))&amp;IF(AND(BE338="0",BD338&gt;max_minuta*60),"-ot",""))</f>
        <v/>
      </c>
      <c r="EB338" t="s">
        <v>1</v>
      </c>
      <c r="EC338" s="112"/>
      <c r="ED338" s="138"/>
      <c r="EE338" s="138"/>
      <c r="EF338" s="138"/>
      <c r="EG338" s="138"/>
      <c r="EH338" s="138"/>
      <c r="EI338" s="138"/>
      <c r="EJ338" s="138"/>
      <c r="EK338" s="138"/>
      <c r="EL338" s="138"/>
      <c r="EM338" s="107" t="str">
        <f t="shared" si="491"/>
        <v/>
      </c>
      <c r="EN338" t="s">
        <v>1</v>
      </c>
    </row>
    <row r="339" spans="2:144" x14ac:dyDescent="0.25">
      <c r="B339" s="152"/>
      <c r="C339" t="s">
        <v>1</v>
      </c>
      <c r="D339" s="163" t="str">
        <f t="shared" si="492"/>
        <v/>
      </c>
      <c r="E339" s="164" t="str">
        <f t="shared" ref="E339:AW339" si="515">IF($B339="","",FIND(";",$B339,D339+1))</f>
        <v/>
      </c>
      <c r="F339" s="164" t="str">
        <f t="shared" si="515"/>
        <v/>
      </c>
      <c r="G339" s="164" t="str">
        <f t="shared" si="515"/>
        <v/>
      </c>
      <c r="H339" s="164" t="str">
        <f t="shared" si="515"/>
        <v/>
      </c>
      <c r="I339" s="164" t="str">
        <f t="shared" si="515"/>
        <v/>
      </c>
      <c r="J339" s="164" t="str">
        <f t="shared" si="515"/>
        <v/>
      </c>
      <c r="K339" s="164" t="str">
        <f t="shared" si="515"/>
        <v/>
      </c>
      <c r="L339" s="164" t="str">
        <f t="shared" si="515"/>
        <v/>
      </c>
      <c r="M339" s="164" t="str">
        <f t="shared" si="515"/>
        <v/>
      </c>
      <c r="N339" s="164" t="str">
        <f t="shared" si="515"/>
        <v/>
      </c>
      <c r="O339" s="164" t="str">
        <f t="shared" si="515"/>
        <v/>
      </c>
      <c r="P339" s="164" t="str">
        <f t="shared" si="515"/>
        <v/>
      </c>
      <c r="Q339" s="164" t="str">
        <f t="shared" si="515"/>
        <v/>
      </c>
      <c r="R339" s="164" t="str">
        <f t="shared" si="515"/>
        <v/>
      </c>
      <c r="S339" s="164" t="str">
        <f t="shared" si="515"/>
        <v/>
      </c>
      <c r="T339" s="164" t="str">
        <f t="shared" si="515"/>
        <v/>
      </c>
      <c r="U339" s="164" t="str">
        <f t="shared" si="515"/>
        <v/>
      </c>
      <c r="V339" s="164" t="str">
        <f t="shared" si="515"/>
        <v/>
      </c>
      <c r="W339" s="164" t="str">
        <f t="shared" si="515"/>
        <v/>
      </c>
      <c r="X339" s="164" t="str">
        <f t="shared" si="515"/>
        <v/>
      </c>
      <c r="Y339" s="164" t="str">
        <f t="shared" si="515"/>
        <v/>
      </c>
      <c r="Z339" s="164" t="str">
        <f t="shared" si="515"/>
        <v/>
      </c>
      <c r="AA339" s="164" t="str">
        <f t="shared" si="515"/>
        <v/>
      </c>
      <c r="AB339" s="164" t="str">
        <f t="shared" si="515"/>
        <v/>
      </c>
      <c r="AC339" s="164" t="str">
        <f t="shared" si="515"/>
        <v/>
      </c>
      <c r="AD339" s="164" t="str">
        <f t="shared" si="515"/>
        <v/>
      </c>
      <c r="AE339" s="164" t="str">
        <f t="shared" si="515"/>
        <v/>
      </c>
      <c r="AF339" s="164" t="str">
        <f t="shared" si="515"/>
        <v/>
      </c>
      <c r="AG339" s="164" t="str">
        <f t="shared" si="515"/>
        <v/>
      </c>
      <c r="AH339" s="164" t="str">
        <f t="shared" si="515"/>
        <v/>
      </c>
      <c r="AI339" s="164" t="str">
        <f t="shared" si="515"/>
        <v/>
      </c>
      <c r="AJ339" s="164" t="str">
        <f t="shared" si="515"/>
        <v/>
      </c>
      <c r="AK339" s="164" t="str">
        <f t="shared" si="515"/>
        <v/>
      </c>
      <c r="AL339" s="164" t="str">
        <f t="shared" si="515"/>
        <v/>
      </c>
      <c r="AM339" s="164" t="str">
        <f t="shared" si="515"/>
        <v/>
      </c>
      <c r="AN339" s="164" t="str">
        <f t="shared" si="515"/>
        <v/>
      </c>
      <c r="AO339" s="164" t="str">
        <f t="shared" si="515"/>
        <v/>
      </c>
      <c r="AP339" s="164" t="str">
        <f t="shared" si="515"/>
        <v/>
      </c>
      <c r="AQ339" s="164" t="str">
        <f t="shared" si="515"/>
        <v/>
      </c>
      <c r="AR339" s="164" t="str">
        <f t="shared" si="515"/>
        <v/>
      </c>
      <c r="AS339" s="164" t="str">
        <f t="shared" si="515"/>
        <v/>
      </c>
      <c r="AT339" s="164" t="str">
        <f t="shared" si="515"/>
        <v/>
      </c>
      <c r="AU339" s="164" t="str">
        <f t="shared" si="515"/>
        <v/>
      </c>
      <c r="AV339" s="164" t="str">
        <f t="shared" si="515"/>
        <v/>
      </c>
      <c r="AW339" s="165" t="str">
        <f t="shared" si="515"/>
        <v/>
      </c>
      <c r="AX339" t="s">
        <v>1</v>
      </c>
      <c r="AY339" s="106" t="str">
        <f t="shared" si="494"/>
        <v/>
      </c>
      <c r="AZ339" s="138" t="str">
        <f t="shared" si="486"/>
        <v/>
      </c>
      <c r="BA339" s="74" t="str">
        <f t="shared" si="495"/>
        <v/>
      </c>
      <c r="BB339" s="74" t="str">
        <f t="shared" si="496"/>
        <v/>
      </c>
      <c r="BC339" s="138" t="str">
        <f t="shared" si="497"/>
        <v/>
      </c>
      <c r="BD339" s="138" t="str">
        <f t="shared" si="498"/>
        <v/>
      </c>
      <c r="BE339" s="138" t="str">
        <f t="shared" si="499"/>
        <v/>
      </c>
      <c r="BF339" s="138" t="str">
        <f t="shared" si="432"/>
        <v/>
      </c>
      <c r="BG339" s="138" t="str">
        <f>IF(CD339="","",IF(N(BD339)&gt;max_minuta*60,2,INDEX(statusRezultat_id,MATCH(VALUE(BE339),statusRezultat_oevent,0))))</f>
        <v/>
      </c>
      <c r="BH339" s="74" t="str">
        <f>IF(B339="","",SUBSTITUTE(MID($B339,R339+1,S339-R339-1),"""",""))</f>
        <v/>
      </c>
      <c r="BI339" s="74" t="str">
        <f>IF(B339="","",SUBSTITUTE(MID($B339,S339+1,T339-S339-1),"""",""))</f>
        <v/>
      </c>
      <c r="BJ339" s="138" t="str">
        <f t="shared" si="500"/>
        <v/>
      </c>
      <c r="BK339" s="74" t="str" cm="1">
        <f t="array" ref="BK339">IF(BJ339="",""&amp;BI339,IF(BJ339="NEMA",BI339,INDEX(klubAlias_klub,BJ339)))</f>
        <v/>
      </c>
      <c r="BL339" s="74" t="str" cm="1">
        <f t="array" ref="BL339">IFERROR(INDEX(registarNatjecatelji,CE339,4),"")</f>
        <v/>
      </c>
      <c r="BM339" s="183" t="str">
        <f t="shared" si="456"/>
        <v/>
      </c>
      <c r="BN339" s="74" t="str">
        <f t="shared" si="501"/>
        <v/>
      </c>
      <c r="BO339" s="74" t="str">
        <f>IF(B339="","",SUBSTITUTE(MID($B339,T339+1,U339-T339-1),"""",""))</f>
        <v/>
      </c>
      <c r="BP339" s="138" t="str">
        <f>IF(BO339="","",IFERROR(INDEX(drzava_id,MATCH(BO339,drzava_oznaka,0)),"NEMA"))</f>
        <v/>
      </c>
      <c r="BQ339" s="74" t="str">
        <f>IF(B339="","",SUBSTITUTE(MID($B339,AQ339+1,AR339-AQ339-1),"""",""))</f>
        <v/>
      </c>
      <c r="BR339" s="74" t="str">
        <f t="shared" si="487"/>
        <v/>
      </c>
      <c r="BS339" s="138" t="str">
        <f t="shared" si="488"/>
        <v/>
      </c>
      <c r="BT339" s="75" t="str">
        <f>IF(B339="","",SUBSTITUTE(MID($B339,AR339+1,AS339-AR339-1),"""",""))</f>
        <v/>
      </c>
      <c r="BU339" s="75" t="str">
        <f>IF(B339="","",SUBSTITUTE(MID($B339,AS339+1,AT339-AS339-1),"""",""))</f>
        <v/>
      </c>
      <c r="BV339" s="76" t="str">
        <f>IF(B339="","",SUBSTITUTE(MID($B339,AT339+1,AU339-AT339-1),"""",""))</f>
        <v/>
      </c>
      <c r="BW339" t="s">
        <v>1</v>
      </c>
      <c r="BX339" s="106" t="str">
        <f>IF(BA339="Vacant","",IF(BA339="","",BA339) &amp; IF(BB339="",""," – " &amp; BB339) &amp; IF(BN339="",""," – " &amp; BN339) &amp; IF(AY339="",""," – " &amp; AY339))</f>
        <v/>
      </c>
      <c r="BY339" s="107" t="str">
        <f t="shared" si="489"/>
        <v/>
      </c>
      <c r="BZ339" t="s">
        <v>1</v>
      </c>
      <c r="CA339" s="106" t="str">
        <f>IF(BA339="Vacant","",IF(BA339="","",BA339) &amp; IF(BB339="",""," – " &amp; BB339) &amp; IF(BN339="",""," – " &amp; BN339))</f>
        <v/>
      </c>
      <c r="CB339" s="107" t="str">
        <f t="shared" si="490"/>
        <v/>
      </c>
      <c r="CC339" t="s">
        <v>1</v>
      </c>
      <c r="CD339" s="106" t="str">
        <f>IF(BA339="Vacant","",IF(BA339="","",BA339)&amp;IF(BB339="",""," – "&amp;BB339))</f>
        <v/>
      </c>
      <c r="CE339" s="107" t="str">
        <f t="shared" si="502"/>
        <v/>
      </c>
      <c r="CF339" t="s">
        <v>1</v>
      </c>
      <c r="CG339" s="112" t="str">
        <f t="shared" si="503"/>
        <v/>
      </c>
      <c r="CH339" s="107" t="str" cm="1">
        <f t="array" ref="CH339">IF(CG339="","",INDEX(imePrezime_id,CG339,0))</f>
        <v/>
      </c>
      <c r="CI339" t="s">
        <v>1</v>
      </c>
      <c r="CJ339" s="30" t="str">
        <f>IF(CE339&lt;&gt;"NEMA","","SELECT '"&amp;CD339&amp;"', ime, prezime FROM imeprezime WHERE ime LIKE '%"&amp;MID(BA339,2,LEN(BA339)-2)&amp;"%' Or prezime LIKE '%"&amp;MID(BB339,2,LEN(BB339)-2)&amp;"%' Or ime LIKE '%"&amp;MID(BB339,2,LEN(BB339)-2)&amp;"%' Or prezime LIKE '%"&amp;MID(BA339,2,LEN(BA339)-2)&amp;"%' ORDER BY ime, prezime;")</f>
        <v/>
      </c>
      <c r="CK339" t="s">
        <v>1</v>
      </c>
      <c r="CL339" s="91"/>
      <c r="CM339" t="s">
        <v>1</v>
      </c>
      <c r="CO339" t="s">
        <v>1</v>
      </c>
      <c r="CW339" s="116" t="str">
        <f>IF(CE339="NEMA",MAX(CW$10:CW338)+1,"")</f>
        <v/>
      </c>
      <c r="CX339" t="s">
        <v>1</v>
      </c>
      <c r="CY339" s="124" t="str">
        <f>LEFT(BQ339,1)</f>
        <v/>
      </c>
      <c r="CZ339" t="s">
        <v>1</v>
      </c>
      <c r="DA339" s="106" t="str">
        <f>IF(CW339="","",IF(BO339&lt;&gt;"CRO","","INSERT INTO osoba (id,reg_broj,oib,spol_id,dat_rodjenja) VALUES ("&amp;CW339&amp;",(SELECT max(reg_broj)+1 FROM osoba),Null,'"&amp;CY339&amp;"',Null); INSERT INTO osoba_log (id,reg_broj,oib,spol_id,dat_rodjenja,dnevnik_id) SELECT id,reg_broj,oib,spol_id,dat_rodjenja,"&amp;CW$2&amp;" FROM osoba WHERE id = "&amp;CW339&amp;";"))</f>
        <v/>
      </c>
      <c r="DB339" s="129" t="str">
        <f>IF(CW339="","","INSERT INTO imeprezime (id,osoba_id,rbr,ime,prezime,klub_id,identitet_id,sintaksa_id,info,aktivno,dnevnik_id) VALUES ("&amp;CW339&amp;","&amp;IF(DA339="","Null",CW339)&amp;",1,'"&amp;BA339&amp;"','"&amp;BB339&amp;"',(SELECT id FROM klub WHERE naziv = '"&amp;BI339&amp;"'),Null,1,'',1,"&amp;CW$2&amp;");")</f>
        <v/>
      </c>
      <c r="DC339" t="s">
        <v>1</v>
      </c>
      <c r="DD339" s="30" t="str">
        <f t="shared" si="504"/>
        <v/>
      </c>
      <c r="DE339" t="s">
        <v>1</v>
      </c>
      <c r="DF339" s="106" t="str">
        <f>IF(OR(BP339="",BP339&lt;&gt;"NEMA"),"",BO339)</f>
        <v/>
      </c>
      <c r="DG339" s="129" t="str">
        <f>IF(DF339="","",MAX(DG$10:DG338)+1)</f>
        <v/>
      </c>
      <c r="DH339" t="s">
        <v>1</v>
      </c>
      <c r="DI339" s="91"/>
      <c r="DJ339" t="s">
        <v>1</v>
      </c>
      <c r="DK339" s="30" t="str">
        <f>IF(DF339="","","INSERT INTO drzava(id,naziv,oznaka) VALUES ("&amp;DG339&amp;",'"&amp;DI339&amp;"','"&amp;UPPER(LEFT(DF339,1))&amp;LOWER(RIGHT(DF339,2))&amp;"');")</f>
        <v/>
      </c>
      <c r="DL339" t="s">
        <v>1</v>
      </c>
      <c r="DM339" s="170" t="str">
        <f>IF(BJ339&lt;&gt;"NEMA","",IF(IFERROR(MATCH(BI339,BI$10:BI338,0),0)&lt;&gt;0,"",BI339))</f>
        <v/>
      </c>
      <c r="DN339" t="s">
        <v>1</v>
      </c>
      <c r="DO339" s="91"/>
      <c r="DP339" t="s">
        <v>1</v>
      </c>
      <c r="DQ339" s="106" t="str">
        <f t="shared" si="505"/>
        <v/>
      </c>
      <c r="DR339" s="74" t="str">
        <f>IF(DQ339="","",MAX(DR$10:DR338)+1)</f>
        <v/>
      </c>
      <c r="DS339" s="74" t="str">
        <f>IF(DQ339="","",IF(BP339="","",IF(BP339="NEMA",DG339,BP339)))</f>
        <v/>
      </c>
      <c r="DT339" s="74" t="str">
        <f t="shared" si="506"/>
        <v/>
      </c>
      <c r="DU339" s="74" t="str">
        <f>IF(DO339="","",MAX(DU$10:DU338)+1)</f>
        <v/>
      </c>
      <c r="DV339" s="181" t="str">
        <f>IF(DO339="","",INDEX(klub_id,MATCH(DO339,klub_naziv,0)))</f>
        <v/>
      </c>
      <c r="DW339" s="129" t="str">
        <f t="shared" si="507"/>
        <v/>
      </c>
      <c r="DX339" t="s">
        <v>1</v>
      </c>
      <c r="DY339" s="30" t="str">
        <f t="shared" si="508"/>
        <v/>
      </c>
      <c r="DZ339" t="s">
        <v>1</v>
      </c>
      <c r="EA339" s="170" t="str">
        <f>IF(BX339="","",IF(BY339&lt;&gt;"NEMA","ime-pre-klu"&amp;IF(BJ339="","","(ali)")&amp;"-kat",IF(CB339&lt;&gt;"NEMA","ime-pre-klu"&amp;IF(BJ339="","","(ali)"),IF(CE339&lt;&gt;"NEMA","ime-pre",IF(CW339&lt;&gt;"","novo",""))))&amp;IF(AND(BE339="0",BD339&gt;max_minuta*60),"-ot",""))</f>
        <v/>
      </c>
      <c r="EB339" t="s">
        <v>1</v>
      </c>
      <c r="EC339" s="112"/>
      <c r="ED339" s="138"/>
      <c r="EE339" s="138"/>
      <c r="EF339" s="138"/>
      <c r="EG339" s="138"/>
      <c r="EH339" s="138"/>
      <c r="EI339" s="138"/>
      <c r="EJ339" s="138"/>
      <c r="EK339" s="138"/>
      <c r="EL339" s="138"/>
      <c r="EM339" s="107" t="str">
        <f t="shared" si="491"/>
        <v/>
      </c>
      <c r="EN339" t="s">
        <v>1</v>
      </c>
    </row>
    <row r="340" spans="2:144" x14ac:dyDescent="0.25">
      <c r="B340" s="152"/>
      <c r="C340" t="s">
        <v>1</v>
      </c>
      <c r="D340" s="163" t="str">
        <f t="shared" si="492"/>
        <v/>
      </c>
      <c r="E340" s="164" t="str">
        <f t="shared" ref="E340:AW340" si="516">IF($B340="","",FIND(";",$B340,D340+1))</f>
        <v/>
      </c>
      <c r="F340" s="164" t="str">
        <f t="shared" si="516"/>
        <v/>
      </c>
      <c r="G340" s="164" t="str">
        <f t="shared" si="516"/>
        <v/>
      </c>
      <c r="H340" s="164" t="str">
        <f t="shared" si="516"/>
        <v/>
      </c>
      <c r="I340" s="164" t="str">
        <f t="shared" si="516"/>
        <v/>
      </c>
      <c r="J340" s="164" t="str">
        <f t="shared" si="516"/>
        <v/>
      </c>
      <c r="K340" s="164" t="str">
        <f t="shared" si="516"/>
        <v/>
      </c>
      <c r="L340" s="164" t="str">
        <f t="shared" si="516"/>
        <v/>
      </c>
      <c r="M340" s="164" t="str">
        <f t="shared" si="516"/>
        <v/>
      </c>
      <c r="N340" s="164" t="str">
        <f t="shared" si="516"/>
        <v/>
      </c>
      <c r="O340" s="164" t="str">
        <f t="shared" si="516"/>
        <v/>
      </c>
      <c r="P340" s="164" t="str">
        <f t="shared" si="516"/>
        <v/>
      </c>
      <c r="Q340" s="164" t="str">
        <f t="shared" si="516"/>
        <v/>
      </c>
      <c r="R340" s="164" t="str">
        <f t="shared" si="516"/>
        <v/>
      </c>
      <c r="S340" s="164" t="str">
        <f t="shared" si="516"/>
        <v/>
      </c>
      <c r="T340" s="164" t="str">
        <f t="shared" si="516"/>
        <v/>
      </c>
      <c r="U340" s="164" t="str">
        <f t="shared" si="516"/>
        <v/>
      </c>
      <c r="V340" s="164" t="str">
        <f t="shared" si="516"/>
        <v/>
      </c>
      <c r="W340" s="164" t="str">
        <f t="shared" si="516"/>
        <v/>
      </c>
      <c r="X340" s="164" t="str">
        <f t="shared" si="516"/>
        <v/>
      </c>
      <c r="Y340" s="164" t="str">
        <f t="shared" si="516"/>
        <v/>
      </c>
      <c r="Z340" s="164" t="str">
        <f t="shared" si="516"/>
        <v/>
      </c>
      <c r="AA340" s="164" t="str">
        <f t="shared" si="516"/>
        <v/>
      </c>
      <c r="AB340" s="164" t="str">
        <f t="shared" si="516"/>
        <v/>
      </c>
      <c r="AC340" s="164" t="str">
        <f t="shared" si="516"/>
        <v/>
      </c>
      <c r="AD340" s="164" t="str">
        <f t="shared" si="516"/>
        <v/>
      </c>
      <c r="AE340" s="164" t="str">
        <f t="shared" si="516"/>
        <v/>
      </c>
      <c r="AF340" s="164" t="str">
        <f t="shared" si="516"/>
        <v/>
      </c>
      <c r="AG340" s="164" t="str">
        <f t="shared" si="516"/>
        <v/>
      </c>
      <c r="AH340" s="164" t="str">
        <f t="shared" si="516"/>
        <v/>
      </c>
      <c r="AI340" s="164" t="str">
        <f t="shared" si="516"/>
        <v/>
      </c>
      <c r="AJ340" s="164" t="str">
        <f t="shared" si="516"/>
        <v/>
      </c>
      <c r="AK340" s="164" t="str">
        <f t="shared" si="516"/>
        <v/>
      </c>
      <c r="AL340" s="164" t="str">
        <f t="shared" si="516"/>
        <v/>
      </c>
      <c r="AM340" s="164" t="str">
        <f t="shared" si="516"/>
        <v/>
      </c>
      <c r="AN340" s="164" t="str">
        <f t="shared" si="516"/>
        <v/>
      </c>
      <c r="AO340" s="164" t="str">
        <f t="shared" si="516"/>
        <v/>
      </c>
      <c r="AP340" s="164" t="str">
        <f t="shared" si="516"/>
        <v/>
      </c>
      <c r="AQ340" s="164" t="str">
        <f t="shared" si="516"/>
        <v/>
      </c>
      <c r="AR340" s="164" t="str">
        <f t="shared" si="516"/>
        <v/>
      </c>
      <c r="AS340" s="164" t="str">
        <f t="shared" si="516"/>
        <v/>
      </c>
      <c r="AT340" s="164" t="str">
        <f t="shared" si="516"/>
        <v/>
      </c>
      <c r="AU340" s="164" t="str">
        <f t="shared" si="516"/>
        <v/>
      </c>
      <c r="AV340" s="164" t="str">
        <f t="shared" si="516"/>
        <v/>
      </c>
      <c r="AW340" s="165" t="str">
        <f t="shared" si="516"/>
        <v/>
      </c>
      <c r="AX340" t="s">
        <v>1</v>
      </c>
      <c r="AY340" s="106" t="str">
        <f t="shared" si="494"/>
        <v/>
      </c>
      <c r="AZ340" s="138" t="str">
        <f t="shared" si="486"/>
        <v/>
      </c>
      <c r="BA340" s="74" t="str">
        <f t="shared" si="495"/>
        <v/>
      </c>
      <c r="BB340" s="74" t="str">
        <f t="shared" si="496"/>
        <v/>
      </c>
      <c r="BC340" s="138" t="str">
        <f t="shared" si="497"/>
        <v/>
      </c>
      <c r="BD340" s="138" t="str">
        <f t="shared" si="498"/>
        <v/>
      </c>
      <c r="BE340" s="138" t="str">
        <f t="shared" si="499"/>
        <v/>
      </c>
      <c r="BF340" s="138" t="str">
        <f t="shared" si="432"/>
        <v/>
      </c>
      <c r="BG340" s="138" t="str">
        <f>IF(CD340="","",IF(N(BD340)&gt;max_minuta*60,2,INDEX(statusRezultat_id,MATCH(VALUE(BE340),statusRezultat_oevent,0))))</f>
        <v/>
      </c>
      <c r="BH340" s="74" t="str">
        <f>IF(B340="","",SUBSTITUTE(MID($B340,R340+1,S340-R340-1),"""",""))</f>
        <v/>
      </c>
      <c r="BI340" s="74" t="str">
        <f>IF(B340="","",SUBSTITUTE(MID($B340,S340+1,T340-S340-1),"""",""))</f>
        <v/>
      </c>
      <c r="BJ340" s="138" t="str">
        <f t="shared" si="500"/>
        <v/>
      </c>
      <c r="BK340" s="74" t="str" cm="1">
        <f t="array" ref="BK340">IF(BJ340="",""&amp;BI340,IF(BJ340="NEMA",BI340,INDEX(klubAlias_klub,BJ340)))</f>
        <v/>
      </c>
      <c r="BL340" s="74" t="str" cm="1">
        <f t="array" ref="BL340">IFERROR(INDEX(registarNatjecatelji,CE340,4),"")</f>
        <v/>
      </c>
      <c r="BM340" s="183" t="str">
        <f t="shared" si="456"/>
        <v/>
      </c>
      <c r="BN340" s="74" t="str">
        <f t="shared" si="501"/>
        <v/>
      </c>
      <c r="BO340" s="74" t="str">
        <f>IF(B340="","",SUBSTITUTE(MID($B340,T340+1,U340-T340-1),"""",""))</f>
        <v/>
      </c>
      <c r="BP340" s="138" t="str">
        <f>IF(BO340="","",IFERROR(INDEX(drzava_id,MATCH(BO340,drzava_oznaka,0)),"NEMA"))</f>
        <v/>
      </c>
      <c r="BQ340" s="74" t="str">
        <f>IF(B340="","",SUBSTITUTE(MID($B340,AQ340+1,AR340-AQ340-1),"""",""))</f>
        <v/>
      </c>
      <c r="BR340" s="74" t="str">
        <f t="shared" si="487"/>
        <v/>
      </c>
      <c r="BS340" s="138" t="str">
        <f t="shared" si="488"/>
        <v/>
      </c>
      <c r="BT340" s="75" t="str">
        <f>IF(B340="","",SUBSTITUTE(MID($B340,AR340+1,AS340-AR340-1),"""",""))</f>
        <v/>
      </c>
      <c r="BU340" s="75" t="str">
        <f>IF(B340="","",SUBSTITUTE(MID($B340,AS340+1,AT340-AS340-1),"""",""))</f>
        <v/>
      </c>
      <c r="BV340" s="76" t="str">
        <f>IF(B340="","",SUBSTITUTE(MID($B340,AT340+1,AU340-AT340-1),"""",""))</f>
        <v/>
      </c>
      <c r="BW340" t="s">
        <v>1</v>
      </c>
      <c r="BX340" s="106" t="str">
        <f>IF(BA340="Vacant","",IF(BA340="","",BA340) &amp; IF(BB340="",""," – " &amp; BB340) &amp; IF(BN340="",""," – " &amp; BN340) &amp; IF(AY340="",""," – " &amp; AY340))</f>
        <v/>
      </c>
      <c r="BY340" s="107" t="str">
        <f t="shared" si="489"/>
        <v/>
      </c>
      <c r="BZ340" t="s">
        <v>1</v>
      </c>
      <c r="CA340" s="106" t="str">
        <f>IF(BA340="Vacant","",IF(BA340="","",BA340) &amp; IF(BB340="",""," – " &amp; BB340) &amp; IF(BN340="",""," – " &amp; BN340))</f>
        <v/>
      </c>
      <c r="CB340" s="107" t="str">
        <f t="shared" si="490"/>
        <v/>
      </c>
      <c r="CC340" t="s">
        <v>1</v>
      </c>
      <c r="CD340" s="106" t="str">
        <f>IF(BA340="Vacant","",IF(BA340="","",BA340)&amp;IF(BB340="",""," – "&amp;BB340))</f>
        <v/>
      </c>
      <c r="CE340" s="107" t="str">
        <f t="shared" si="502"/>
        <v/>
      </c>
      <c r="CF340" t="s">
        <v>1</v>
      </c>
      <c r="CG340" s="112" t="str">
        <f t="shared" si="503"/>
        <v/>
      </c>
      <c r="CH340" s="107" t="str" cm="1">
        <f t="array" ref="CH340">IF(CG340="","",INDEX(imePrezime_id,CG340,0))</f>
        <v/>
      </c>
      <c r="CI340" t="s">
        <v>1</v>
      </c>
      <c r="CJ340" s="30" t="str">
        <f>IF(CE340&lt;&gt;"NEMA","","SELECT '"&amp;CD340&amp;"', ime, prezime FROM imeprezime WHERE ime LIKE '%"&amp;MID(BA340,2,LEN(BA340)-2)&amp;"%' Or prezime LIKE '%"&amp;MID(BB340,2,LEN(BB340)-2)&amp;"%' Or ime LIKE '%"&amp;MID(BB340,2,LEN(BB340)-2)&amp;"%' Or prezime LIKE '%"&amp;MID(BA340,2,LEN(BA340)-2)&amp;"%' ORDER BY ime, prezime;")</f>
        <v/>
      </c>
      <c r="CK340" t="s">
        <v>1</v>
      </c>
      <c r="CL340" s="91"/>
      <c r="CM340" t="s">
        <v>1</v>
      </c>
      <c r="CO340" t="s">
        <v>1</v>
      </c>
      <c r="CW340" s="116" t="str">
        <f>IF(CE340="NEMA",MAX(CW$10:CW339)+1,"")</f>
        <v/>
      </c>
      <c r="CX340" t="s">
        <v>1</v>
      </c>
      <c r="CY340" s="124" t="str">
        <f>LEFT(BQ340,1)</f>
        <v/>
      </c>
      <c r="CZ340" t="s">
        <v>1</v>
      </c>
      <c r="DA340" s="106" t="str">
        <f>IF(CW340="","",IF(BO340&lt;&gt;"CRO","","INSERT INTO osoba (id,reg_broj,oib,spol_id,dat_rodjenja) VALUES ("&amp;CW340&amp;",(SELECT max(reg_broj)+1 FROM osoba),Null,'"&amp;CY340&amp;"',Null); INSERT INTO osoba_log (id,reg_broj,oib,spol_id,dat_rodjenja,dnevnik_id) SELECT id,reg_broj,oib,spol_id,dat_rodjenja,"&amp;CW$2&amp;" FROM osoba WHERE id = "&amp;CW340&amp;";"))</f>
        <v/>
      </c>
      <c r="DB340" s="129" t="str">
        <f>IF(CW340="","","INSERT INTO imeprezime (id,osoba_id,rbr,ime,prezime,klub_id,identitet_id,sintaksa_id,info,aktivno,dnevnik_id) VALUES ("&amp;CW340&amp;","&amp;IF(DA340="","Null",CW340)&amp;",1,'"&amp;BA340&amp;"','"&amp;BB340&amp;"',(SELECT id FROM klub WHERE naziv = '"&amp;BI340&amp;"'),Null,1,'',1,"&amp;CW$2&amp;");")</f>
        <v/>
      </c>
      <c r="DC340" t="s">
        <v>1</v>
      </c>
      <c r="DD340" s="30" t="str">
        <f t="shared" si="504"/>
        <v/>
      </c>
      <c r="DE340" t="s">
        <v>1</v>
      </c>
      <c r="DF340" s="106" t="str">
        <f>IF(OR(BP340="",BP340&lt;&gt;"NEMA"),"",BO340)</f>
        <v/>
      </c>
      <c r="DG340" s="129" t="str">
        <f>IF(DF340="","",MAX(DG$10:DG339)+1)</f>
        <v/>
      </c>
      <c r="DH340" t="s">
        <v>1</v>
      </c>
      <c r="DI340" s="91"/>
      <c r="DJ340" t="s">
        <v>1</v>
      </c>
      <c r="DK340" s="30" t="str">
        <f>IF(DF340="","","INSERT INTO drzava(id,naziv,oznaka) VALUES ("&amp;DG340&amp;",'"&amp;DI340&amp;"','"&amp;UPPER(LEFT(DF340,1))&amp;LOWER(RIGHT(DF340,2))&amp;"');")</f>
        <v/>
      </c>
      <c r="DL340" t="s">
        <v>1</v>
      </c>
      <c r="DM340" s="170" t="str">
        <f>IF(BJ340&lt;&gt;"NEMA","",IF(IFERROR(MATCH(BI340,BI$10:BI339,0),0)&lt;&gt;0,"",BI340))</f>
        <v/>
      </c>
      <c r="DN340" t="s">
        <v>1</v>
      </c>
      <c r="DO340" s="91"/>
      <c r="DP340" t="s">
        <v>1</v>
      </c>
      <c r="DQ340" s="106" t="str">
        <f t="shared" si="505"/>
        <v/>
      </c>
      <c r="DR340" s="74" t="str">
        <f>IF(DQ340="","",MAX(DR$10:DR339)+1)</f>
        <v/>
      </c>
      <c r="DS340" s="74" t="str">
        <f>IF(DQ340="","",IF(BP340="","",IF(BP340="NEMA",DG340,BP340)))</f>
        <v/>
      </c>
      <c r="DT340" s="74" t="str">
        <f t="shared" si="506"/>
        <v/>
      </c>
      <c r="DU340" s="74" t="str">
        <f>IF(DO340="","",MAX(DU$10:DU339)+1)</f>
        <v/>
      </c>
      <c r="DV340" s="181" t="str">
        <f>IF(DO340="","",INDEX(klub_id,MATCH(DO340,klub_naziv,0)))</f>
        <v/>
      </c>
      <c r="DW340" s="129" t="str">
        <f t="shared" si="507"/>
        <v/>
      </c>
      <c r="DX340" t="s">
        <v>1</v>
      </c>
      <c r="DY340" s="30" t="str">
        <f t="shared" si="508"/>
        <v/>
      </c>
      <c r="DZ340" t="s">
        <v>1</v>
      </c>
      <c r="EA340" s="170" t="str">
        <f>IF(BX340="","",IF(BY340&lt;&gt;"NEMA","ime-pre-klu"&amp;IF(BJ340="","","(ali)")&amp;"-kat",IF(CB340&lt;&gt;"NEMA","ime-pre-klu"&amp;IF(BJ340="","","(ali)"),IF(CE340&lt;&gt;"NEMA","ime-pre",IF(CW340&lt;&gt;"","novo",""))))&amp;IF(AND(BE340="0",BD340&gt;max_minuta*60),"-ot",""))</f>
        <v/>
      </c>
      <c r="EB340" t="s">
        <v>1</v>
      </c>
      <c r="EC340" s="112"/>
      <c r="ED340" s="138"/>
      <c r="EE340" s="138"/>
      <c r="EF340" s="138"/>
      <c r="EG340" s="138"/>
      <c r="EH340" s="138"/>
      <c r="EI340" s="138"/>
      <c r="EJ340" s="138"/>
      <c r="EK340" s="138"/>
      <c r="EL340" s="138"/>
      <c r="EM340" s="107" t="str">
        <f t="shared" si="491"/>
        <v/>
      </c>
      <c r="EN340" t="s">
        <v>1</v>
      </c>
    </row>
    <row r="341" spans="2:144" x14ac:dyDescent="0.25">
      <c r="B341" s="152"/>
      <c r="C341" t="s">
        <v>1</v>
      </c>
      <c r="D341" s="163" t="str">
        <f t="shared" si="492"/>
        <v/>
      </c>
      <c r="E341" s="164" t="str">
        <f t="shared" ref="E341:AW341" si="517">IF($B341="","",FIND(";",$B341,D341+1))</f>
        <v/>
      </c>
      <c r="F341" s="164" t="str">
        <f t="shared" si="517"/>
        <v/>
      </c>
      <c r="G341" s="164" t="str">
        <f t="shared" si="517"/>
        <v/>
      </c>
      <c r="H341" s="164" t="str">
        <f t="shared" si="517"/>
        <v/>
      </c>
      <c r="I341" s="164" t="str">
        <f t="shared" si="517"/>
        <v/>
      </c>
      <c r="J341" s="164" t="str">
        <f t="shared" si="517"/>
        <v/>
      </c>
      <c r="K341" s="164" t="str">
        <f t="shared" si="517"/>
        <v/>
      </c>
      <c r="L341" s="164" t="str">
        <f t="shared" si="517"/>
        <v/>
      </c>
      <c r="M341" s="164" t="str">
        <f t="shared" si="517"/>
        <v/>
      </c>
      <c r="N341" s="164" t="str">
        <f t="shared" si="517"/>
        <v/>
      </c>
      <c r="O341" s="164" t="str">
        <f t="shared" si="517"/>
        <v/>
      </c>
      <c r="P341" s="164" t="str">
        <f t="shared" si="517"/>
        <v/>
      </c>
      <c r="Q341" s="164" t="str">
        <f t="shared" si="517"/>
        <v/>
      </c>
      <c r="R341" s="164" t="str">
        <f t="shared" si="517"/>
        <v/>
      </c>
      <c r="S341" s="164" t="str">
        <f t="shared" si="517"/>
        <v/>
      </c>
      <c r="T341" s="164" t="str">
        <f t="shared" si="517"/>
        <v/>
      </c>
      <c r="U341" s="164" t="str">
        <f t="shared" si="517"/>
        <v/>
      </c>
      <c r="V341" s="164" t="str">
        <f t="shared" si="517"/>
        <v/>
      </c>
      <c r="W341" s="164" t="str">
        <f t="shared" si="517"/>
        <v/>
      </c>
      <c r="X341" s="164" t="str">
        <f t="shared" si="517"/>
        <v/>
      </c>
      <c r="Y341" s="164" t="str">
        <f t="shared" si="517"/>
        <v/>
      </c>
      <c r="Z341" s="164" t="str">
        <f t="shared" si="517"/>
        <v/>
      </c>
      <c r="AA341" s="164" t="str">
        <f t="shared" si="517"/>
        <v/>
      </c>
      <c r="AB341" s="164" t="str">
        <f t="shared" si="517"/>
        <v/>
      </c>
      <c r="AC341" s="164" t="str">
        <f t="shared" si="517"/>
        <v/>
      </c>
      <c r="AD341" s="164" t="str">
        <f t="shared" si="517"/>
        <v/>
      </c>
      <c r="AE341" s="164" t="str">
        <f t="shared" si="517"/>
        <v/>
      </c>
      <c r="AF341" s="164" t="str">
        <f t="shared" si="517"/>
        <v/>
      </c>
      <c r="AG341" s="164" t="str">
        <f t="shared" si="517"/>
        <v/>
      </c>
      <c r="AH341" s="164" t="str">
        <f t="shared" si="517"/>
        <v/>
      </c>
      <c r="AI341" s="164" t="str">
        <f t="shared" si="517"/>
        <v/>
      </c>
      <c r="AJ341" s="164" t="str">
        <f t="shared" si="517"/>
        <v/>
      </c>
      <c r="AK341" s="164" t="str">
        <f t="shared" si="517"/>
        <v/>
      </c>
      <c r="AL341" s="164" t="str">
        <f t="shared" si="517"/>
        <v/>
      </c>
      <c r="AM341" s="164" t="str">
        <f t="shared" si="517"/>
        <v/>
      </c>
      <c r="AN341" s="164" t="str">
        <f t="shared" si="517"/>
        <v/>
      </c>
      <c r="AO341" s="164" t="str">
        <f t="shared" si="517"/>
        <v/>
      </c>
      <c r="AP341" s="164" t="str">
        <f t="shared" si="517"/>
        <v/>
      </c>
      <c r="AQ341" s="164" t="str">
        <f t="shared" si="517"/>
        <v/>
      </c>
      <c r="AR341" s="164" t="str">
        <f t="shared" si="517"/>
        <v/>
      </c>
      <c r="AS341" s="164" t="str">
        <f t="shared" si="517"/>
        <v/>
      </c>
      <c r="AT341" s="164" t="str">
        <f t="shared" si="517"/>
        <v/>
      </c>
      <c r="AU341" s="164" t="str">
        <f t="shared" si="517"/>
        <v/>
      </c>
      <c r="AV341" s="164" t="str">
        <f t="shared" si="517"/>
        <v/>
      </c>
      <c r="AW341" s="165" t="str">
        <f t="shared" si="517"/>
        <v/>
      </c>
      <c r="AX341" t="s">
        <v>1</v>
      </c>
      <c r="AY341" s="106" t="str">
        <f t="shared" si="494"/>
        <v/>
      </c>
      <c r="AZ341" s="138" t="str">
        <f t="shared" si="486"/>
        <v/>
      </c>
      <c r="BA341" s="74" t="str">
        <f t="shared" si="495"/>
        <v/>
      </c>
      <c r="BB341" s="74" t="str">
        <f t="shared" si="496"/>
        <v/>
      </c>
      <c r="BC341" s="138" t="str">
        <f t="shared" si="497"/>
        <v/>
      </c>
      <c r="BD341" s="138" t="str">
        <f t="shared" si="498"/>
        <v/>
      </c>
      <c r="BE341" s="138" t="str">
        <f t="shared" si="499"/>
        <v/>
      </c>
      <c r="BF341" s="138" t="str">
        <f t="shared" si="432"/>
        <v/>
      </c>
      <c r="BG341" s="138" t="str">
        <f>IF(CD341="","",IF(N(BD341)&gt;max_minuta*60,2,INDEX(statusRezultat_id,MATCH(VALUE(BE341),statusRezultat_oevent,0))))</f>
        <v/>
      </c>
      <c r="BH341" s="74" t="str">
        <f>IF(B341="","",SUBSTITUTE(MID($B341,R341+1,S341-R341-1),"""",""))</f>
        <v/>
      </c>
      <c r="BI341" s="74" t="str">
        <f>IF(B341="","",SUBSTITUTE(MID($B341,S341+1,T341-S341-1),"""",""))</f>
        <v/>
      </c>
      <c r="BJ341" s="138" t="str">
        <f t="shared" si="500"/>
        <v/>
      </c>
      <c r="BK341" s="74" t="str" cm="1">
        <f t="array" ref="BK341">IF(BJ341="",""&amp;BI341,IF(BJ341="NEMA",BI341,INDEX(klubAlias_klub,BJ341)))</f>
        <v/>
      </c>
      <c r="BL341" s="74" t="str" cm="1">
        <f t="array" ref="BL341">IFERROR(INDEX(registarNatjecatelji,CE341,4),"")</f>
        <v/>
      </c>
      <c r="BM341" s="183" t="str">
        <f t="shared" si="456"/>
        <v/>
      </c>
      <c r="BN341" s="74" t="str">
        <f t="shared" si="501"/>
        <v/>
      </c>
      <c r="BO341" s="74" t="str">
        <f>IF(B341="","",SUBSTITUTE(MID($B341,T341+1,U341-T341-1),"""",""))</f>
        <v/>
      </c>
      <c r="BP341" s="138" t="str">
        <f>IF(BO341="","",IFERROR(INDEX(drzava_id,MATCH(BO341,drzava_oznaka,0)),"NEMA"))</f>
        <v/>
      </c>
      <c r="BQ341" s="74" t="str">
        <f>IF(B341="","",SUBSTITUTE(MID($B341,AQ341+1,AR341-AQ341-1),"""",""))</f>
        <v/>
      </c>
      <c r="BR341" s="74" t="str">
        <f t="shared" si="487"/>
        <v/>
      </c>
      <c r="BS341" s="138" t="str">
        <f t="shared" si="488"/>
        <v/>
      </c>
      <c r="BT341" s="75" t="str">
        <f>IF(B341="","",SUBSTITUTE(MID($B341,AR341+1,AS341-AR341-1),"""",""))</f>
        <v/>
      </c>
      <c r="BU341" s="75" t="str">
        <f>IF(B341="","",SUBSTITUTE(MID($B341,AS341+1,AT341-AS341-1),"""",""))</f>
        <v/>
      </c>
      <c r="BV341" s="76" t="str">
        <f>IF(B341="","",SUBSTITUTE(MID($B341,AT341+1,AU341-AT341-1),"""",""))</f>
        <v/>
      </c>
      <c r="BW341" t="s">
        <v>1</v>
      </c>
      <c r="BX341" s="106" t="str">
        <f>IF(BA341="Vacant","",IF(BA341="","",BA341) &amp; IF(BB341="",""," – " &amp; BB341) &amp; IF(BN341="",""," – " &amp; BN341) &amp; IF(AY341="",""," – " &amp; AY341))</f>
        <v/>
      </c>
      <c r="BY341" s="107" t="str">
        <f t="shared" si="489"/>
        <v/>
      </c>
      <c r="BZ341" t="s">
        <v>1</v>
      </c>
      <c r="CA341" s="106" t="str">
        <f>IF(BA341="Vacant","",IF(BA341="","",BA341) &amp; IF(BB341="",""," – " &amp; BB341) &amp; IF(BN341="",""," – " &amp; BN341))</f>
        <v/>
      </c>
      <c r="CB341" s="107" t="str">
        <f t="shared" si="490"/>
        <v/>
      </c>
      <c r="CC341" t="s">
        <v>1</v>
      </c>
      <c r="CD341" s="106" t="str">
        <f>IF(BA341="Vacant","",IF(BA341="","",BA341)&amp;IF(BB341="",""," – "&amp;BB341))</f>
        <v/>
      </c>
      <c r="CE341" s="107" t="str">
        <f t="shared" si="502"/>
        <v/>
      </c>
      <c r="CF341" t="s">
        <v>1</v>
      </c>
      <c r="CG341" s="112" t="str">
        <f t="shared" si="503"/>
        <v/>
      </c>
      <c r="CH341" s="107" t="str" cm="1">
        <f t="array" ref="CH341">IF(CG341="","",INDEX(imePrezime_id,CG341,0))</f>
        <v/>
      </c>
      <c r="CI341" t="s">
        <v>1</v>
      </c>
      <c r="CJ341" s="30" t="str">
        <f>IF(CE341&lt;&gt;"NEMA","","SELECT '"&amp;CD341&amp;"', ime, prezime FROM imeprezime WHERE ime LIKE '%"&amp;MID(BA341,2,LEN(BA341)-2)&amp;"%' Or prezime LIKE '%"&amp;MID(BB341,2,LEN(BB341)-2)&amp;"%' Or ime LIKE '%"&amp;MID(BB341,2,LEN(BB341)-2)&amp;"%' Or prezime LIKE '%"&amp;MID(BA341,2,LEN(BA341)-2)&amp;"%' ORDER BY ime, prezime;")</f>
        <v/>
      </c>
      <c r="CK341" t="s">
        <v>1</v>
      </c>
      <c r="CL341" s="91"/>
      <c r="CM341" t="s">
        <v>1</v>
      </c>
      <c r="CO341" t="s">
        <v>1</v>
      </c>
      <c r="CW341" s="116" t="str">
        <f>IF(CE341="NEMA",MAX(CW$10:CW340)+1,"")</f>
        <v/>
      </c>
      <c r="CX341" t="s">
        <v>1</v>
      </c>
      <c r="CY341" s="124" t="str">
        <f>LEFT(BQ341,1)</f>
        <v/>
      </c>
      <c r="CZ341" t="s">
        <v>1</v>
      </c>
      <c r="DA341" s="106" t="str">
        <f>IF(CW341="","",IF(BO341&lt;&gt;"CRO","","INSERT INTO osoba (id,reg_broj,oib,spol_id,dat_rodjenja) VALUES ("&amp;CW341&amp;",(SELECT max(reg_broj)+1 FROM osoba),Null,'"&amp;CY341&amp;"',Null); INSERT INTO osoba_log (id,reg_broj,oib,spol_id,dat_rodjenja,dnevnik_id) SELECT id,reg_broj,oib,spol_id,dat_rodjenja,"&amp;CW$2&amp;" FROM osoba WHERE id = "&amp;CW341&amp;";"))</f>
        <v/>
      </c>
      <c r="DB341" s="129" t="str">
        <f>IF(CW341="","","INSERT INTO imeprezime (id,osoba_id,rbr,ime,prezime,klub_id,identitet_id,sintaksa_id,info,aktivno,dnevnik_id) VALUES ("&amp;CW341&amp;","&amp;IF(DA341="","Null",CW341)&amp;",1,'"&amp;BA341&amp;"','"&amp;BB341&amp;"',(SELECT id FROM klub WHERE naziv = '"&amp;BI341&amp;"'),Null,1,'',1,"&amp;CW$2&amp;");")</f>
        <v/>
      </c>
      <c r="DC341" t="s">
        <v>1</v>
      </c>
      <c r="DD341" s="30" t="str">
        <f t="shared" si="504"/>
        <v/>
      </c>
      <c r="DE341" t="s">
        <v>1</v>
      </c>
      <c r="DF341" s="106" t="str">
        <f>IF(OR(BP341="",BP341&lt;&gt;"NEMA"),"",BO341)</f>
        <v/>
      </c>
      <c r="DG341" s="129" t="str">
        <f>IF(DF341="","",MAX(DG$10:DG340)+1)</f>
        <v/>
      </c>
      <c r="DH341" t="s">
        <v>1</v>
      </c>
      <c r="DI341" s="91"/>
      <c r="DJ341" t="s">
        <v>1</v>
      </c>
      <c r="DK341" s="30" t="str">
        <f>IF(DF341="","","INSERT INTO drzava(id,naziv,oznaka) VALUES ("&amp;DG341&amp;",'"&amp;DI341&amp;"','"&amp;UPPER(LEFT(DF341,1))&amp;LOWER(RIGHT(DF341,2))&amp;"');")</f>
        <v/>
      </c>
      <c r="DL341" t="s">
        <v>1</v>
      </c>
      <c r="DM341" s="170" t="str">
        <f>IF(BJ341&lt;&gt;"NEMA","",IF(IFERROR(MATCH(BI341,BI$10:BI340,0),0)&lt;&gt;0,"",BI341))</f>
        <v/>
      </c>
      <c r="DN341" t="s">
        <v>1</v>
      </c>
      <c r="DO341" s="91"/>
      <c r="DP341" t="s">
        <v>1</v>
      </c>
      <c r="DQ341" s="106" t="str">
        <f t="shared" si="505"/>
        <v/>
      </c>
      <c r="DR341" s="74" t="str">
        <f>IF(DQ341="","",MAX(DR$10:DR340)+1)</f>
        <v/>
      </c>
      <c r="DS341" s="74" t="str">
        <f>IF(DQ341="","",IF(BP341="","",IF(BP341="NEMA",DG341,BP341)))</f>
        <v/>
      </c>
      <c r="DT341" s="74" t="str">
        <f t="shared" si="506"/>
        <v/>
      </c>
      <c r="DU341" s="74" t="str">
        <f>IF(DO341="","",MAX(DU$10:DU340)+1)</f>
        <v/>
      </c>
      <c r="DV341" s="181" t="str">
        <f>IF(DO341="","",INDEX(klub_id,MATCH(DO341,klub_naziv,0)))</f>
        <v/>
      </c>
      <c r="DW341" s="129" t="str">
        <f t="shared" si="507"/>
        <v/>
      </c>
      <c r="DX341" t="s">
        <v>1</v>
      </c>
      <c r="DY341" s="30" t="str">
        <f t="shared" si="508"/>
        <v/>
      </c>
      <c r="DZ341" t="s">
        <v>1</v>
      </c>
      <c r="EA341" s="170" t="str">
        <f>IF(BX341="","",IF(BY341&lt;&gt;"NEMA","ime-pre-klu"&amp;IF(BJ341="","","(ali)")&amp;"-kat",IF(CB341&lt;&gt;"NEMA","ime-pre-klu"&amp;IF(BJ341="","","(ali)"),IF(CE341&lt;&gt;"NEMA","ime-pre",IF(CW341&lt;&gt;"","novo",""))))&amp;IF(AND(BE341="0",BD341&gt;max_minuta*60),"-ot",""))</f>
        <v/>
      </c>
      <c r="EB341" t="s">
        <v>1</v>
      </c>
      <c r="EC341" s="112"/>
      <c r="ED341" s="138"/>
      <c r="EE341" s="138"/>
      <c r="EF341" s="138"/>
      <c r="EG341" s="138"/>
      <c r="EH341" s="138"/>
      <c r="EI341" s="138"/>
      <c r="EJ341" s="138"/>
      <c r="EK341" s="138"/>
      <c r="EL341" s="138"/>
      <c r="EM341" s="107" t="str">
        <f t="shared" si="491"/>
        <v/>
      </c>
      <c r="EN341" t="s">
        <v>1</v>
      </c>
    </row>
    <row r="342" spans="2:144" x14ac:dyDescent="0.25">
      <c r="B342" s="152"/>
      <c r="C342" t="s">
        <v>1</v>
      </c>
      <c r="D342" s="163" t="str">
        <f t="shared" si="492"/>
        <v/>
      </c>
      <c r="E342" s="164" t="str">
        <f t="shared" ref="E342:AW342" si="518">IF($B342="","",FIND(";",$B342,D342+1))</f>
        <v/>
      </c>
      <c r="F342" s="164" t="str">
        <f t="shared" si="518"/>
        <v/>
      </c>
      <c r="G342" s="164" t="str">
        <f t="shared" si="518"/>
        <v/>
      </c>
      <c r="H342" s="164" t="str">
        <f t="shared" si="518"/>
        <v/>
      </c>
      <c r="I342" s="164" t="str">
        <f t="shared" si="518"/>
        <v/>
      </c>
      <c r="J342" s="164" t="str">
        <f t="shared" si="518"/>
        <v/>
      </c>
      <c r="K342" s="164" t="str">
        <f t="shared" si="518"/>
        <v/>
      </c>
      <c r="L342" s="164" t="str">
        <f t="shared" si="518"/>
        <v/>
      </c>
      <c r="M342" s="164" t="str">
        <f t="shared" si="518"/>
        <v/>
      </c>
      <c r="N342" s="164" t="str">
        <f t="shared" si="518"/>
        <v/>
      </c>
      <c r="O342" s="164" t="str">
        <f t="shared" si="518"/>
        <v/>
      </c>
      <c r="P342" s="164" t="str">
        <f t="shared" si="518"/>
        <v/>
      </c>
      <c r="Q342" s="164" t="str">
        <f t="shared" si="518"/>
        <v/>
      </c>
      <c r="R342" s="164" t="str">
        <f t="shared" si="518"/>
        <v/>
      </c>
      <c r="S342" s="164" t="str">
        <f t="shared" si="518"/>
        <v/>
      </c>
      <c r="T342" s="164" t="str">
        <f t="shared" si="518"/>
        <v/>
      </c>
      <c r="U342" s="164" t="str">
        <f t="shared" si="518"/>
        <v/>
      </c>
      <c r="V342" s="164" t="str">
        <f t="shared" si="518"/>
        <v/>
      </c>
      <c r="W342" s="164" t="str">
        <f t="shared" si="518"/>
        <v/>
      </c>
      <c r="X342" s="164" t="str">
        <f t="shared" si="518"/>
        <v/>
      </c>
      <c r="Y342" s="164" t="str">
        <f t="shared" si="518"/>
        <v/>
      </c>
      <c r="Z342" s="164" t="str">
        <f t="shared" si="518"/>
        <v/>
      </c>
      <c r="AA342" s="164" t="str">
        <f t="shared" si="518"/>
        <v/>
      </c>
      <c r="AB342" s="164" t="str">
        <f t="shared" si="518"/>
        <v/>
      </c>
      <c r="AC342" s="164" t="str">
        <f t="shared" si="518"/>
        <v/>
      </c>
      <c r="AD342" s="164" t="str">
        <f t="shared" si="518"/>
        <v/>
      </c>
      <c r="AE342" s="164" t="str">
        <f t="shared" si="518"/>
        <v/>
      </c>
      <c r="AF342" s="164" t="str">
        <f t="shared" si="518"/>
        <v/>
      </c>
      <c r="AG342" s="164" t="str">
        <f t="shared" si="518"/>
        <v/>
      </c>
      <c r="AH342" s="164" t="str">
        <f t="shared" si="518"/>
        <v/>
      </c>
      <c r="AI342" s="164" t="str">
        <f t="shared" si="518"/>
        <v/>
      </c>
      <c r="AJ342" s="164" t="str">
        <f t="shared" si="518"/>
        <v/>
      </c>
      <c r="AK342" s="164" t="str">
        <f t="shared" si="518"/>
        <v/>
      </c>
      <c r="AL342" s="164" t="str">
        <f t="shared" si="518"/>
        <v/>
      </c>
      <c r="AM342" s="164" t="str">
        <f t="shared" si="518"/>
        <v/>
      </c>
      <c r="AN342" s="164" t="str">
        <f t="shared" si="518"/>
        <v/>
      </c>
      <c r="AO342" s="164" t="str">
        <f t="shared" si="518"/>
        <v/>
      </c>
      <c r="AP342" s="164" t="str">
        <f t="shared" si="518"/>
        <v/>
      </c>
      <c r="AQ342" s="164" t="str">
        <f t="shared" si="518"/>
        <v/>
      </c>
      <c r="AR342" s="164" t="str">
        <f t="shared" si="518"/>
        <v/>
      </c>
      <c r="AS342" s="164" t="str">
        <f t="shared" si="518"/>
        <v/>
      </c>
      <c r="AT342" s="164" t="str">
        <f t="shared" si="518"/>
        <v/>
      </c>
      <c r="AU342" s="164" t="str">
        <f t="shared" si="518"/>
        <v/>
      </c>
      <c r="AV342" s="164" t="str">
        <f t="shared" si="518"/>
        <v/>
      </c>
      <c r="AW342" s="165" t="str">
        <f t="shared" si="518"/>
        <v/>
      </c>
      <c r="AX342" t="s">
        <v>1</v>
      </c>
      <c r="AY342" s="106" t="str">
        <f t="shared" si="494"/>
        <v/>
      </c>
      <c r="AZ342" s="138" t="str">
        <f t="shared" si="486"/>
        <v/>
      </c>
      <c r="BA342" s="74" t="str">
        <f t="shared" si="495"/>
        <v/>
      </c>
      <c r="BB342" s="74" t="str">
        <f t="shared" si="496"/>
        <v/>
      </c>
      <c r="BC342" s="138" t="str">
        <f t="shared" si="497"/>
        <v/>
      </c>
      <c r="BD342" s="138" t="str">
        <f t="shared" si="498"/>
        <v/>
      </c>
      <c r="BE342" s="138" t="str">
        <f t="shared" si="499"/>
        <v/>
      </c>
      <c r="BF342" s="138" t="str">
        <f t="shared" si="432"/>
        <v/>
      </c>
      <c r="BG342" s="138" t="str">
        <f>IF(CD342="","",IF(N(BD342)&gt;max_minuta*60,2,INDEX(statusRezultat_id,MATCH(VALUE(BE342),statusRezultat_oevent,0))))</f>
        <v/>
      </c>
      <c r="BH342" s="74" t="str">
        <f>IF(B342="","",SUBSTITUTE(MID($B342,R342+1,S342-R342-1),"""",""))</f>
        <v/>
      </c>
      <c r="BI342" s="74" t="str">
        <f>IF(B342="","",SUBSTITUTE(MID($B342,S342+1,T342-S342-1),"""",""))</f>
        <v/>
      </c>
      <c r="BJ342" s="138" t="str">
        <f t="shared" si="500"/>
        <v/>
      </c>
      <c r="BK342" s="74" t="str" cm="1">
        <f t="array" ref="BK342">IF(BJ342="",""&amp;BI342,IF(BJ342="NEMA",BI342,INDEX(klubAlias_klub,BJ342)))</f>
        <v/>
      </c>
      <c r="BL342" s="74" t="str" cm="1">
        <f t="array" ref="BL342">IFERROR(INDEX(registarNatjecatelji,CE342,4),"")</f>
        <v/>
      </c>
      <c r="BM342" s="183" t="str">
        <f t="shared" si="456"/>
        <v/>
      </c>
      <c r="BN342" s="74" t="str">
        <f t="shared" si="501"/>
        <v/>
      </c>
      <c r="BO342" s="74" t="str">
        <f>IF(B342="","",SUBSTITUTE(MID($B342,T342+1,U342-T342-1),"""",""))</f>
        <v/>
      </c>
      <c r="BP342" s="138" t="str">
        <f>IF(BO342="","",IFERROR(INDEX(drzava_id,MATCH(BO342,drzava_oznaka,0)),"NEMA"))</f>
        <v/>
      </c>
      <c r="BQ342" s="74" t="str">
        <f>IF(B342="","",SUBSTITUTE(MID($B342,AQ342+1,AR342-AQ342-1),"""",""))</f>
        <v/>
      </c>
      <c r="BR342" s="74" t="str">
        <f t="shared" si="487"/>
        <v/>
      </c>
      <c r="BS342" s="138" t="str">
        <f t="shared" si="488"/>
        <v/>
      </c>
      <c r="BT342" s="75" t="str">
        <f>IF(B342="","",SUBSTITUTE(MID($B342,AR342+1,AS342-AR342-1),"""",""))</f>
        <v/>
      </c>
      <c r="BU342" s="75" t="str">
        <f>IF(B342="","",SUBSTITUTE(MID($B342,AS342+1,AT342-AS342-1),"""",""))</f>
        <v/>
      </c>
      <c r="BV342" s="76" t="str">
        <f>IF(B342="","",SUBSTITUTE(MID($B342,AT342+1,AU342-AT342-1),"""",""))</f>
        <v/>
      </c>
      <c r="BW342" t="s">
        <v>1</v>
      </c>
      <c r="BX342" s="106" t="str">
        <f>IF(BA342="Vacant","",IF(BA342="","",BA342) &amp; IF(BB342="",""," – " &amp; BB342) &amp; IF(BN342="",""," – " &amp; BN342) &amp; IF(AY342="",""," – " &amp; AY342))</f>
        <v/>
      </c>
      <c r="BY342" s="107" t="str">
        <f t="shared" si="489"/>
        <v/>
      </c>
      <c r="BZ342" t="s">
        <v>1</v>
      </c>
      <c r="CA342" s="106" t="str">
        <f>IF(BA342="Vacant","",IF(BA342="","",BA342) &amp; IF(BB342="",""," – " &amp; BB342) &amp; IF(BN342="",""," – " &amp; BN342))</f>
        <v/>
      </c>
      <c r="CB342" s="107" t="str">
        <f t="shared" si="490"/>
        <v/>
      </c>
      <c r="CC342" t="s">
        <v>1</v>
      </c>
      <c r="CD342" s="106" t="str">
        <f>IF(BA342="Vacant","",IF(BA342="","",BA342)&amp;IF(BB342="",""," – "&amp;BB342))</f>
        <v/>
      </c>
      <c r="CE342" s="107" t="str">
        <f t="shared" si="502"/>
        <v/>
      </c>
      <c r="CF342" t="s">
        <v>1</v>
      </c>
      <c r="CG342" s="112" t="str">
        <f t="shared" si="503"/>
        <v/>
      </c>
      <c r="CH342" s="107" t="str" cm="1">
        <f t="array" ref="CH342">IF(CG342="","",INDEX(imePrezime_id,CG342,0))</f>
        <v/>
      </c>
      <c r="CI342" t="s">
        <v>1</v>
      </c>
      <c r="CJ342" s="30" t="str">
        <f>IF(CE342&lt;&gt;"NEMA","","SELECT '"&amp;CD342&amp;"', ime, prezime FROM imeprezime WHERE ime LIKE '%"&amp;MID(BA342,2,LEN(BA342)-2)&amp;"%' Or prezime LIKE '%"&amp;MID(BB342,2,LEN(BB342)-2)&amp;"%' Or ime LIKE '%"&amp;MID(BB342,2,LEN(BB342)-2)&amp;"%' Or prezime LIKE '%"&amp;MID(BA342,2,LEN(BA342)-2)&amp;"%' ORDER BY ime, prezime;")</f>
        <v/>
      </c>
      <c r="CK342" t="s">
        <v>1</v>
      </c>
      <c r="CL342" s="91"/>
      <c r="CM342" t="s">
        <v>1</v>
      </c>
      <c r="CO342" t="s">
        <v>1</v>
      </c>
      <c r="CW342" s="116" t="str">
        <f>IF(CE342="NEMA",MAX(CW$10:CW341)+1,"")</f>
        <v/>
      </c>
      <c r="CX342" t="s">
        <v>1</v>
      </c>
      <c r="CY342" s="124" t="str">
        <f>LEFT(BQ342,1)</f>
        <v/>
      </c>
      <c r="CZ342" t="s">
        <v>1</v>
      </c>
      <c r="DA342" s="106" t="str">
        <f>IF(CW342="","",IF(BO342&lt;&gt;"CRO","","INSERT INTO osoba (id,reg_broj,oib,spol_id,dat_rodjenja) VALUES ("&amp;CW342&amp;",(SELECT max(reg_broj)+1 FROM osoba),Null,'"&amp;CY342&amp;"',Null); INSERT INTO osoba_log (id,reg_broj,oib,spol_id,dat_rodjenja,dnevnik_id) SELECT id,reg_broj,oib,spol_id,dat_rodjenja,"&amp;CW$2&amp;" FROM osoba WHERE id = "&amp;CW342&amp;";"))</f>
        <v/>
      </c>
      <c r="DB342" s="129" t="str">
        <f>IF(CW342="","","INSERT INTO imeprezime (id,osoba_id,rbr,ime,prezime,klub_id,identitet_id,sintaksa_id,info,aktivno,dnevnik_id) VALUES ("&amp;CW342&amp;","&amp;IF(DA342="","Null",CW342)&amp;",1,'"&amp;BA342&amp;"','"&amp;BB342&amp;"',(SELECT id FROM klub WHERE naziv = '"&amp;BI342&amp;"'),Null,1,'',1,"&amp;CW$2&amp;");")</f>
        <v/>
      </c>
      <c r="DC342" t="s">
        <v>1</v>
      </c>
      <c r="DD342" s="30" t="str">
        <f t="shared" si="504"/>
        <v/>
      </c>
      <c r="DE342" t="s">
        <v>1</v>
      </c>
      <c r="DF342" s="106" t="str">
        <f>IF(OR(BP342="",BP342&lt;&gt;"NEMA"),"",BO342)</f>
        <v/>
      </c>
      <c r="DG342" s="129" t="str">
        <f>IF(DF342="","",MAX(DG$10:DG341)+1)</f>
        <v/>
      </c>
      <c r="DH342" t="s">
        <v>1</v>
      </c>
      <c r="DI342" s="91"/>
      <c r="DJ342" t="s">
        <v>1</v>
      </c>
      <c r="DK342" s="30" t="str">
        <f>IF(DF342="","","INSERT INTO drzava(id,naziv,oznaka) VALUES ("&amp;DG342&amp;",'"&amp;DI342&amp;"','"&amp;UPPER(LEFT(DF342,1))&amp;LOWER(RIGHT(DF342,2))&amp;"');")</f>
        <v/>
      </c>
      <c r="DL342" t="s">
        <v>1</v>
      </c>
      <c r="DM342" s="170" t="str">
        <f>IF(BJ342&lt;&gt;"NEMA","",IF(IFERROR(MATCH(BI342,BI$10:BI341,0),0)&lt;&gt;0,"",BI342))</f>
        <v/>
      </c>
      <c r="DN342" t="s">
        <v>1</v>
      </c>
      <c r="DO342" s="91"/>
      <c r="DP342" t="s">
        <v>1</v>
      </c>
      <c r="DQ342" s="106" t="str">
        <f t="shared" si="505"/>
        <v/>
      </c>
      <c r="DR342" s="74" t="str">
        <f>IF(DQ342="","",MAX(DR$10:DR341)+1)</f>
        <v/>
      </c>
      <c r="DS342" s="74" t="str">
        <f>IF(DQ342="","",IF(BP342="","",IF(BP342="NEMA",DG342,BP342)))</f>
        <v/>
      </c>
      <c r="DT342" s="74" t="str">
        <f t="shared" si="506"/>
        <v/>
      </c>
      <c r="DU342" s="74" t="str">
        <f>IF(DO342="","",MAX(DU$10:DU341)+1)</f>
        <v/>
      </c>
      <c r="DV342" s="181" t="str">
        <f>IF(DO342="","",INDEX(klub_id,MATCH(DO342,klub_naziv,0)))</f>
        <v/>
      </c>
      <c r="DW342" s="129" t="str">
        <f t="shared" si="507"/>
        <v/>
      </c>
      <c r="DX342" t="s">
        <v>1</v>
      </c>
      <c r="DY342" s="30" t="str">
        <f t="shared" si="508"/>
        <v/>
      </c>
      <c r="DZ342" t="s">
        <v>1</v>
      </c>
      <c r="EA342" s="170" t="str">
        <f>IF(BX342="","",IF(BY342&lt;&gt;"NEMA","ime-pre-klu"&amp;IF(BJ342="","","(ali)")&amp;"-kat",IF(CB342&lt;&gt;"NEMA","ime-pre-klu"&amp;IF(BJ342="","","(ali)"),IF(CE342&lt;&gt;"NEMA","ime-pre",IF(CW342&lt;&gt;"","novo",""))))&amp;IF(AND(BE342="0",BD342&gt;max_minuta*60),"-ot",""))</f>
        <v/>
      </c>
      <c r="EB342" t="s">
        <v>1</v>
      </c>
      <c r="EC342" s="112"/>
      <c r="ED342" s="138"/>
      <c r="EE342" s="138"/>
      <c r="EF342" s="138"/>
      <c r="EG342" s="138"/>
      <c r="EH342" s="138"/>
      <c r="EI342" s="138"/>
      <c r="EJ342" s="138"/>
      <c r="EK342" s="138"/>
      <c r="EL342" s="138"/>
      <c r="EM342" s="107" t="str">
        <f t="shared" si="491"/>
        <v/>
      </c>
      <c r="EN342" t="s">
        <v>1</v>
      </c>
    </row>
    <row r="343" spans="2:144" x14ac:dyDescent="0.25">
      <c r="B343" s="152"/>
      <c r="C343" t="s">
        <v>1</v>
      </c>
      <c r="D343" s="163" t="str">
        <f t="shared" si="492"/>
        <v/>
      </c>
      <c r="E343" s="164" t="str">
        <f t="shared" ref="E343:AW343" si="519">IF($B343="","",FIND(";",$B343,D343+1))</f>
        <v/>
      </c>
      <c r="F343" s="164" t="str">
        <f t="shared" si="519"/>
        <v/>
      </c>
      <c r="G343" s="164" t="str">
        <f t="shared" si="519"/>
        <v/>
      </c>
      <c r="H343" s="164" t="str">
        <f t="shared" si="519"/>
        <v/>
      </c>
      <c r="I343" s="164" t="str">
        <f t="shared" si="519"/>
        <v/>
      </c>
      <c r="J343" s="164" t="str">
        <f t="shared" si="519"/>
        <v/>
      </c>
      <c r="K343" s="164" t="str">
        <f t="shared" si="519"/>
        <v/>
      </c>
      <c r="L343" s="164" t="str">
        <f t="shared" si="519"/>
        <v/>
      </c>
      <c r="M343" s="164" t="str">
        <f t="shared" si="519"/>
        <v/>
      </c>
      <c r="N343" s="164" t="str">
        <f t="shared" si="519"/>
        <v/>
      </c>
      <c r="O343" s="164" t="str">
        <f t="shared" si="519"/>
        <v/>
      </c>
      <c r="P343" s="164" t="str">
        <f t="shared" si="519"/>
        <v/>
      </c>
      <c r="Q343" s="164" t="str">
        <f t="shared" si="519"/>
        <v/>
      </c>
      <c r="R343" s="164" t="str">
        <f t="shared" si="519"/>
        <v/>
      </c>
      <c r="S343" s="164" t="str">
        <f t="shared" si="519"/>
        <v/>
      </c>
      <c r="T343" s="164" t="str">
        <f t="shared" si="519"/>
        <v/>
      </c>
      <c r="U343" s="164" t="str">
        <f t="shared" si="519"/>
        <v/>
      </c>
      <c r="V343" s="164" t="str">
        <f t="shared" si="519"/>
        <v/>
      </c>
      <c r="W343" s="164" t="str">
        <f t="shared" si="519"/>
        <v/>
      </c>
      <c r="X343" s="164" t="str">
        <f t="shared" si="519"/>
        <v/>
      </c>
      <c r="Y343" s="164" t="str">
        <f t="shared" si="519"/>
        <v/>
      </c>
      <c r="Z343" s="164" t="str">
        <f t="shared" si="519"/>
        <v/>
      </c>
      <c r="AA343" s="164" t="str">
        <f t="shared" si="519"/>
        <v/>
      </c>
      <c r="AB343" s="164" t="str">
        <f t="shared" si="519"/>
        <v/>
      </c>
      <c r="AC343" s="164" t="str">
        <f t="shared" si="519"/>
        <v/>
      </c>
      <c r="AD343" s="164" t="str">
        <f t="shared" si="519"/>
        <v/>
      </c>
      <c r="AE343" s="164" t="str">
        <f t="shared" si="519"/>
        <v/>
      </c>
      <c r="AF343" s="164" t="str">
        <f t="shared" si="519"/>
        <v/>
      </c>
      <c r="AG343" s="164" t="str">
        <f t="shared" si="519"/>
        <v/>
      </c>
      <c r="AH343" s="164" t="str">
        <f t="shared" si="519"/>
        <v/>
      </c>
      <c r="AI343" s="164" t="str">
        <f t="shared" si="519"/>
        <v/>
      </c>
      <c r="AJ343" s="164" t="str">
        <f t="shared" si="519"/>
        <v/>
      </c>
      <c r="AK343" s="164" t="str">
        <f t="shared" si="519"/>
        <v/>
      </c>
      <c r="AL343" s="164" t="str">
        <f t="shared" si="519"/>
        <v/>
      </c>
      <c r="AM343" s="164" t="str">
        <f t="shared" si="519"/>
        <v/>
      </c>
      <c r="AN343" s="164" t="str">
        <f t="shared" si="519"/>
        <v/>
      </c>
      <c r="AO343" s="164" t="str">
        <f t="shared" si="519"/>
        <v/>
      </c>
      <c r="AP343" s="164" t="str">
        <f t="shared" si="519"/>
        <v/>
      </c>
      <c r="AQ343" s="164" t="str">
        <f t="shared" si="519"/>
        <v/>
      </c>
      <c r="AR343" s="164" t="str">
        <f t="shared" si="519"/>
        <v/>
      </c>
      <c r="AS343" s="164" t="str">
        <f t="shared" si="519"/>
        <v/>
      </c>
      <c r="AT343" s="164" t="str">
        <f t="shared" si="519"/>
        <v/>
      </c>
      <c r="AU343" s="164" t="str">
        <f t="shared" si="519"/>
        <v/>
      </c>
      <c r="AV343" s="164" t="str">
        <f t="shared" si="519"/>
        <v/>
      </c>
      <c r="AW343" s="165" t="str">
        <f t="shared" si="519"/>
        <v/>
      </c>
      <c r="AX343" t="s">
        <v>1</v>
      </c>
      <c r="AY343" s="106" t="str">
        <f t="shared" si="494"/>
        <v/>
      </c>
      <c r="AZ343" s="138" t="str">
        <f t="shared" si="486"/>
        <v/>
      </c>
      <c r="BA343" s="74" t="str">
        <f t="shared" si="495"/>
        <v/>
      </c>
      <c r="BB343" s="74" t="str">
        <f t="shared" si="496"/>
        <v/>
      </c>
      <c r="BC343" s="138" t="str">
        <f t="shared" si="497"/>
        <v/>
      </c>
      <c r="BD343" s="138" t="str">
        <f t="shared" si="498"/>
        <v/>
      </c>
      <c r="BE343" s="138" t="str">
        <f t="shared" si="499"/>
        <v/>
      </c>
      <c r="BF343" s="138" t="str">
        <f t="shared" ref="BF343:BF406" si="520">IF(CD343="","",BE343)</f>
        <v/>
      </c>
      <c r="BG343" s="138" t="str">
        <f>IF(CD343="","",IF(N(BD343)&gt;max_minuta*60,2,INDEX(statusRezultat_id,MATCH(VALUE(BE343),statusRezultat_oevent,0))))</f>
        <v/>
      </c>
      <c r="BH343" s="74" t="str">
        <f>IF(B343="","",SUBSTITUTE(MID($B343,R343+1,S343-R343-1),"""",""))</f>
        <v/>
      </c>
      <c r="BI343" s="74" t="str">
        <f>IF(B343="","",SUBSTITUTE(MID($B343,S343+1,T343-S343-1),"""",""))</f>
        <v/>
      </c>
      <c r="BJ343" s="138" t="str">
        <f t="shared" si="500"/>
        <v/>
      </c>
      <c r="BK343" s="74" t="str" cm="1">
        <f t="array" ref="BK343">IF(BJ343="",""&amp;BI343,IF(BJ343="NEMA",BI343,INDEX(klubAlias_klub,BJ343)))</f>
        <v/>
      </c>
      <c r="BL343" s="74" t="str" cm="1">
        <f t="array" ref="BL343">IFERROR(INDEX(registarNatjecatelji,CE343,4),"")</f>
        <v/>
      </c>
      <c r="BM343" s="183" t="str">
        <f t="shared" si="456"/>
        <v/>
      </c>
      <c r="BN343" s="74" t="str">
        <f t="shared" si="501"/>
        <v/>
      </c>
      <c r="BO343" s="74" t="str">
        <f>IF(B343="","",SUBSTITUTE(MID($B343,T343+1,U343-T343-1),"""",""))</f>
        <v/>
      </c>
      <c r="BP343" s="138" t="str">
        <f>IF(BO343="","",IFERROR(INDEX(drzava_id,MATCH(BO343,drzava_oznaka,0)),"NEMA"))</f>
        <v/>
      </c>
      <c r="BQ343" s="74" t="str">
        <f>IF(B343="","",SUBSTITUTE(MID($B343,AQ343+1,AR343-AQ343-1),"""",""))</f>
        <v/>
      </c>
      <c r="BR343" s="74" t="str">
        <f t="shared" si="487"/>
        <v/>
      </c>
      <c r="BS343" s="138" t="str">
        <f t="shared" si="488"/>
        <v/>
      </c>
      <c r="BT343" s="75" t="str">
        <f>IF(B343="","",SUBSTITUTE(MID($B343,AR343+1,AS343-AR343-1),"""",""))</f>
        <v/>
      </c>
      <c r="BU343" s="75" t="str">
        <f>IF(B343="","",SUBSTITUTE(MID($B343,AS343+1,AT343-AS343-1),"""",""))</f>
        <v/>
      </c>
      <c r="BV343" s="76" t="str">
        <f>IF(B343="","",SUBSTITUTE(MID($B343,AT343+1,AU343-AT343-1),"""",""))</f>
        <v/>
      </c>
      <c r="BW343" t="s">
        <v>1</v>
      </c>
      <c r="BX343" s="106" t="str">
        <f>IF(BA343="Vacant","",IF(BA343="","",BA343) &amp; IF(BB343="",""," – " &amp; BB343) &amp; IF(BN343="",""," – " &amp; BN343) &amp; IF(AY343="",""," – " &amp; AY343))</f>
        <v/>
      </c>
      <c r="BY343" s="107" t="str">
        <f t="shared" si="489"/>
        <v/>
      </c>
      <c r="BZ343" t="s">
        <v>1</v>
      </c>
      <c r="CA343" s="106" t="str">
        <f>IF(BA343="Vacant","",IF(BA343="","",BA343) &amp; IF(BB343="",""," – " &amp; BB343) &amp; IF(BN343="",""," – " &amp; BN343))</f>
        <v/>
      </c>
      <c r="CB343" s="107" t="str">
        <f t="shared" si="490"/>
        <v/>
      </c>
      <c r="CC343" t="s">
        <v>1</v>
      </c>
      <c r="CD343" s="106" t="str">
        <f>IF(BA343="Vacant","",IF(BA343="","",BA343)&amp;IF(BB343="",""," – "&amp;BB343))</f>
        <v/>
      </c>
      <c r="CE343" s="107" t="str">
        <f t="shared" si="502"/>
        <v/>
      </c>
      <c r="CF343" t="s">
        <v>1</v>
      </c>
      <c r="CG343" s="112" t="str">
        <f t="shared" si="503"/>
        <v/>
      </c>
      <c r="CH343" s="107" t="str" cm="1">
        <f t="array" ref="CH343">IF(CG343="","",INDEX(imePrezime_id,CG343,0))</f>
        <v/>
      </c>
      <c r="CI343" t="s">
        <v>1</v>
      </c>
      <c r="CJ343" s="30" t="str">
        <f>IF(CE343&lt;&gt;"NEMA","","SELECT '"&amp;CD343&amp;"', ime, prezime FROM imeprezime WHERE ime LIKE '%"&amp;MID(BA343,2,LEN(BA343)-2)&amp;"%' Or prezime LIKE '%"&amp;MID(BB343,2,LEN(BB343)-2)&amp;"%' Or ime LIKE '%"&amp;MID(BB343,2,LEN(BB343)-2)&amp;"%' Or prezime LIKE '%"&amp;MID(BA343,2,LEN(BA343)-2)&amp;"%' ORDER BY ime, prezime;")</f>
        <v/>
      </c>
      <c r="CK343" t="s">
        <v>1</v>
      </c>
      <c r="CL343" s="91"/>
      <c r="CM343" t="s">
        <v>1</v>
      </c>
      <c r="CO343" t="s">
        <v>1</v>
      </c>
      <c r="CW343" s="116" t="str">
        <f>IF(CE343="NEMA",MAX(CW$10:CW342)+1,"")</f>
        <v/>
      </c>
      <c r="CX343" t="s">
        <v>1</v>
      </c>
      <c r="CY343" s="124" t="str">
        <f>LEFT(BQ343,1)</f>
        <v/>
      </c>
      <c r="CZ343" t="s">
        <v>1</v>
      </c>
      <c r="DA343" s="106" t="str">
        <f>IF(CW343="","",IF(BO343&lt;&gt;"CRO","","INSERT INTO osoba (id,reg_broj,oib,spol_id,dat_rodjenja) VALUES ("&amp;CW343&amp;",(SELECT max(reg_broj)+1 FROM osoba),Null,'"&amp;CY343&amp;"',Null); INSERT INTO osoba_log (id,reg_broj,oib,spol_id,dat_rodjenja,dnevnik_id) SELECT id,reg_broj,oib,spol_id,dat_rodjenja,"&amp;CW$2&amp;" FROM osoba WHERE id = "&amp;CW343&amp;";"))</f>
        <v/>
      </c>
      <c r="DB343" s="129" t="str">
        <f>IF(CW343="","","INSERT INTO imeprezime (id,osoba_id,rbr,ime,prezime,klub_id,identitet_id,sintaksa_id,info,aktivno,dnevnik_id) VALUES ("&amp;CW343&amp;","&amp;IF(DA343="","Null",CW343)&amp;",1,'"&amp;BA343&amp;"','"&amp;BB343&amp;"',(SELECT id FROM klub WHERE naziv = '"&amp;BI343&amp;"'),Null,1,'',1,"&amp;CW$2&amp;");")</f>
        <v/>
      </c>
      <c r="DC343" t="s">
        <v>1</v>
      </c>
      <c r="DD343" s="30" t="str">
        <f t="shared" si="504"/>
        <v/>
      </c>
      <c r="DE343" t="s">
        <v>1</v>
      </c>
      <c r="DF343" s="106" t="str">
        <f>IF(OR(BP343="",BP343&lt;&gt;"NEMA"),"",BO343)</f>
        <v/>
      </c>
      <c r="DG343" s="129" t="str">
        <f>IF(DF343="","",MAX(DG$10:DG342)+1)</f>
        <v/>
      </c>
      <c r="DH343" t="s">
        <v>1</v>
      </c>
      <c r="DI343" s="91"/>
      <c r="DJ343" t="s">
        <v>1</v>
      </c>
      <c r="DK343" s="30" t="str">
        <f>IF(DF343="","","INSERT INTO drzava(id,naziv,oznaka) VALUES ("&amp;DG343&amp;",'"&amp;DI343&amp;"','"&amp;UPPER(LEFT(DF343,1))&amp;LOWER(RIGHT(DF343,2))&amp;"');")</f>
        <v/>
      </c>
      <c r="DL343" t="s">
        <v>1</v>
      </c>
      <c r="DM343" s="170" t="str">
        <f>IF(BJ343&lt;&gt;"NEMA","",IF(IFERROR(MATCH(BI343,BI$10:BI342,0),0)&lt;&gt;0,"",BI343))</f>
        <v/>
      </c>
      <c r="DN343" t="s">
        <v>1</v>
      </c>
      <c r="DO343" s="91"/>
      <c r="DP343" t="s">
        <v>1</v>
      </c>
      <c r="DQ343" s="106" t="str">
        <f t="shared" si="505"/>
        <v/>
      </c>
      <c r="DR343" s="74" t="str">
        <f>IF(DQ343="","",MAX(DR$10:DR342)+1)</f>
        <v/>
      </c>
      <c r="DS343" s="74" t="str">
        <f>IF(DQ343="","",IF(BP343="","",IF(BP343="NEMA",DG343,BP343)))</f>
        <v/>
      </c>
      <c r="DT343" s="74" t="str">
        <f t="shared" si="506"/>
        <v/>
      </c>
      <c r="DU343" s="74" t="str">
        <f>IF(DO343="","",MAX(DU$10:DU342)+1)</f>
        <v/>
      </c>
      <c r="DV343" s="181" t="str">
        <f>IF(DO343="","",INDEX(klub_id,MATCH(DO343,klub_naziv,0)))</f>
        <v/>
      </c>
      <c r="DW343" s="129" t="str">
        <f t="shared" si="507"/>
        <v/>
      </c>
      <c r="DX343" t="s">
        <v>1</v>
      </c>
      <c r="DY343" s="30" t="str">
        <f t="shared" si="508"/>
        <v/>
      </c>
      <c r="DZ343" t="s">
        <v>1</v>
      </c>
      <c r="EA343" s="170" t="str">
        <f>IF(BX343="","",IF(BY343&lt;&gt;"NEMA","ime-pre-klu"&amp;IF(BJ343="","","(ali)")&amp;"-kat",IF(CB343&lt;&gt;"NEMA","ime-pre-klu"&amp;IF(BJ343="","","(ali)"),IF(CE343&lt;&gt;"NEMA","ime-pre",IF(CW343&lt;&gt;"","novo",""))))&amp;IF(AND(BE343="0",BD343&gt;max_minuta*60),"-ot",""))</f>
        <v/>
      </c>
      <c r="EB343" t="s">
        <v>1</v>
      </c>
      <c r="EC343" s="112"/>
      <c r="ED343" s="138"/>
      <c r="EE343" s="138"/>
      <c r="EF343" s="138"/>
      <c r="EG343" s="138"/>
      <c r="EH343" s="138"/>
      <c r="EI343" s="138"/>
      <c r="EJ343" s="138"/>
      <c r="EK343" s="138"/>
      <c r="EL343" s="138"/>
      <c r="EM343" s="107" t="str">
        <f t="shared" si="491"/>
        <v/>
      </c>
      <c r="EN343" t="s">
        <v>1</v>
      </c>
    </row>
    <row r="344" spans="2:144" x14ac:dyDescent="0.25">
      <c r="B344" s="152"/>
      <c r="C344" t="s">
        <v>1</v>
      </c>
      <c r="D344" s="163" t="str">
        <f t="shared" si="492"/>
        <v/>
      </c>
      <c r="E344" s="164" t="str">
        <f t="shared" ref="E344:AW344" si="521">IF($B344="","",FIND(";",$B344,D344+1))</f>
        <v/>
      </c>
      <c r="F344" s="164" t="str">
        <f t="shared" si="521"/>
        <v/>
      </c>
      <c r="G344" s="164" t="str">
        <f t="shared" si="521"/>
        <v/>
      </c>
      <c r="H344" s="164" t="str">
        <f t="shared" si="521"/>
        <v/>
      </c>
      <c r="I344" s="164" t="str">
        <f t="shared" si="521"/>
        <v/>
      </c>
      <c r="J344" s="164" t="str">
        <f t="shared" si="521"/>
        <v/>
      </c>
      <c r="K344" s="164" t="str">
        <f t="shared" si="521"/>
        <v/>
      </c>
      <c r="L344" s="164" t="str">
        <f t="shared" si="521"/>
        <v/>
      </c>
      <c r="M344" s="164" t="str">
        <f t="shared" si="521"/>
        <v/>
      </c>
      <c r="N344" s="164" t="str">
        <f t="shared" si="521"/>
        <v/>
      </c>
      <c r="O344" s="164" t="str">
        <f t="shared" si="521"/>
        <v/>
      </c>
      <c r="P344" s="164" t="str">
        <f t="shared" si="521"/>
        <v/>
      </c>
      <c r="Q344" s="164" t="str">
        <f t="shared" si="521"/>
        <v/>
      </c>
      <c r="R344" s="164" t="str">
        <f t="shared" si="521"/>
        <v/>
      </c>
      <c r="S344" s="164" t="str">
        <f t="shared" si="521"/>
        <v/>
      </c>
      <c r="T344" s="164" t="str">
        <f t="shared" si="521"/>
        <v/>
      </c>
      <c r="U344" s="164" t="str">
        <f t="shared" si="521"/>
        <v/>
      </c>
      <c r="V344" s="164" t="str">
        <f t="shared" si="521"/>
        <v/>
      </c>
      <c r="W344" s="164" t="str">
        <f t="shared" si="521"/>
        <v/>
      </c>
      <c r="X344" s="164" t="str">
        <f t="shared" si="521"/>
        <v/>
      </c>
      <c r="Y344" s="164" t="str">
        <f t="shared" si="521"/>
        <v/>
      </c>
      <c r="Z344" s="164" t="str">
        <f t="shared" si="521"/>
        <v/>
      </c>
      <c r="AA344" s="164" t="str">
        <f t="shared" si="521"/>
        <v/>
      </c>
      <c r="AB344" s="164" t="str">
        <f t="shared" si="521"/>
        <v/>
      </c>
      <c r="AC344" s="164" t="str">
        <f t="shared" si="521"/>
        <v/>
      </c>
      <c r="AD344" s="164" t="str">
        <f t="shared" si="521"/>
        <v/>
      </c>
      <c r="AE344" s="164" t="str">
        <f t="shared" si="521"/>
        <v/>
      </c>
      <c r="AF344" s="164" t="str">
        <f t="shared" si="521"/>
        <v/>
      </c>
      <c r="AG344" s="164" t="str">
        <f t="shared" si="521"/>
        <v/>
      </c>
      <c r="AH344" s="164" t="str">
        <f t="shared" si="521"/>
        <v/>
      </c>
      <c r="AI344" s="164" t="str">
        <f t="shared" si="521"/>
        <v/>
      </c>
      <c r="AJ344" s="164" t="str">
        <f t="shared" si="521"/>
        <v/>
      </c>
      <c r="AK344" s="164" t="str">
        <f t="shared" si="521"/>
        <v/>
      </c>
      <c r="AL344" s="164" t="str">
        <f t="shared" si="521"/>
        <v/>
      </c>
      <c r="AM344" s="164" t="str">
        <f t="shared" si="521"/>
        <v/>
      </c>
      <c r="AN344" s="164" t="str">
        <f t="shared" si="521"/>
        <v/>
      </c>
      <c r="AO344" s="164" t="str">
        <f t="shared" si="521"/>
        <v/>
      </c>
      <c r="AP344" s="164" t="str">
        <f t="shared" si="521"/>
        <v/>
      </c>
      <c r="AQ344" s="164" t="str">
        <f t="shared" si="521"/>
        <v/>
      </c>
      <c r="AR344" s="164" t="str">
        <f t="shared" si="521"/>
        <v/>
      </c>
      <c r="AS344" s="164" t="str">
        <f t="shared" si="521"/>
        <v/>
      </c>
      <c r="AT344" s="164" t="str">
        <f t="shared" si="521"/>
        <v/>
      </c>
      <c r="AU344" s="164" t="str">
        <f t="shared" si="521"/>
        <v/>
      </c>
      <c r="AV344" s="164" t="str">
        <f t="shared" si="521"/>
        <v/>
      </c>
      <c r="AW344" s="165" t="str">
        <f t="shared" si="521"/>
        <v/>
      </c>
      <c r="AX344" t="s">
        <v>1</v>
      </c>
      <c r="AY344" s="106" t="str">
        <f t="shared" si="494"/>
        <v/>
      </c>
      <c r="AZ344" s="138" t="str">
        <f t="shared" si="486"/>
        <v/>
      </c>
      <c r="BA344" s="74" t="str">
        <f t="shared" si="495"/>
        <v/>
      </c>
      <c r="BB344" s="74" t="str">
        <f t="shared" si="496"/>
        <v/>
      </c>
      <c r="BC344" s="138" t="str">
        <f t="shared" si="497"/>
        <v/>
      </c>
      <c r="BD344" s="138" t="str">
        <f t="shared" si="498"/>
        <v/>
      </c>
      <c r="BE344" s="138" t="str">
        <f t="shared" si="499"/>
        <v/>
      </c>
      <c r="BF344" s="138" t="str">
        <f t="shared" si="520"/>
        <v/>
      </c>
      <c r="BG344" s="138" t="str">
        <f>IF(CD344="","",IF(N(BD344)&gt;max_minuta*60,2,INDEX(statusRezultat_id,MATCH(VALUE(BE344),statusRezultat_oevent,0))))</f>
        <v/>
      </c>
      <c r="BH344" s="74" t="str">
        <f>IF(B344="","",SUBSTITUTE(MID($B344,R344+1,S344-R344-1),"""",""))</f>
        <v/>
      </c>
      <c r="BI344" s="74" t="str">
        <f>IF(B344="","",SUBSTITUTE(MID($B344,S344+1,T344-S344-1),"""",""))</f>
        <v/>
      </c>
      <c r="BJ344" s="138" t="str">
        <f t="shared" si="500"/>
        <v/>
      </c>
      <c r="BK344" s="74" t="str" cm="1">
        <f t="array" ref="BK344">IF(BJ344="",""&amp;BI344,IF(BJ344="NEMA",BI344,INDEX(klubAlias_klub,BJ344)))</f>
        <v/>
      </c>
      <c r="BL344" s="74" t="str" cm="1">
        <f t="array" ref="BL344">IFERROR(INDEX(registarNatjecatelji,CE344,4),"")</f>
        <v/>
      </c>
      <c r="BM344" s="183" t="str">
        <f t="shared" si="456"/>
        <v/>
      </c>
      <c r="BN344" s="74" t="str">
        <f t="shared" si="501"/>
        <v/>
      </c>
      <c r="BO344" s="74" t="str">
        <f>IF(B344="","",SUBSTITUTE(MID($B344,T344+1,U344-T344-1),"""",""))</f>
        <v/>
      </c>
      <c r="BP344" s="138" t="str">
        <f>IF(BO344="","",IFERROR(INDEX(drzava_id,MATCH(BO344,drzava_oznaka,0)),"NEMA"))</f>
        <v/>
      </c>
      <c r="BQ344" s="74" t="str">
        <f>IF(B344="","",SUBSTITUTE(MID($B344,AQ344+1,AR344-AQ344-1),"""",""))</f>
        <v/>
      </c>
      <c r="BR344" s="74" t="str">
        <f t="shared" si="487"/>
        <v/>
      </c>
      <c r="BS344" s="138" t="str">
        <f t="shared" si="488"/>
        <v/>
      </c>
      <c r="BT344" s="75" t="str">
        <f>IF(B344="","",SUBSTITUTE(MID($B344,AR344+1,AS344-AR344-1),"""",""))</f>
        <v/>
      </c>
      <c r="BU344" s="75" t="str">
        <f>IF(B344="","",SUBSTITUTE(MID($B344,AS344+1,AT344-AS344-1),"""",""))</f>
        <v/>
      </c>
      <c r="BV344" s="76" t="str">
        <f>IF(B344="","",SUBSTITUTE(MID($B344,AT344+1,AU344-AT344-1),"""",""))</f>
        <v/>
      </c>
      <c r="BW344" t="s">
        <v>1</v>
      </c>
      <c r="BX344" s="106" t="str">
        <f>IF(BA344="Vacant","",IF(BA344="","",BA344) &amp; IF(BB344="",""," – " &amp; BB344) &amp; IF(BN344="",""," – " &amp; BN344) &amp; IF(AY344="",""," – " &amp; AY344))</f>
        <v/>
      </c>
      <c r="BY344" s="107" t="str">
        <f t="shared" si="489"/>
        <v/>
      </c>
      <c r="BZ344" t="s">
        <v>1</v>
      </c>
      <c r="CA344" s="106" t="str">
        <f>IF(BA344="Vacant","",IF(BA344="","",BA344) &amp; IF(BB344="",""," – " &amp; BB344) &amp; IF(BN344="",""," – " &amp; BN344))</f>
        <v/>
      </c>
      <c r="CB344" s="107" t="str">
        <f t="shared" si="490"/>
        <v/>
      </c>
      <c r="CC344" t="s">
        <v>1</v>
      </c>
      <c r="CD344" s="106" t="str">
        <f>IF(BA344="Vacant","",IF(BA344="","",BA344)&amp;IF(BB344="",""," – "&amp;BB344))</f>
        <v/>
      </c>
      <c r="CE344" s="107" t="str">
        <f t="shared" si="502"/>
        <v/>
      </c>
      <c r="CF344" t="s">
        <v>1</v>
      </c>
      <c r="CG344" s="112" t="str">
        <f t="shared" si="503"/>
        <v/>
      </c>
      <c r="CH344" s="107" t="str" cm="1">
        <f t="array" ref="CH344">IF(CG344="","",INDEX(imePrezime_id,CG344,0))</f>
        <v/>
      </c>
      <c r="CI344" t="s">
        <v>1</v>
      </c>
      <c r="CJ344" s="30" t="str">
        <f>IF(CE344&lt;&gt;"NEMA","","SELECT '"&amp;CD344&amp;"', ime, prezime FROM imeprezime WHERE ime LIKE '%"&amp;MID(BA344,2,LEN(BA344)-2)&amp;"%' Or prezime LIKE '%"&amp;MID(BB344,2,LEN(BB344)-2)&amp;"%' Or ime LIKE '%"&amp;MID(BB344,2,LEN(BB344)-2)&amp;"%' Or prezime LIKE '%"&amp;MID(BA344,2,LEN(BA344)-2)&amp;"%' ORDER BY ime, prezime;")</f>
        <v/>
      </c>
      <c r="CK344" t="s">
        <v>1</v>
      </c>
      <c r="CL344" s="91"/>
      <c r="CM344" t="s">
        <v>1</v>
      </c>
      <c r="CO344" t="s">
        <v>1</v>
      </c>
      <c r="CW344" s="116" t="str">
        <f>IF(CE344="NEMA",MAX(CW$10:CW343)+1,"")</f>
        <v/>
      </c>
      <c r="CX344" t="s">
        <v>1</v>
      </c>
      <c r="CY344" s="124" t="str">
        <f>LEFT(BQ344,1)</f>
        <v/>
      </c>
      <c r="CZ344" t="s">
        <v>1</v>
      </c>
      <c r="DA344" s="106" t="str">
        <f>IF(CW344="","",IF(BO344&lt;&gt;"CRO","","INSERT INTO osoba (id,reg_broj,oib,spol_id,dat_rodjenja) VALUES ("&amp;CW344&amp;",(SELECT max(reg_broj)+1 FROM osoba),Null,'"&amp;CY344&amp;"',Null); INSERT INTO osoba_log (id,reg_broj,oib,spol_id,dat_rodjenja,dnevnik_id) SELECT id,reg_broj,oib,spol_id,dat_rodjenja,"&amp;CW$2&amp;" FROM osoba WHERE id = "&amp;CW344&amp;";"))</f>
        <v/>
      </c>
      <c r="DB344" s="129" t="str">
        <f>IF(CW344="","","INSERT INTO imeprezime (id,osoba_id,rbr,ime,prezime,klub_id,identitet_id,sintaksa_id,info,aktivno,dnevnik_id) VALUES ("&amp;CW344&amp;","&amp;IF(DA344="","Null",CW344)&amp;",1,'"&amp;BA344&amp;"','"&amp;BB344&amp;"',(SELECT id FROM klub WHERE naziv = '"&amp;BI344&amp;"'),Null,1,'',1,"&amp;CW$2&amp;");")</f>
        <v/>
      </c>
      <c r="DC344" t="s">
        <v>1</v>
      </c>
      <c r="DD344" s="30" t="str">
        <f t="shared" si="504"/>
        <v/>
      </c>
      <c r="DE344" t="s">
        <v>1</v>
      </c>
      <c r="DF344" s="106" t="str">
        <f>IF(OR(BP344="",BP344&lt;&gt;"NEMA"),"",BO344)</f>
        <v/>
      </c>
      <c r="DG344" s="129" t="str">
        <f>IF(DF344="","",MAX(DG$10:DG343)+1)</f>
        <v/>
      </c>
      <c r="DH344" t="s">
        <v>1</v>
      </c>
      <c r="DI344" s="91"/>
      <c r="DJ344" t="s">
        <v>1</v>
      </c>
      <c r="DK344" s="30" t="str">
        <f>IF(DF344="","","INSERT INTO drzava(id,naziv,oznaka) VALUES ("&amp;DG344&amp;",'"&amp;DI344&amp;"','"&amp;UPPER(LEFT(DF344,1))&amp;LOWER(RIGHT(DF344,2))&amp;"');")</f>
        <v/>
      </c>
      <c r="DL344" t="s">
        <v>1</v>
      </c>
      <c r="DM344" s="170" t="str">
        <f>IF(BJ344&lt;&gt;"NEMA","",IF(IFERROR(MATCH(BI344,BI$10:BI343,0),0)&lt;&gt;0,"",BI344))</f>
        <v/>
      </c>
      <c r="DN344" t="s">
        <v>1</v>
      </c>
      <c r="DO344" s="91"/>
      <c r="DP344" t="s">
        <v>1</v>
      </c>
      <c r="DQ344" s="106" t="str">
        <f t="shared" si="505"/>
        <v/>
      </c>
      <c r="DR344" s="74" t="str">
        <f>IF(DQ344="","",MAX(DR$10:DR343)+1)</f>
        <v/>
      </c>
      <c r="DS344" s="74" t="str">
        <f>IF(DQ344="","",IF(BP344="","",IF(BP344="NEMA",DG344,BP344)))</f>
        <v/>
      </c>
      <c r="DT344" s="74" t="str">
        <f t="shared" si="506"/>
        <v/>
      </c>
      <c r="DU344" s="74" t="str">
        <f>IF(DO344="","",MAX(DU$10:DU343)+1)</f>
        <v/>
      </c>
      <c r="DV344" s="181" t="str">
        <f>IF(DO344="","",INDEX(klub_id,MATCH(DO344,klub_naziv,0)))</f>
        <v/>
      </c>
      <c r="DW344" s="129" t="str">
        <f t="shared" si="507"/>
        <v/>
      </c>
      <c r="DX344" t="s">
        <v>1</v>
      </c>
      <c r="DY344" s="30" t="str">
        <f t="shared" si="508"/>
        <v/>
      </c>
      <c r="DZ344" t="s">
        <v>1</v>
      </c>
      <c r="EA344" s="170" t="str">
        <f>IF(BX344="","",IF(BY344&lt;&gt;"NEMA","ime-pre-klu"&amp;IF(BJ344="","","(ali)")&amp;"-kat",IF(CB344&lt;&gt;"NEMA","ime-pre-klu"&amp;IF(BJ344="","","(ali)"),IF(CE344&lt;&gt;"NEMA","ime-pre",IF(CW344&lt;&gt;"","novo",""))))&amp;IF(AND(BE344="0",BD344&gt;max_minuta*60),"-ot",""))</f>
        <v/>
      </c>
      <c r="EB344" t="s">
        <v>1</v>
      </c>
      <c r="EC344" s="112"/>
      <c r="ED344" s="138"/>
      <c r="EE344" s="138"/>
      <c r="EF344" s="138"/>
      <c r="EG344" s="138"/>
      <c r="EH344" s="138"/>
      <c r="EI344" s="138"/>
      <c r="EJ344" s="138"/>
      <c r="EK344" s="138"/>
      <c r="EL344" s="138"/>
      <c r="EM344" s="107" t="str">
        <f t="shared" si="491"/>
        <v/>
      </c>
      <c r="EN344" t="s">
        <v>1</v>
      </c>
    </row>
    <row r="345" spans="2:144" x14ac:dyDescent="0.25">
      <c r="B345" s="152"/>
      <c r="C345" t="s">
        <v>1</v>
      </c>
      <c r="D345" s="163" t="str">
        <f t="shared" si="492"/>
        <v/>
      </c>
      <c r="E345" s="164" t="str">
        <f t="shared" ref="E345:AW345" si="522">IF($B345="","",FIND(";",$B345,D345+1))</f>
        <v/>
      </c>
      <c r="F345" s="164" t="str">
        <f t="shared" si="522"/>
        <v/>
      </c>
      <c r="G345" s="164" t="str">
        <f t="shared" si="522"/>
        <v/>
      </c>
      <c r="H345" s="164" t="str">
        <f t="shared" si="522"/>
        <v/>
      </c>
      <c r="I345" s="164" t="str">
        <f t="shared" si="522"/>
        <v/>
      </c>
      <c r="J345" s="164" t="str">
        <f t="shared" si="522"/>
        <v/>
      </c>
      <c r="K345" s="164" t="str">
        <f t="shared" si="522"/>
        <v/>
      </c>
      <c r="L345" s="164" t="str">
        <f t="shared" si="522"/>
        <v/>
      </c>
      <c r="M345" s="164" t="str">
        <f t="shared" si="522"/>
        <v/>
      </c>
      <c r="N345" s="164" t="str">
        <f t="shared" si="522"/>
        <v/>
      </c>
      <c r="O345" s="164" t="str">
        <f t="shared" si="522"/>
        <v/>
      </c>
      <c r="P345" s="164" t="str">
        <f t="shared" si="522"/>
        <v/>
      </c>
      <c r="Q345" s="164" t="str">
        <f t="shared" si="522"/>
        <v/>
      </c>
      <c r="R345" s="164" t="str">
        <f t="shared" si="522"/>
        <v/>
      </c>
      <c r="S345" s="164" t="str">
        <f t="shared" si="522"/>
        <v/>
      </c>
      <c r="T345" s="164" t="str">
        <f t="shared" si="522"/>
        <v/>
      </c>
      <c r="U345" s="164" t="str">
        <f t="shared" si="522"/>
        <v/>
      </c>
      <c r="V345" s="164" t="str">
        <f t="shared" si="522"/>
        <v/>
      </c>
      <c r="W345" s="164" t="str">
        <f t="shared" si="522"/>
        <v/>
      </c>
      <c r="X345" s="164" t="str">
        <f t="shared" si="522"/>
        <v/>
      </c>
      <c r="Y345" s="164" t="str">
        <f t="shared" si="522"/>
        <v/>
      </c>
      <c r="Z345" s="164" t="str">
        <f t="shared" si="522"/>
        <v/>
      </c>
      <c r="AA345" s="164" t="str">
        <f t="shared" si="522"/>
        <v/>
      </c>
      <c r="AB345" s="164" t="str">
        <f t="shared" si="522"/>
        <v/>
      </c>
      <c r="AC345" s="164" t="str">
        <f t="shared" si="522"/>
        <v/>
      </c>
      <c r="AD345" s="164" t="str">
        <f t="shared" si="522"/>
        <v/>
      </c>
      <c r="AE345" s="164" t="str">
        <f t="shared" si="522"/>
        <v/>
      </c>
      <c r="AF345" s="164" t="str">
        <f t="shared" si="522"/>
        <v/>
      </c>
      <c r="AG345" s="164" t="str">
        <f t="shared" si="522"/>
        <v/>
      </c>
      <c r="AH345" s="164" t="str">
        <f t="shared" si="522"/>
        <v/>
      </c>
      <c r="AI345" s="164" t="str">
        <f t="shared" si="522"/>
        <v/>
      </c>
      <c r="AJ345" s="164" t="str">
        <f t="shared" si="522"/>
        <v/>
      </c>
      <c r="AK345" s="164" t="str">
        <f t="shared" si="522"/>
        <v/>
      </c>
      <c r="AL345" s="164" t="str">
        <f t="shared" si="522"/>
        <v/>
      </c>
      <c r="AM345" s="164" t="str">
        <f t="shared" si="522"/>
        <v/>
      </c>
      <c r="AN345" s="164" t="str">
        <f t="shared" si="522"/>
        <v/>
      </c>
      <c r="AO345" s="164" t="str">
        <f t="shared" si="522"/>
        <v/>
      </c>
      <c r="AP345" s="164" t="str">
        <f t="shared" si="522"/>
        <v/>
      </c>
      <c r="AQ345" s="164" t="str">
        <f t="shared" si="522"/>
        <v/>
      </c>
      <c r="AR345" s="164" t="str">
        <f t="shared" si="522"/>
        <v/>
      </c>
      <c r="AS345" s="164" t="str">
        <f t="shared" si="522"/>
        <v/>
      </c>
      <c r="AT345" s="164" t="str">
        <f t="shared" si="522"/>
        <v/>
      </c>
      <c r="AU345" s="164" t="str">
        <f t="shared" si="522"/>
        <v/>
      </c>
      <c r="AV345" s="164" t="str">
        <f t="shared" si="522"/>
        <v/>
      </c>
      <c r="AW345" s="165" t="str">
        <f t="shared" si="522"/>
        <v/>
      </c>
      <c r="AX345" t="s">
        <v>1</v>
      </c>
      <c r="AY345" s="106" t="str">
        <f t="shared" si="494"/>
        <v/>
      </c>
      <c r="AZ345" s="138" t="str">
        <f t="shared" si="486"/>
        <v/>
      </c>
      <c r="BA345" s="74" t="str">
        <f t="shared" si="495"/>
        <v/>
      </c>
      <c r="BB345" s="74" t="str">
        <f t="shared" si="496"/>
        <v/>
      </c>
      <c r="BC345" s="138" t="str">
        <f t="shared" si="497"/>
        <v/>
      </c>
      <c r="BD345" s="138" t="str">
        <f t="shared" si="498"/>
        <v/>
      </c>
      <c r="BE345" s="138" t="str">
        <f t="shared" si="499"/>
        <v/>
      </c>
      <c r="BF345" s="138" t="str">
        <f t="shared" si="520"/>
        <v/>
      </c>
      <c r="BG345" s="138" t="str">
        <f>IF(CD345="","",IF(N(BD345)&gt;max_minuta*60,2,INDEX(statusRezultat_id,MATCH(VALUE(BE345),statusRezultat_oevent,0))))</f>
        <v/>
      </c>
      <c r="BH345" s="74" t="str">
        <f>IF(B345="","",SUBSTITUTE(MID($B345,R345+1,S345-R345-1),"""",""))</f>
        <v/>
      </c>
      <c r="BI345" s="74" t="str">
        <f>IF(B345="","",SUBSTITUTE(MID($B345,S345+1,T345-S345-1),"""",""))</f>
        <v/>
      </c>
      <c r="BJ345" s="138" t="str">
        <f t="shared" si="500"/>
        <v/>
      </c>
      <c r="BK345" s="74" t="str" cm="1">
        <f t="array" ref="BK345">IF(BJ345="",""&amp;BI345,IF(BJ345="NEMA",BI345,INDEX(klubAlias_klub,BJ345)))</f>
        <v/>
      </c>
      <c r="BL345" s="74" t="str" cm="1">
        <f t="array" ref="BL345">IFERROR(INDEX(registarNatjecatelji,CE345,4),"")</f>
        <v/>
      </c>
      <c r="BM345" s="183" t="str">
        <f t="shared" si="456"/>
        <v/>
      </c>
      <c r="BN345" s="74" t="str">
        <f t="shared" si="501"/>
        <v/>
      </c>
      <c r="BO345" s="74" t="str">
        <f>IF(B345="","",SUBSTITUTE(MID($B345,T345+1,U345-T345-1),"""",""))</f>
        <v/>
      </c>
      <c r="BP345" s="138" t="str">
        <f>IF(BO345="","",IFERROR(INDEX(drzava_id,MATCH(BO345,drzava_oznaka,0)),"NEMA"))</f>
        <v/>
      </c>
      <c r="BQ345" s="74" t="str">
        <f>IF(B345="","",SUBSTITUTE(MID($B345,AQ345+1,AR345-AQ345-1),"""",""))</f>
        <v/>
      </c>
      <c r="BR345" s="74" t="str">
        <f t="shared" si="487"/>
        <v/>
      </c>
      <c r="BS345" s="138" t="str">
        <f t="shared" si="488"/>
        <v/>
      </c>
      <c r="BT345" s="75" t="str">
        <f>IF(B345="","",SUBSTITUTE(MID($B345,AR345+1,AS345-AR345-1),"""",""))</f>
        <v/>
      </c>
      <c r="BU345" s="75" t="str">
        <f>IF(B345="","",SUBSTITUTE(MID($B345,AS345+1,AT345-AS345-1),"""",""))</f>
        <v/>
      </c>
      <c r="BV345" s="76" t="str">
        <f>IF(B345="","",SUBSTITUTE(MID($B345,AT345+1,AU345-AT345-1),"""",""))</f>
        <v/>
      </c>
      <c r="BW345" t="s">
        <v>1</v>
      </c>
      <c r="BX345" s="106" t="str">
        <f>IF(BA345="Vacant","",IF(BA345="","",BA345) &amp; IF(BB345="",""," – " &amp; BB345) &amp; IF(BN345="",""," – " &amp; BN345) &amp; IF(AY345="",""," – " &amp; AY345))</f>
        <v/>
      </c>
      <c r="BY345" s="107" t="str">
        <f t="shared" si="489"/>
        <v/>
      </c>
      <c r="BZ345" t="s">
        <v>1</v>
      </c>
      <c r="CA345" s="106" t="str">
        <f>IF(BA345="Vacant","",IF(BA345="","",BA345) &amp; IF(BB345="",""," – " &amp; BB345) &amp; IF(BN345="",""," – " &amp; BN345))</f>
        <v/>
      </c>
      <c r="CB345" s="107" t="str">
        <f t="shared" si="490"/>
        <v/>
      </c>
      <c r="CC345" t="s">
        <v>1</v>
      </c>
      <c r="CD345" s="106" t="str">
        <f>IF(BA345="Vacant","",IF(BA345="","",BA345)&amp;IF(BB345="",""," – "&amp;BB345))</f>
        <v/>
      </c>
      <c r="CE345" s="107" t="str">
        <f t="shared" si="502"/>
        <v/>
      </c>
      <c r="CF345" t="s">
        <v>1</v>
      </c>
      <c r="CG345" s="112" t="str">
        <f t="shared" si="503"/>
        <v/>
      </c>
      <c r="CH345" s="107" t="str" cm="1">
        <f t="array" ref="CH345">IF(CG345="","",INDEX(imePrezime_id,CG345,0))</f>
        <v/>
      </c>
      <c r="CI345" t="s">
        <v>1</v>
      </c>
      <c r="CJ345" s="30" t="str">
        <f>IF(CE345&lt;&gt;"NEMA","","SELECT '"&amp;CD345&amp;"', ime, prezime FROM imeprezime WHERE ime LIKE '%"&amp;MID(BA345,2,LEN(BA345)-2)&amp;"%' Or prezime LIKE '%"&amp;MID(BB345,2,LEN(BB345)-2)&amp;"%' Or ime LIKE '%"&amp;MID(BB345,2,LEN(BB345)-2)&amp;"%' Or prezime LIKE '%"&amp;MID(BA345,2,LEN(BA345)-2)&amp;"%' ORDER BY ime, prezime;")</f>
        <v/>
      </c>
      <c r="CK345" t="s">
        <v>1</v>
      </c>
      <c r="CL345" s="91"/>
      <c r="CM345" t="s">
        <v>1</v>
      </c>
      <c r="CO345" t="s">
        <v>1</v>
      </c>
      <c r="CW345" s="116" t="str">
        <f>IF(CE345="NEMA",MAX(CW$10:CW344)+1,"")</f>
        <v/>
      </c>
      <c r="CX345" t="s">
        <v>1</v>
      </c>
      <c r="CY345" s="124" t="str">
        <f>LEFT(BQ345,1)</f>
        <v/>
      </c>
      <c r="CZ345" t="s">
        <v>1</v>
      </c>
      <c r="DA345" s="106" t="str">
        <f>IF(CW345="","",IF(BO345&lt;&gt;"CRO","","INSERT INTO osoba (id,reg_broj,oib,spol_id,dat_rodjenja) VALUES ("&amp;CW345&amp;",(SELECT max(reg_broj)+1 FROM osoba),Null,'"&amp;CY345&amp;"',Null); INSERT INTO osoba_log (id,reg_broj,oib,spol_id,dat_rodjenja,dnevnik_id) SELECT id,reg_broj,oib,spol_id,dat_rodjenja,"&amp;CW$2&amp;" FROM osoba WHERE id = "&amp;CW345&amp;";"))</f>
        <v/>
      </c>
      <c r="DB345" s="129" t="str">
        <f>IF(CW345="","","INSERT INTO imeprezime (id,osoba_id,rbr,ime,prezime,klub_id,identitet_id,sintaksa_id,info,aktivno,dnevnik_id) VALUES ("&amp;CW345&amp;","&amp;IF(DA345="","Null",CW345)&amp;",1,'"&amp;BA345&amp;"','"&amp;BB345&amp;"',(SELECT id FROM klub WHERE naziv = '"&amp;BI345&amp;"'),Null,1,'',1,"&amp;CW$2&amp;");")</f>
        <v/>
      </c>
      <c r="DC345" t="s">
        <v>1</v>
      </c>
      <c r="DD345" s="30" t="str">
        <f t="shared" si="504"/>
        <v/>
      </c>
      <c r="DE345" t="s">
        <v>1</v>
      </c>
      <c r="DF345" s="106" t="str">
        <f>IF(OR(BP345="",BP345&lt;&gt;"NEMA"),"",BO345)</f>
        <v/>
      </c>
      <c r="DG345" s="129" t="str">
        <f>IF(DF345="","",MAX(DG$10:DG344)+1)</f>
        <v/>
      </c>
      <c r="DH345" t="s">
        <v>1</v>
      </c>
      <c r="DI345" s="91"/>
      <c r="DJ345" t="s">
        <v>1</v>
      </c>
      <c r="DK345" s="30" t="str">
        <f>IF(DF345="","","INSERT INTO drzava(id,naziv,oznaka) VALUES ("&amp;DG345&amp;",'"&amp;DI345&amp;"','"&amp;UPPER(LEFT(DF345,1))&amp;LOWER(RIGHT(DF345,2))&amp;"');")</f>
        <v/>
      </c>
      <c r="DL345" t="s">
        <v>1</v>
      </c>
      <c r="DM345" s="170" t="str">
        <f>IF(BJ345&lt;&gt;"NEMA","",IF(IFERROR(MATCH(BI345,BI$10:BI344,0),0)&lt;&gt;0,"",BI345))</f>
        <v/>
      </c>
      <c r="DN345" t="s">
        <v>1</v>
      </c>
      <c r="DO345" s="91"/>
      <c r="DP345" t="s">
        <v>1</v>
      </c>
      <c r="DQ345" s="106" t="str">
        <f t="shared" si="505"/>
        <v/>
      </c>
      <c r="DR345" s="74" t="str">
        <f>IF(DQ345="","",MAX(DR$10:DR344)+1)</f>
        <v/>
      </c>
      <c r="DS345" s="74" t="str">
        <f>IF(DQ345="","",IF(BP345="","",IF(BP345="NEMA",DG345,BP345)))</f>
        <v/>
      </c>
      <c r="DT345" s="74" t="str">
        <f t="shared" si="506"/>
        <v/>
      </c>
      <c r="DU345" s="74" t="str">
        <f>IF(DO345="","",MAX(DU$10:DU344)+1)</f>
        <v/>
      </c>
      <c r="DV345" s="181" t="str">
        <f>IF(DO345="","",INDEX(klub_id,MATCH(DO345,klub_naziv,0)))</f>
        <v/>
      </c>
      <c r="DW345" s="129" t="str">
        <f t="shared" si="507"/>
        <v/>
      </c>
      <c r="DX345" t="s">
        <v>1</v>
      </c>
      <c r="DY345" s="30" t="str">
        <f t="shared" si="508"/>
        <v/>
      </c>
      <c r="DZ345" t="s">
        <v>1</v>
      </c>
      <c r="EA345" s="170" t="str">
        <f>IF(BX345="","",IF(BY345&lt;&gt;"NEMA","ime-pre-klu"&amp;IF(BJ345="","","(ali)")&amp;"-kat",IF(CB345&lt;&gt;"NEMA","ime-pre-klu"&amp;IF(BJ345="","","(ali)"),IF(CE345&lt;&gt;"NEMA","ime-pre",IF(CW345&lt;&gt;"","novo",""))))&amp;IF(AND(BE345="0",BD345&gt;max_minuta*60),"-ot",""))</f>
        <v/>
      </c>
      <c r="EB345" t="s">
        <v>1</v>
      </c>
      <c r="EC345" s="112"/>
      <c r="ED345" s="138"/>
      <c r="EE345" s="138"/>
      <c r="EF345" s="138"/>
      <c r="EG345" s="138"/>
      <c r="EH345" s="138"/>
      <c r="EI345" s="138"/>
      <c r="EJ345" s="138"/>
      <c r="EK345" s="138"/>
      <c r="EL345" s="138"/>
      <c r="EM345" s="107" t="str">
        <f t="shared" si="491"/>
        <v/>
      </c>
      <c r="EN345" t="s">
        <v>1</v>
      </c>
    </row>
    <row r="346" spans="2:144" x14ac:dyDescent="0.25">
      <c r="B346" s="152"/>
      <c r="C346" t="s">
        <v>1</v>
      </c>
      <c r="D346" s="163" t="str">
        <f t="shared" si="492"/>
        <v/>
      </c>
      <c r="E346" s="164" t="str">
        <f t="shared" ref="E346:AW346" si="523">IF($B346="","",FIND(";",$B346,D346+1))</f>
        <v/>
      </c>
      <c r="F346" s="164" t="str">
        <f t="shared" si="523"/>
        <v/>
      </c>
      <c r="G346" s="164" t="str">
        <f t="shared" si="523"/>
        <v/>
      </c>
      <c r="H346" s="164" t="str">
        <f t="shared" si="523"/>
        <v/>
      </c>
      <c r="I346" s="164" t="str">
        <f t="shared" si="523"/>
        <v/>
      </c>
      <c r="J346" s="164" t="str">
        <f t="shared" si="523"/>
        <v/>
      </c>
      <c r="K346" s="164" t="str">
        <f t="shared" si="523"/>
        <v/>
      </c>
      <c r="L346" s="164" t="str">
        <f t="shared" si="523"/>
        <v/>
      </c>
      <c r="M346" s="164" t="str">
        <f t="shared" si="523"/>
        <v/>
      </c>
      <c r="N346" s="164" t="str">
        <f t="shared" si="523"/>
        <v/>
      </c>
      <c r="O346" s="164" t="str">
        <f t="shared" si="523"/>
        <v/>
      </c>
      <c r="P346" s="164" t="str">
        <f t="shared" si="523"/>
        <v/>
      </c>
      <c r="Q346" s="164" t="str">
        <f t="shared" si="523"/>
        <v/>
      </c>
      <c r="R346" s="164" t="str">
        <f t="shared" si="523"/>
        <v/>
      </c>
      <c r="S346" s="164" t="str">
        <f t="shared" si="523"/>
        <v/>
      </c>
      <c r="T346" s="164" t="str">
        <f t="shared" si="523"/>
        <v/>
      </c>
      <c r="U346" s="164" t="str">
        <f t="shared" si="523"/>
        <v/>
      </c>
      <c r="V346" s="164" t="str">
        <f t="shared" si="523"/>
        <v/>
      </c>
      <c r="W346" s="164" t="str">
        <f t="shared" si="523"/>
        <v/>
      </c>
      <c r="X346" s="164" t="str">
        <f t="shared" si="523"/>
        <v/>
      </c>
      <c r="Y346" s="164" t="str">
        <f t="shared" si="523"/>
        <v/>
      </c>
      <c r="Z346" s="164" t="str">
        <f t="shared" si="523"/>
        <v/>
      </c>
      <c r="AA346" s="164" t="str">
        <f t="shared" si="523"/>
        <v/>
      </c>
      <c r="AB346" s="164" t="str">
        <f t="shared" si="523"/>
        <v/>
      </c>
      <c r="AC346" s="164" t="str">
        <f t="shared" si="523"/>
        <v/>
      </c>
      <c r="AD346" s="164" t="str">
        <f t="shared" si="523"/>
        <v/>
      </c>
      <c r="AE346" s="164" t="str">
        <f t="shared" si="523"/>
        <v/>
      </c>
      <c r="AF346" s="164" t="str">
        <f t="shared" si="523"/>
        <v/>
      </c>
      <c r="AG346" s="164" t="str">
        <f t="shared" si="523"/>
        <v/>
      </c>
      <c r="AH346" s="164" t="str">
        <f t="shared" si="523"/>
        <v/>
      </c>
      <c r="AI346" s="164" t="str">
        <f t="shared" si="523"/>
        <v/>
      </c>
      <c r="AJ346" s="164" t="str">
        <f t="shared" si="523"/>
        <v/>
      </c>
      <c r="AK346" s="164" t="str">
        <f t="shared" si="523"/>
        <v/>
      </c>
      <c r="AL346" s="164" t="str">
        <f t="shared" si="523"/>
        <v/>
      </c>
      <c r="AM346" s="164" t="str">
        <f t="shared" si="523"/>
        <v/>
      </c>
      <c r="AN346" s="164" t="str">
        <f t="shared" si="523"/>
        <v/>
      </c>
      <c r="AO346" s="164" t="str">
        <f t="shared" si="523"/>
        <v/>
      </c>
      <c r="AP346" s="164" t="str">
        <f t="shared" si="523"/>
        <v/>
      </c>
      <c r="AQ346" s="164" t="str">
        <f t="shared" si="523"/>
        <v/>
      </c>
      <c r="AR346" s="164" t="str">
        <f t="shared" si="523"/>
        <v/>
      </c>
      <c r="AS346" s="164" t="str">
        <f t="shared" si="523"/>
        <v/>
      </c>
      <c r="AT346" s="164" t="str">
        <f t="shared" si="523"/>
        <v/>
      </c>
      <c r="AU346" s="164" t="str">
        <f t="shared" si="523"/>
        <v/>
      </c>
      <c r="AV346" s="164" t="str">
        <f t="shared" si="523"/>
        <v/>
      </c>
      <c r="AW346" s="165" t="str">
        <f t="shared" si="523"/>
        <v/>
      </c>
      <c r="AX346" t="s">
        <v>1</v>
      </c>
      <c r="AY346" s="106" t="str">
        <f t="shared" si="494"/>
        <v/>
      </c>
      <c r="AZ346" s="138" t="str">
        <f t="shared" si="486"/>
        <v/>
      </c>
      <c r="BA346" s="74" t="str">
        <f t="shared" si="495"/>
        <v/>
      </c>
      <c r="BB346" s="74" t="str">
        <f t="shared" si="496"/>
        <v/>
      </c>
      <c r="BC346" s="138" t="str">
        <f t="shared" si="497"/>
        <v/>
      </c>
      <c r="BD346" s="138" t="str">
        <f t="shared" si="498"/>
        <v/>
      </c>
      <c r="BE346" s="138" t="str">
        <f t="shared" si="499"/>
        <v/>
      </c>
      <c r="BF346" s="138" t="str">
        <f t="shared" si="520"/>
        <v/>
      </c>
      <c r="BG346" s="138" t="str">
        <f>IF(CD346="","",IF(N(BD346)&gt;max_minuta*60,2,INDEX(statusRezultat_id,MATCH(VALUE(BE346),statusRezultat_oevent,0))))</f>
        <v/>
      </c>
      <c r="BH346" s="74" t="str">
        <f>IF(B346="","",SUBSTITUTE(MID($B346,R346+1,S346-R346-1),"""",""))</f>
        <v/>
      </c>
      <c r="BI346" s="74" t="str">
        <f>IF(B346="","",SUBSTITUTE(MID($B346,S346+1,T346-S346-1),"""",""))</f>
        <v/>
      </c>
      <c r="BJ346" s="138" t="str">
        <f t="shared" si="500"/>
        <v/>
      </c>
      <c r="BK346" s="74" t="str" cm="1">
        <f t="array" ref="BK346">IF(BJ346="",""&amp;BI346,IF(BJ346="NEMA",BI346,INDEX(klubAlias_klub,BJ346)))</f>
        <v/>
      </c>
      <c r="BL346" s="74" t="str" cm="1">
        <f t="array" ref="BL346">IFERROR(INDEX(registarNatjecatelji,CE346,4),"")</f>
        <v/>
      </c>
      <c r="BM346" s="183" t="str">
        <f t="shared" si="456"/>
        <v/>
      </c>
      <c r="BN346" s="74" t="str">
        <f t="shared" si="501"/>
        <v/>
      </c>
      <c r="BO346" s="74" t="str">
        <f>IF(B346="","",SUBSTITUTE(MID($B346,T346+1,U346-T346-1),"""",""))</f>
        <v/>
      </c>
      <c r="BP346" s="138" t="str">
        <f>IF(BO346="","",IFERROR(INDEX(drzava_id,MATCH(BO346,drzava_oznaka,0)),"NEMA"))</f>
        <v/>
      </c>
      <c r="BQ346" s="74" t="str">
        <f>IF(B346="","",SUBSTITUTE(MID($B346,AQ346+1,AR346-AQ346-1),"""",""))</f>
        <v/>
      </c>
      <c r="BR346" s="74" t="str">
        <f t="shared" si="487"/>
        <v/>
      </c>
      <c r="BS346" s="138" t="str">
        <f t="shared" si="488"/>
        <v/>
      </c>
      <c r="BT346" s="75" t="str">
        <f>IF(B346="","",SUBSTITUTE(MID($B346,AR346+1,AS346-AR346-1),"""",""))</f>
        <v/>
      </c>
      <c r="BU346" s="75" t="str">
        <f>IF(B346="","",SUBSTITUTE(MID($B346,AS346+1,AT346-AS346-1),"""",""))</f>
        <v/>
      </c>
      <c r="BV346" s="76" t="str">
        <f>IF(B346="","",SUBSTITUTE(MID($B346,AT346+1,AU346-AT346-1),"""",""))</f>
        <v/>
      </c>
      <c r="BW346" t="s">
        <v>1</v>
      </c>
      <c r="BX346" s="106" t="str">
        <f>IF(BA346="Vacant","",IF(BA346="","",BA346) &amp; IF(BB346="",""," – " &amp; BB346) &amp; IF(BN346="",""," – " &amp; BN346) &amp; IF(AY346="",""," – " &amp; AY346))</f>
        <v/>
      </c>
      <c r="BY346" s="107" t="str">
        <f t="shared" si="489"/>
        <v/>
      </c>
      <c r="BZ346" t="s">
        <v>1</v>
      </c>
      <c r="CA346" s="106" t="str">
        <f>IF(BA346="Vacant","",IF(BA346="","",BA346) &amp; IF(BB346="",""," – " &amp; BB346) &amp; IF(BN346="",""," – " &amp; BN346))</f>
        <v/>
      </c>
      <c r="CB346" s="107" t="str">
        <f t="shared" si="490"/>
        <v/>
      </c>
      <c r="CC346" t="s">
        <v>1</v>
      </c>
      <c r="CD346" s="106" t="str">
        <f>IF(BA346="Vacant","",IF(BA346="","",BA346)&amp;IF(BB346="",""," – "&amp;BB346))</f>
        <v/>
      </c>
      <c r="CE346" s="107" t="str">
        <f t="shared" si="502"/>
        <v/>
      </c>
      <c r="CF346" t="s">
        <v>1</v>
      </c>
      <c r="CG346" s="112" t="str">
        <f t="shared" si="503"/>
        <v/>
      </c>
      <c r="CH346" s="107" t="str" cm="1">
        <f t="array" ref="CH346">IF(CG346="","",INDEX(imePrezime_id,CG346,0))</f>
        <v/>
      </c>
      <c r="CI346" t="s">
        <v>1</v>
      </c>
      <c r="CJ346" s="30" t="str">
        <f>IF(CE346&lt;&gt;"NEMA","","SELECT '"&amp;CD346&amp;"', ime, prezime FROM imeprezime WHERE ime LIKE '%"&amp;MID(BA346,2,LEN(BA346)-2)&amp;"%' Or prezime LIKE '%"&amp;MID(BB346,2,LEN(BB346)-2)&amp;"%' Or ime LIKE '%"&amp;MID(BB346,2,LEN(BB346)-2)&amp;"%' Or prezime LIKE '%"&amp;MID(BA346,2,LEN(BA346)-2)&amp;"%' ORDER BY ime, prezime;")</f>
        <v/>
      </c>
      <c r="CK346" t="s">
        <v>1</v>
      </c>
      <c r="CL346" s="91"/>
      <c r="CM346" t="s">
        <v>1</v>
      </c>
      <c r="CO346" t="s">
        <v>1</v>
      </c>
      <c r="CW346" s="116" t="str">
        <f>IF(CE346="NEMA",MAX(CW$10:CW345)+1,"")</f>
        <v/>
      </c>
      <c r="CX346" t="s">
        <v>1</v>
      </c>
      <c r="CY346" s="124" t="str">
        <f>LEFT(BQ346,1)</f>
        <v/>
      </c>
      <c r="CZ346" t="s">
        <v>1</v>
      </c>
      <c r="DA346" s="106" t="str">
        <f>IF(CW346="","",IF(BO346&lt;&gt;"CRO","","INSERT INTO osoba (id,reg_broj,oib,spol_id,dat_rodjenja) VALUES ("&amp;CW346&amp;",(SELECT max(reg_broj)+1 FROM osoba),Null,'"&amp;CY346&amp;"',Null); INSERT INTO osoba_log (id,reg_broj,oib,spol_id,dat_rodjenja,dnevnik_id) SELECT id,reg_broj,oib,spol_id,dat_rodjenja,"&amp;CW$2&amp;" FROM osoba WHERE id = "&amp;CW346&amp;";"))</f>
        <v/>
      </c>
      <c r="DB346" s="129" t="str">
        <f>IF(CW346="","","INSERT INTO imeprezime (id,osoba_id,rbr,ime,prezime,klub_id,identitet_id,sintaksa_id,info,aktivno,dnevnik_id) VALUES ("&amp;CW346&amp;","&amp;IF(DA346="","Null",CW346)&amp;",1,'"&amp;BA346&amp;"','"&amp;BB346&amp;"',(SELECT id FROM klub WHERE naziv = '"&amp;BI346&amp;"'),Null,1,'',1,"&amp;CW$2&amp;");")</f>
        <v/>
      </c>
      <c r="DC346" t="s">
        <v>1</v>
      </c>
      <c r="DD346" s="30" t="str">
        <f t="shared" si="504"/>
        <v/>
      </c>
      <c r="DE346" t="s">
        <v>1</v>
      </c>
      <c r="DF346" s="106" t="str">
        <f>IF(OR(BP346="",BP346&lt;&gt;"NEMA"),"",BO346)</f>
        <v/>
      </c>
      <c r="DG346" s="129" t="str">
        <f>IF(DF346="","",MAX(DG$10:DG345)+1)</f>
        <v/>
      </c>
      <c r="DH346" t="s">
        <v>1</v>
      </c>
      <c r="DI346" s="91"/>
      <c r="DJ346" t="s">
        <v>1</v>
      </c>
      <c r="DK346" s="30" t="str">
        <f>IF(DF346="","","INSERT INTO drzava(id,naziv,oznaka) VALUES ("&amp;DG346&amp;",'"&amp;DI346&amp;"','"&amp;UPPER(LEFT(DF346,1))&amp;LOWER(RIGHT(DF346,2))&amp;"');")</f>
        <v/>
      </c>
      <c r="DL346" t="s">
        <v>1</v>
      </c>
      <c r="DM346" s="170" t="str">
        <f>IF(BJ346&lt;&gt;"NEMA","",IF(IFERROR(MATCH(BI346,BI$10:BI345,0),0)&lt;&gt;0,"",BI346))</f>
        <v/>
      </c>
      <c r="DN346" t="s">
        <v>1</v>
      </c>
      <c r="DO346" s="91"/>
      <c r="DP346" t="s">
        <v>1</v>
      </c>
      <c r="DQ346" s="106" t="str">
        <f t="shared" si="505"/>
        <v/>
      </c>
      <c r="DR346" s="74" t="str">
        <f>IF(DQ346="","",MAX(DR$10:DR345)+1)</f>
        <v/>
      </c>
      <c r="DS346" s="74" t="str">
        <f>IF(DQ346="","",IF(BP346="","",IF(BP346="NEMA",DG346,BP346)))</f>
        <v/>
      </c>
      <c r="DT346" s="74" t="str">
        <f t="shared" si="506"/>
        <v/>
      </c>
      <c r="DU346" s="74" t="str">
        <f>IF(DO346="","",MAX(DU$10:DU345)+1)</f>
        <v/>
      </c>
      <c r="DV346" s="181" t="str">
        <f>IF(DO346="","",INDEX(klub_id,MATCH(DO346,klub_naziv,0)))</f>
        <v/>
      </c>
      <c r="DW346" s="129" t="str">
        <f t="shared" si="507"/>
        <v/>
      </c>
      <c r="DX346" t="s">
        <v>1</v>
      </c>
      <c r="DY346" s="30" t="str">
        <f t="shared" si="508"/>
        <v/>
      </c>
      <c r="DZ346" t="s">
        <v>1</v>
      </c>
      <c r="EA346" s="170" t="str">
        <f>IF(BX346="","",IF(BY346&lt;&gt;"NEMA","ime-pre-klu"&amp;IF(BJ346="","","(ali)")&amp;"-kat",IF(CB346&lt;&gt;"NEMA","ime-pre-klu"&amp;IF(BJ346="","","(ali)"),IF(CE346&lt;&gt;"NEMA","ime-pre",IF(CW346&lt;&gt;"","novo",""))))&amp;IF(AND(BE346="0",BD346&gt;max_minuta*60),"-ot",""))</f>
        <v/>
      </c>
      <c r="EB346" t="s">
        <v>1</v>
      </c>
      <c r="EC346" s="112"/>
      <c r="ED346" s="138"/>
      <c r="EE346" s="138"/>
      <c r="EF346" s="138"/>
      <c r="EG346" s="138"/>
      <c r="EH346" s="138"/>
      <c r="EI346" s="138"/>
      <c r="EJ346" s="138"/>
      <c r="EK346" s="138"/>
      <c r="EL346" s="138"/>
      <c r="EM346" s="107" t="str">
        <f t="shared" si="491"/>
        <v/>
      </c>
      <c r="EN346" t="s">
        <v>1</v>
      </c>
    </row>
    <row r="347" spans="2:144" x14ac:dyDescent="0.25">
      <c r="B347" s="152"/>
      <c r="C347" t="s">
        <v>1</v>
      </c>
      <c r="D347" s="163" t="str">
        <f t="shared" si="492"/>
        <v/>
      </c>
      <c r="E347" s="164" t="str">
        <f t="shared" ref="E347:AW347" si="524">IF($B347="","",FIND(";",$B347,D347+1))</f>
        <v/>
      </c>
      <c r="F347" s="164" t="str">
        <f t="shared" si="524"/>
        <v/>
      </c>
      <c r="G347" s="164" t="str">
        <f t="shared" si="524"/>
        <v/>
      </c>
      <c r="H347" s="164" t="str">
        <f t="shared" si="524"/>
        <v/>
      </c>
      <c r="I347" s="164" t="str">
        <f t="shared" si="524"/>
        <v/>
      </c>
      <c r="J347" s="164" t="str">
        <f t="shared" si="524"/>
        <v/>
      </c>
      <c r="K347" s="164" t="str">
        <f t="shared" si="524"/>
        <v/>
      </c>
      <c r="L347" s="164" t="str">
        <f t="shared" si="524"/>
        <v/>
      </c>
      <c r="M347" s="164" t="str">
        <f t="shared" si="524"/>
        <v/>
      </c>
      <c r="N347" s="164" t="str">
        <f t="shared" si="524"/>
        <v/>
      </c>
      <c r="O347" s="164" t="str">
        <f t="shared" si="524"/>
        <v/>
      </c>
      <c r="P347" s="164" t="str">
        <f t="shared" si="524"/>
        <v/>
      </c>
      <c r="Q347" s="164" t="str">
        <f t="shared" si="524"/>
        <v/>
      </c>
      <c r="R347" s="164" t="str">
        <f t="shared" si="524"/>
        <v/>
      </c>
      <c r="S347" s="164" t="str">
        <f t="shared" si="524"/>
        <v/>
      </c>
      <c r="T347" s="164" t="str">
        <f t="shared" si="524"/>
        <v/>
      </c>
      <c r="U347" s="164" t="str">
        <f t="shared" si="524"/>
        <v/>
      </c>
      <c r="V347" s="164" t="str">
        <f t="shared" si="524"/>
        <v/>
      </c>
      <c r="W347" s="164" t="str">
        <f t="shared" si="524"/>
        <v/>
      </c>
      <c r="X347" s="164" t="str">
        <f t="shared" si="524"/>
        <v/>
      </c>
      <c r="Y347" s="164" t="str">
        <f t="shared" si="524"/>
        <v/>
      </c>
      <c r="Z347" s="164" t="str">
        <f t="shared" si="524"/>
        <v/>
      </c>
      <c r="AA347" s="164" t="str">
        <f t="shared" si="524"/>
        <v/>
      </c>
      <c r="AB347" s="164" t="str">
        <f t="shared" si="524"/>
        <v/>
      </c>
      <c r="AC347" s="164" t="str">
        <f t="shared" si="524"/>
        <v/>
      </c>
      <c r="AD347" s="164" t="str">
        <f t="shared" si="524"/>
        <v/>
      </c>
      <c r="AE347" s="164" t="str">
        <f t="shared" si="524"/>
        <v/>
      </c>
      <c r="AF347" s="164" t="str">
        <f t="shared" si="524"/>
        <v/>
      </c>
      <c r="AG347" s="164" t="str">
        <f t="shared" si="524"/>
        <v/>
      </c>
      <c r="AH347" s="164" t="str">
        <f t="shared" si="524"/>
        <v/>
      </c>
      <c r="AI347" s="164" t="str">
        <f t="shared" si="524"/>
        <v/>
      </c>
      <c r="AJ347" s="164" t="str">
        <f t="shared" si="524"/>
        <v/>
      </c>
      <c r="AK347" s="164" t="str">
        <f t="shared" si="524"/>
        <v/>
      </c>
      <c r="AL347" s="164" t="str">
        <f t="shared" si="524"/>
        <v/>
      </c>
      <c r="AM347" s="164" t="str">
        <f t="shared" si="524"/>
        <v/>
      </c>
      <c r="AN347" s="164" t="str">
        <f t="shared" si="524"/>
        <v/>
      </c>
      <c r="AO347" s="164" t="str">
        <f t="shared" si="524"/>
        <v/>
      </c>
      <c r="AP347" s="164" t="str">
        <f t="shared" si="524"/>
        <v/>
      </c>
      <c r="AQ347" s="164" t="str">
        <f t="shared" si="524"/>
        <v/>
      </c>
      <c r="AR347" s="164" t="str">
        <f t="shared" si="524"/>
        <v/>
      </c>
      <c r="AS347" s="164" t="str">
        <f t="shared" si="524"/>
        <v/>
      </c>
      <c r="AT347" s="164" t="str">
        <f t="shared" si="524"/>
        <v/>
      </c>
      <c r="AU347" s="164" t="str">
        <f t="shared" si="524"/>
        <v/>
      </c>
      <c r="AV347" s="164" t="str">
        <f t="shared" si="524"/>
        <v/>
      </c>
      <c r="AW347" s="165" t="str">
        <f t="shared" si="524"/>
        <v/>
      </c>
      <c r="AX347" t="s">
        <v>1</v>
      </c>
      <c r="AY347" s="106" t="str">
        <f t="shared" si="494"/>
        <v/>
      </c>
      <c r="AZ347" s="138" t="str">
        <f t="shared" si="486"/>
        <v/>
      </c>
      <c r="BA347" s="74" t="str">
        <f t="shared" si="495"/>
        <v/>
      </c>
      <c r="BB347" s="74" t="str">
        <f t="shared" si="496"/>
        <v/>
      </c>
      <c r="BC347" s="138" t="str">
        <f t="shared" si="497"/>
        <v/>
      </c>
      <c r="BD347" s="138" t="str">
        <f t="shared" si="498"/>
        <v/>
      </c>
      <c r="BE347" s="138" t="str">
        <f t="shared" si="499"/>
        <v/>
      </c>
      <c r="BF347" s="138" t="str">
        <f t="shared" si="520"/>
        <v/>
      </c>
      <c r="BG347" s="138" t="str">
        <f>IF(CD347="","",IF(N(BD347)&gt;max_minuta*60,2,INDEX(statusRezultat_id,MATCH(VALUE(BE347),statusRezultat_oevent,0))))</f>
        <v/>
      </c>
      <c r="BH347" s="74" t="str">
        <f>IF(B347="","",SUBSTITUTE(MID($B347,R347+1,S347-R347-1),"""",""))</f>
        <v/>
      </c>
      <c r="BI347" s="74" t="str">
        <f>IF(B347="","",SUBSTITUTE(MID($B347,S347+1,T347-S347-1),"""",""))</f>
        <v/>
      </c>
      <c r="BJ347" s="138" t="str">
        <f t="shared" si="500"/>
        <v/>
      </c>
      <c r="BK347" s="74" t="str" cm="1">
        <f t="array" ref="BK347">IF(BJ347="",""&amp;BI347,IF(BJ347="NEMA",BI347,INDEX(klubAlias_klub,BJ347)))</f>
        <v/>
      </c>
      <c r="BL347" s="74" t="str" cm="1">
        <f t="array" ref="BL347">IFERROR(INDEX(registarNatjecatelji,CE347,4),"")</f>
        <v/>
      </c>
      <c r="BM347" s="183" t="str">
        <f t="shared" si="456"/>
        <v/>
      </c>
      <c r="BN347" s="74" t="str">
        <f t="shared" si="501"/>
        <v/>
      </c>
      <c r="BO347" s="74" t="str">
        <f>IF(B347="","",SUBSTITUTE(MID($B347,T347+1,U347-T347-1),"""",""))</f>
        <v/>
      </c>
      <c r="BP347" s="138" t="str">
        <f>IF(BO347="","",IFERROR(INDEX(drzava_id,MATCH(BO347,drzava_oznaka,0)),"NEMA"))</f>
        <v/>
      </c>
      <c r="BQ347" s="74" t="str">
        <f>IF(B347="","",SUBSTITUTE(MID($B347,AQ347+1,AR347-AQ347-1),"""",""))</f>
        <v/>
      </c>
      <c r="BR347" s="74" t="str">
        <f t="shared" si="487"/>
        <v/>
      </c>
      <c r="BS347" s="138" t="str">
        <f t="shared" si="488"/>
        <v/>
      </c>
      <c r="BT347" s="75" t="str">
        <f>IF(B347="","",SUBSTITUTE(MID($B347,AR347+1,AS347-AR347-1),"""",""))</f>
        <v/>
      </c>
      <c r="BU347" s="75" t="str">
        <f>IF(B347="","",SUBSTITUTE(MID($B347,AS347+1,AT347-AS347-1),"""",""))</f>
        <v/>
      </c>
      <c r="BV347" s="76" t="str">
        <f>IF(B347="","",SUBSTITUTE(MID($B347,AT347+1,AU347-AT347-1),"""",""))</f>
        <v/>
      </c>
      <c r="BW347" t="s">
        <v>1</v>
      </c>
      <c r="BX347" s="106" t="str">
        <f>IF(BA347="Vacant","",IF(BA347="","",BA347) &amp; IF(BB347="",""," – " &amp; BB347) &amp; IF(BN347="",""," – " &amp; BN347) &amp; IF(AY347="",""," – " &amp; AY347))</f>
        <v/>
      </c>
      <c r="BY347" s="107" t="str">
        <f t="shared" si="489"/>
        <v/>
      </c>
      <c r="BZ347" t="s">
        <v>1</v>
      </c>
      <c r="CA347" s="106" t="str">
        <f>IF(BA347="Vacant","",IF(BA347="","",BA347) &amp; IF(BB347="",""," – " &amp; BB347) &amp; IF(BN347="",""," – " &amp; BN347))</f>
        <v/>
      </c>
      <c r="CB347" s="107" t="str">
        <f t="shared" si="490"/>
        <v/>
      </c>
      <c r="CC347" t="s">
        <v>1</v>
      </c>
      <c r="CD347" s="106" t="str">
        <f>IF(BA347="Vacant","",IF(BA347="","",BA347)&amp;IF(BB347="",""," – "&amp;BB347))</f>
        <v/>
      </c>
      <c r="CE347" s="107" t="str">
        <f t="shared" si="502"/>
        <v/>
      </c>
      <c r="CF347" t="s">
        <v>1</v>
      </c>
      <c r="CG347" s="112" t="str">
        <f t="shared" si="503"/>
        <v/>
      </c>
      <c r="CH347" s="107" t="str" cm="1">
        <f t="array" ref="CH347">IF(CG347="","",INDEX(imePrezime_id,CG347,0))</f>
        <v/>
      </c>
      <c r="CI347" t="s">
        <v>1</v>
      </c>
      <c r="CJ347" s="30" t="str">
        <f>IF(CE347&lt;&gt;"NEMA","","SELECT '"&amp;CD347&amp;"', ime, prezime FROM imeprezime WHERE ime LIKE '%"&amp;MID(BA347,2,LEN(BA347)-2)&amp;"%' Or prezime LIKE '%"&amp;MID(BB347,2,LEN(BB347)-2)&amp;"%' Or ime LIKE '%"&amp;MID(BB347,2,LEN(BB347)-2)&amp;"%' Or prezime LIKE '%"&amp;MID(BA347,2,LEN(BA347)-2)&amp;"%' ORDER BY ime, prezime;")</f>
        <v/>
      </c>
      <c r="CK347" t="s">
        <v>1</v>
      </c>
      <c r="CL347" s="91"/>
      <c r="CM347" t="s">
        <v>1</v>
      </c>
      <c r="CO347" t="s">
        <v>1</v>
      </c>
      <c r="CW347" s="116" t="str">
        <f>IF(CE347="NEMA",MAX(CW$10:CW346)+1,"")</f>
        <v/>
      </c>
      <c r="CX347" t="s">
        <v>1</v>
      </c>
      <c r="CY347" s="124" t="str">
        <f>LEFT(BQ347,1)</f>
        <v/>
      </c>
      <c r="CZ347" t="s">
        <v>1</v>
      </c>
      <c r="DA347" s="106" t="str">
        <f>IF(CW347="","",IF(BO347&lt;&gt;"CRO","","INSERT INTO osoba (id,reg_broj,oib,spol_id,dat_rodjenja) VALUES ("&amp;CW347&amp;",(SELECT max(reg_broj)+1 FROM osoba),Null,'"&amp;CY347&amp;"',Null); INSERT INTO osoba_log (id,reg_broj,oib,spol_id,dat_rodjenja,dnevnik_id) SELECT id,reg_broj,oib,spol_id,dat_rodjenja,"&amp;CW$2&amp;" FROM osoba WHERE id = "&amp;CW347&amp;";"))</f>
        <v/>
      </c>
      <c r="DB347" s="129" t="str">
        <f>IF(CW347="","","INSERT INTO imeprezime (id,osoba_id,rbr,ime,prezime,klub_id,identitet_id,sintaksa_id,info,aktivno,dnevnik_id) VALUES ("&amp;CW347&amp;","&amp;IF(DA347="","Null",CW347)&amp;",1,'"&amp;BA347&amp;"','"&amp;BB347&amp;"',(SELECT id FROM klub WHERE naziv = '"&amp;BI347&amp;"'),Null,1,'',1,"&amp;CW$2&amp;");")</f>
        <v/>
      </c>
      <c r="DC347" t="s">
        <v>1</v>
      </c>
      <c r="DD347" s="30" t="str">
        <f t="shared" si="504"/>
        <v/>
      </c>
      <c r="DE347" t="s">
        <v>1</v>
      </c>
      <c r="DF347" s="106" t="str">
        <f>IF(OR(BP347="",BP347&lt;&gt;"NEMA"),"",BO347)</f>
        <v/>
      </c>
      <c r="DG347" s="129" t="str">
        <f>IF(DF347="","",MAX(DG$10:DG346)+1)</f>
        <v/>
      </c>
      <c r="DH347" t="s">
        <v>1</v>
      </c>
      <c r="DI347" s="91"/>
      <c r="DJ347" t="s">
        <v>1</v>
      </c>
      <c r="DK347" s="30" t="str">
        <f>IF(DF347="","","INSERT INTO drzava(id,naziv,oznaka) VALUES ("&amp;DG347&amp;",'"&amp;DI347&amp;"','"&amp;UPPER(LEFT(DF347,1))&amp;LOWER(RIGHT(DF347,2))&amp;"');")</f>
        <v/>
      </c>
      <c r="DL347" t="s">
        <v>1</v>
      </c>
      <c r="DM347" s="170" t="str">
        <f>IF(BJ347&lt;&gt;"NEMA","",IF(IFERROR(MATCH(BI347,BI$10:BI346,0),0)&lt;&gt;0,"",BI347))</f>
        <v/>
      </c>
      <c r="DN347" t="s">
        <v>1</v>
      </c>
      <c r="DO347" s="91"/>
      <c r="DP347" t="s">
        <v>1</v>
      </c>
      <c r="DQ347" s="106" t="str">
        <f t="shared" si="505"/>
        <v/>
      </c>
      <c r="DR347" s="74" t="str">
        <f>IF(DQ347="","",MAX(DR$10:DR346)+1)</f>
        <v/>
      </c>
      <c r="DS347" s="74" t="str">
        <f>IF(DQ347="","",IF(BP347="","",IF(BP347="NEMA",DG347,BP347)))</f>
        <v/>
      </c>
      <c r="DT347" s="74" t="str">
        <f t="shared" si="506"/>
        <v/>
      </c>
      <c r="DU347" s="74" t="str">
        <f>IF(DO347="","",MAX(DU$10:DU346)+1)</f>
        <v/>
      </c>
      <c r="DV347" s="181" t="str">
        <f>IF(DO347="","",INDEX(klub_id,MATCH(DO347,klub_naziv,0)))</f>
        <v/>
      </c>
      <c r="DW347" s="129" t="str">
        <f t="shared" si="507"/>
        <v/>
      </c>
      <c r="DX347" t="s">
        <v>1</v>
      </c>
      <c r="DY347" s="30" t="str">
        <f t="shared" si="508"/>
        <v/>
      </c>
      <c r="DZ347" t="s">
        <v>1</v>
      </c>
      <c r="EA347" s="170" t="str">
        <f>IF(BX347="","",IF(BY347&lt;&gt;"NEMA","ime-pre-klu"&amp;IF(BJ347="","","(ali)")&amp;"-kat",IF(CB347&lt;&gt;"NEMA","ime-pre-klu"&amp;IF(BJ347="","","(ali)"),IF(CE347&lt;&gt;"NEMA","ime-pre",IF(CW347&lt;&gt;"","novo",""))))&amp;IF(AND(BE347="0",BD347&gt;max_minuta*60),"-ot",""))</f>
        <v/>
      </c>
      <c r="EB347" t="s">
        <v>1</v>
      </c>
      <c r="EC347" s="112"/>
      <c r="ED347" s="138"/>
      <c r="EE347" s="138"/>
      <c r="EF347" s="138"/>
      <c r="EG347" s="138"/>
      <c r="EH347" s="138"/>
      <c r="EI347" s="138"/>
      <c r="EJ347" s="138"/>
      <c r="EK347" s="138"/>
      <c r="EL347" s="138"/>
      <c r="EM347" s="107" t="str">
        <f t="shared" si="491"/>
        <v/>
      </c>
      <c r="EN347" t="s">
        <v>1</v>
      </c>
    </row>
    <row r="348" spans="2:144" x14ac:dyDescent="0.25">
      <c r="B348" s="152"/>
      <c r="C348" t="s">
        <v>1</v>
      </c>
      <c r="D348" s="163" t="str">
        <f t="shared" si="492"/>
        <v/>
      </c>
      <c r="E348" s="164" t="str">
        <f t="shared" ref="E348:AW348" si="525">IF($B348="","",FIND(";",$B348,D348+1))</f>
        <v/>
      </c>
      <c r="F348" s="164" t="str">
        <f t="shared" si="525"/>
        <v/>
      </c>
      <c r="G348" s="164" t="str">
        <f t="shared" si="525"/>
        <v/>
      </c>
      <c r="H348" s="164" t="str">
        <f t="shared" si="525"/>
        <v/>
      </c>
      <c r="I348" s="164" t="str">
        <f t="shared" si="525"/>
        <v/>
      </c>
      <c r="J348" s="164" t="str">
        <f t="shared" si="525"/>
        <v/>
      </c>
      <c r="K348" s="164" t="str">
        <f t="shared" si="525"/>
        <v/>
      </c>
      <c r="L348" s="164" t="str">
        <f t="shared" si="525"/>
        <v/>
      </c>
      <c r="M348" s="164" t="str">
        <f t="shared" si="525"/>
        <v/>
      </c>
      <c r="N348" s="164" t="str">
        <f t="shared" si="525"/>
        <v/>
      </c>
      <c r="O348" s="164" t="str">
        <f t="shared" si="525"/>
        <v/>
      </c>
      <c r="P348" s="164" t="str">
        <f t="shared" si="525"/>
        <v/>
      </c>
      <c r="Q348" s="164" t="str">
        <f t="shared" si="525"/>
        <v/>
      </c>
      <c r="R348" s="164" t="str">
        <f t="shared" si="525"/>
        <v/>
      </c>
      <c r="S348" s="164" t="str">
        <f t="shared" si="525"/>
        <v/>
      </c>
      <c r="T348" s="164" t="str">
        <f t="shared" si="525"/>
        <v/>
      </c>
      <c r="U348" s="164" t="str">
        <f t="shared" si="525"/>
        <v/>
      </c>
      <c r="V348" s="164" t="str">
        <f t="shared" si="525"/>
        <v/>
      </c>
      <c r="W348" s="164" t="str">
        <f t="shared" si="525"/>
        <v/>
      </c>
      <c r="X348" s="164" t="str">
        <f t="shared" si="525"/>
        <v/>
      </c>
      <c r="Y348" s="164" t="str">
        <f t="shared" si="525"/>
        <v/>
      </c>
      <c r="Z348" s="164" t="str">
        <f t="shared" si="525"/>
        <v/>
      </c>
      <c r="AA348" s="164" t="str">
        <f t="shared" si="525"/>
        <v/>
      </c>
      <c r="AB348" s="164" t="str">
        <f t="shared" si="525"/>
        <v/>
      </c>
      <c r="AC348" s="164" t="str">
        <f t="shared" si="525"/>
        <v/>
      </c>
      <c r="AD348" s="164" t="str">
        <f t="shared" si="525"/>
        <v/>
      </c>
      <c r="AE348" s="164" t="str">
        <f t="shared" si="525"/>
        <v/>
      </c>
      <c r="AF348" s="164" t="str">
        <f t="shared" si="525"/>
        <v/>
      </c>
      <c r="AG348" s="164" t="str">
        <f t="shared" si="525"/>
        <v/>
      </c>
      <c r="AH348" s="164" t="str">
        <f t="shared" si="525"/>
        <v/>
      </c>
      <c r="AI348" s="164" t="str">
        <f t="shared" si="525"/>
        <v/>
      </c>
      <c r="AJ348" s="164" t="str">
        <f t="shared" si="525"/>
        <v/>
      </c>
      <c r="AK348" s="164" t="str">
        <f t="shared" si="525"/>
        <v/>
      </c>
      <c r="AL348" s="164" t="str">
        <f t="shared" si="525"/>
        <v/>
      </c>
      <c r="AM348" s="164" t="str">
        <f t="shared" si="525"/>
        <v/>
      </c>
      <c r="AN348" s="164" t="str">
        <f t="shared" si="525"/>
        <v/>
      </c>
      <c r="AO348" s="164" t="str">
        <f t="shared" si="525"/>
        <v/>
      </c>
      <c r="AP348" s="164" t="str">
        <f t="shared" si="525"/>
        <v/>
      </c>
      <c r="AQ348" s="164" t="str">
        <f t="shared" si="525"/>
        <v/>
      </c>
      <c r="AR348" s="164" t="str">
        <f t="shared" si="525"/>
        <v/>
      </c>
      <c r="AS348" s="164" t="str">
        <f t="shared" si="525"/>
        <v/>
      </c>
      <c r="AT348" s="164" t="str">
        <f t="shared" si="525"/>
        <v/>
      </c>
      <c r="AU348" s="164" t="str">
        <f t="shared" si="525"/>
        <v/>
      </c>
      <c r="AV348" s="164" t="str">
        <f t="shared" si="525"/>
        <v/>
      </c>
      <c r="AW348" s="165" t="str">
        <f t="shared" si="525"/>
        <v/>
      </c>
      <c r="AX348" t="s">
        <v>1</v>
      </c>
      <c r="AY348" s="106" t="str">
        <f t="shared" si="494"/>
        <v/>
      </c>
      <c r="AZ348" s="138" t="str">
        <f t="shared" si="486"/>
        <v/>
      </c>
      <c r="BA348" s="74" t="str">
        <f t="shared" si="495"/>
        <v/>
      </c>
      <c r="BB348" s="74" t="str">
        <f t="shared" si="496"/>
        <v/>
      </c>
      <c r="BC348" s="138" t="str">
        <f t="shared" si="497"/>
        <v/>
      </c>
      <c r="BD348" s="138" t="str">
        <f t="shared" si="498"/>
        <v/>
      </c>
      <c r="BE348" s="138" t="str">
        <f t="shared" si="499"/>
        <v/>
      </c>
      <c r="BF348" s="138" t="str">
        <f t="shared" si="520"/>
        <v/>
      </c>
      <c r="BG348" s="138" t="str">
        <f>IF(CD348="","",IF(N(BD348)&gt;max_minuta*60,2,INDEX(statusRezultat_id,MATCH(VALUE(BE348),statusRezultat_oevent,0))))</f>
        <v/>
      </c>
      <c r="BH348" s="74" t="str">
        <f>IF(B348="","",SUBSTITUTE(MID($B348,R348+1,S348-R348-1),"""",""))</f>
        <v/>
      </c>
      <c r="BI348" s="74" t="str">
        <f>IF(B348="","",SUBSTITUTE(MID($B348,S348+1,T348-S348-1),"""",""))</f>
        <v/>
      </c>
      <c r="BJ348" s="138" t="str">
        <f t="shared" si="500"/>
        <v/>
      </c>
      <c r="BK348" s="74" t="str" cm="1">
        <f t="array" ref="BK348">IF(BJ348="",""&amp;BI348,IF(BJ348="NEMA",BI348,INDEX(klubAlias_klub,BJ348)))</f>
        <v/>
      </c>
      <c r="BL348" s="74" t="str" cm="1">
        <f t="array" ref="BL348">IFERROR(INDEX(registarNatjecatelji,CE348,4),"")</f>
        <v/>
      </c>
      <c r="BM348" s="183" t="str">
        <f t="shared" si="456"/>
        <v/>
      </c>
      <c r="BN348" s="74" t="str">
        <f t="shared" si="501"/>
        <v/>
      </c>
      <c r="BO348" s="74" t="str">
        <f>IF(B348="","",SUBSTITUTE(MID($B348,T348+1,U348-T348-1),"""",""))</f>
        <v/>
      </c>
      <c r="BP348" s="138" t="str">
        <f>IF(BO348="","",IFERROR(INDEX(drzava_id,MATCH(BO348,drzava_oznaka,0)),"NEMA"))</f>
        <v/>
      </c>
      <c r="BQ348" s="74" t="str">
        <f>IF(B348="","",SUBSTITUTE(MID($B348,AQ348+1,AR348-AQ348-1),"""",""))</f>
        <v/>
      </c>
      <c r="BR348" s="74" t="str">
        <f t="shared" si="487"/>
        <v/>
      </c>
      <c r="BS348" s="138" t="str">
        <f t="shared" si="488"/>
        <v/>
      </c>
      <c r="BT348" s="75" t="str">
        <f>IF(B348="","",SUBSTITUTE(MID($B348,AR348+1,AS348-AR348-1),"""",""))</f>
        <v/>
      </c>
      <c r="BU348" s="75" t="str">
        <f>IF(B348="","",SUBSTITUTE(MID($B348,AS348+1,AT348-AS348-1),"""",""))</f>
        <v/>
      </c>
      <c r="BV348" s="76" t="str">
        <f>IF(B348="","",SUBSTITUTE(MID($B348,AT348+1,AU348-AT348-1),"""",""))</f>
        <v/>
      </c>
      <c r="BW348" t="s">
        <v>1</v>
      </c>
      <c r="BX348" s="106" t="str">
        <f>IF(BA348="Vacant","",IF(BA348="","",BA348) &amp; IF(BB348="",""," – " &amp; BB348) &amp; IF(BN348="",""," – " &amp; BN348) &amp; IF(AY348="",""," – " &amp; AY348))</f>
        <v/>
      </c>
      <c r="BY348" s="107" t="str">
        <f t="shared" si="489"/>
        <v/>
      </c>
      <c r="BZ348" t="s">
        <v>1</v>
      </c>
      <c r="CA348" s="106" t="str">
        <f>IF(BA348="Vacant","",IF(BA348="","",BA348) &amp; IF(BB348="",""," – " &amp; BB348) &amp; IF(BN348="",""," – " &amp; BN348))</f>
        <v/>
      </c>
      <c r="CB348" s="107" t="str">
        <f t="shared" si="490"/>
        <v/>
      </c>
      <c r="CC348" t="s">
        <v>1</v>
      </c>
      <c r="CD348" s="106" t="str">
        <f>IF(BA348="Vacant","",IF(BA348="","",BA348)&amp;IF(BB348="",""," – "&amp;BB348))</f>
        <v/>
      </c>
      <c r="CE348" s="107" t="str">
        <f t="shared" si="502"/>
        <v/>
      </c>
      <c r="CF348" t="s">
        <v>1</v>
      </c>
      <c r="CG348" s="112" t="str">
        <f t="shared" si="503"/>
        <v/>
      </c>
      <c r="CH348" s="107" t="str" cm="1">
        <f t="array" ref="CH348">IF(CG348="","",INDEX(imePrezime_id,CG348,0))</f>
        <v/>
      </c>
      <c r="CI348" t="s">
        <v>1</v>
      </c>
      <c r="CJ348" s="30" t="str">
        <f>IF(CE348&lt;&gt;"NEMA","","SELECT '"&amp;CD348&amp;"', ime, prezime FROM imeprezime WHERE ime LIKE '%"&amp;MID(BA348,2,LEN(BA348)-2)&amp;"%' Or prezime LIKE '%"&amp;MID(BB348,2,LEN(BB348)-2)&amp;"%' Or ime LIKE '%"&amp;MID(BB348,2,LEN(BB348)-2)&amp;"%' Or prezime LIKE '%"&amp;MID(BA348,2,LEN(BA348)-2)&amp;"%' ORDER BY ime, prezime;")</f>
        <v/>
      </c>
      <c r="CK348" t="s">
        <v>1</v>
      </c>
      <c r="CL348" s="91"/>
      <c r="CM348" t="s">
        <v>1</v>
      </c>
      <c r="CO348" t="s">
        <v>1</v>
      </c>
      <c r="CW348" s="116" t="str">
        <f>IF(CE348="NEMA",MAX(CW$10:CW347)+1,"")</f>
        <v/>
      </c>
      <c r="CX348" t="s">
        <v>1</v>
      </c>
      <c r="CY348" s="124" t="str">
        <f>LEFT(BQ348,1)</f>
        <v/>
      </c>
      <c r="CZ348" t="s">
        <v>1</v>
      </c>
      <c r="DA348" s="106" t="str">
        <f>IF(CW348="","",IF(BO348&lt;&gt;"CRO","","INSERT INTO osoba (id,reg_broj,oib,spol_id,dat_rodjenja) VALUES ("&amp;CW348&amp;",(SELECT max(reg_broj)+1 FROM osoba),Null,'"&amp;CY348&amp;"',Null); INSERT INTO osoba_log (id,reg_broj,oib,spol_id,dat_rodjenja,dnevnik_id) SELECT id,reg_broj,oib,spol_id,dat_rodjenja,"&amp;CW$2&amp;" FROM osoba WHERE id = "&amp;CW348&amp;";"))</f>
        <v/>
      </c>
      <c r="DB348" s="129" t="str">
        <f>IF(CW348="","","INSERT INTO imeprezime (id,osoba_id,rbr,ime,prezime,klub_id,identitet_id,sintaksa_id,info,aktivno,dnevnik_id) VALUES ("&amp;CW348&amp;","&amp;IF(DA348="","Null",CW348)&amp;",1,'"&amp;BA348&amp;"','"&amp;BB348&amp;"',(SELECT id FROM klub WHERE naziv = '"&amp;BI348&amp;"'),Null,1,'',1,"&amp;CW$2&amp;");")</f>
        <v/>
      </c>
      <c r="DC348" t="s">
        <v>1</v>
      </c>
      <c r="DD348" s="30" t="str">
        <f t="shared" si="504"/>
        <v/>
      </c>
      <c r="DE348" t="s">
        <v>1</v>
      </c>
      <c r="DF348" s="106" t="str">
        <f>IF(OR(BP348="",BP348&lt;&gt;"NEMA"),"",BO348)</f>
        <v/>
      </c>
      <c r="DG348" s="129" t="str">
        <f>IF(DF348="","",MAX(DG$10:DG347)+1)</f>
        <v/>
      </c>
      <c r="DH348" t="s">
        <v>1</v>
      </c>
      <c r="DI348" s="91"/>
      <c r="DJ348" t="s">
        <v>1</v>
      </c>
      <c r="DK348" s="30" t="str">
        <f>IF(DF348="","","INSERT INTO drzava(id,naziv,oznaka) VALUES ("&amp;DG348&amp;",'"&amp;DI348&amp;"','"&amp;UPPER(LEFT(DF348,1))&amp;LOWER(RIGHT(DF348,2))&amp;"');")</f>
        <v/>
      </c>
      <c r="DL348" t="s">
        <v>1</v>
      </c>
      <c r="DM348" s="170" t="str">
        <f>IF(BJ348&lt;&gt;"NEMA","",IF(IFERROR(MATCH(BI348,BI$10:BI347,0),0)&lt;&gt;0,"",BI348))</f>
        <v/>
      </c>
      <c r="DN348" t="s">
        <v>1</v>
      </c>
      <c r="DO348" s="91"/>
      <c r="DP348" t="s">
        <v>1</v>
      </c>
      <c r="DQ348" s="106" t="str">
        <f t="shared" si="505"/>
        <v/>
      </c>
      <c r="DR348" s="74" t="str">
        <f>IF(DQ348="","",MAX(DR$10:DR347)+1)</f>
        <v/>
      </c>
      <c r="DS348" s="74" t="str">
        <f>IF(DQ348="","",IF(BP348="","",IF(BP348="NEMA",DG348,BP348)))</f>
        <v/>
      </c>
      <c r="DT348" s="74" t="str">
        <f t="shared" si="506"/>
        <v/>
      </c>
      <c r="DU348" s="74" t="str">
        <f>IF(DO348="","",MAX(DU$10:DU347)+1)</f>
        <v/>
      </c>
      <c r="DV348" s="181" t="str">
        <f>IF(DO348="","",INDEX(klub_id,MATCH(DO348,klub_naziv,0)))</f>
        <v/>
      </c>
      <c r="DW348" s="129" t="str">
        <f t="shared" si="507"/>
        <v/>
      </c>
      <c r="DX348" t="s">
        <v>1</v>
      </c>
      <c r="DY348" s="30" t="str">
        <f t="shared" si="508"/>
        <v/>
      </c>
      <c r="DZ348" t="s">
        <v>1</v>
      </c>
      <c r="EA348" s="170" t="str">
        <f>IF(BX348="","",IF(BY348&lt;&gt;"NEMA","ime-pre-klu"&amp;IF(BJ348="","","(ali)")&amp;"-kat",IF(CB348&lt;&gt;"NEMA","ime-pre-klu"&amp;IF(BJ348="","","(ali)"),IF(CE348&lt;&gt;"NEMA","ime-pre",IF(CW348&lt;&gt;"","novo",""))))&amp;IF(AND(BE348="0",BD348&gt;max_minuta*60),"-ot",""))</f>
        <v/>
      </c>
      <c r="EB348" t="s">
        <v>1</v>
      </c>
      <c r="EC348" s="112"/>
      <c r="ED348" s="138"/>
      <c r="EE348" s="138"/>
      <c r="EF348" s="138"/>
      <c r="EG348" s="138"/>
      <c r="EH348" s="138"/>
      <c r="EI348" s="138"/>
      <c r="EJ348" s="138"/>
      <c r="EK348" s="138"/>
      <c r="EL348" s="138"/>
      <c r="EM348" s="107" t="str">
        <f t="shared" si="491"/>
        <v/>
      </c>
      <c r="EN348" t="s">
        <v>1</v>
      </c>
    </row>
    <row r="349" spans="2:144" x14ac:dyDescent="0.25">
      <c r="B349" s="152"/>
      <c r="C349" t="s">
        <v>1</v>
      </c>
      <c r="D349" s="163" t="str">
        <f t="shared" si="492"/>
        <v/>
      </c>
      <c r="E349" s="164" t="str">
        <f t="shared" ref="E349:AW349" si="526">IF($B349="","",FIND(";",$B349,D349+1))</f>
        <v/>
      </c>
      <c r="F349" s="164" t="str">
        <f t="shared" si="526"/>
        <v/>
      </c>
      <c r="G349" s="164" t="str">
        <f t="shared" si="526"/>
        <v/>
      </c>
      <c r="H349" s="164" t="str">
        <f t="shared" si="526"/>
        <v/>
      </c>
      <c r="I349" s="164" t="str">
        <f t="shared" si="526"/>
        <v/>
      </c>
      <c r="J349" s="164" t="str">
        <f t="shared" si="526"/>
        <v/>
      </c>
      <c r="K349" s="164" t="str">
        <f t="shared" si="526"/>
        <v/>
      </c>
      <c r="L349" s="164" t="str">
        <f t="shared" si="526"/>
        <v/>
      </c>
      <c r="M349" s="164" t="str">
        <f t="shared" si="526"/>
        <v/>
      </c>
      <c r="N349" s="164" t="str">
        <f t="shared" si="526"/>
        <v/>
      </c>
      <c r="O349" s="164" t="str">
        <f t="shared" si="526"/>
        <v/>
      </c>
      <c r="P349" s="164" t="str">
        <f t="shared" si="526"/>
        <v/>
      </c>
      <c r="Q349" s="164" t="str">
        <f t="shared" si="526"/>
        <v/>
      </c>
      <c r="R349" s="164" t="str">
        <f t="shared" si="526"/>
        <v/>
      </c>
      <c r="S349" s="164" t="str">
        <f t="shared" si="526"/>
        <v/>
      </c>
      <c r="T349" s="164" t="str">
        <f t="shared" si="526"/>
        <v/>
      </c>
      <c r="U349" s="164" t="str">
        <f t="shared" si="526"/>
        <v/>
      </c>
      <c r="V349" s="164" t="str">
        <f t="shared" si="526"/>
        <v/>
      </c>
      <c r="W349" s="164" t="str">
        <f t="shared" si="526"/>
        <v/>
      </c>
      <c r="X349" s="164" t="str">
        <f t="shared" si="526"/>
        <v/>
      </c>
      <c r="Y349" s="164" t="str">
        <f t="shared" si="526"/>
        <v/>
      </c>
      <c r="Z349" s="164" t="str">
        <f t="shared" si="526"/>
        <v/>
      </c>
      <c r="AA349" s="164" t="str">
        <f t="shared" si="526"/>
        <v/>
      </c>
      <c r="AB349" s="164" t="str">
        <f t="shared" si="526"/>
        <v/>
      </c>
      <c r="AC349" s="164" t="str">
        <f t="shared" si="526"/>
        <v/>
      </c>
      <c r="AD349" s="164" t="str">
        <f t="shared" si="526"/>
        <v/>
      </c>
      <c r="AE349" s="164" t="str">
        <f t="shared" si="526"/>
        <v/>
      </c>
      <c r="AF349" s="164" t="str">
        <f t="shared" si="526"/>
        <v/>
      </c>
      <c r="AG349" s="164" t="str">
        <f t="shared" si="526"/>
        <v/>
      </c>
      <c r="AH349" s="164" t="str">
        <f t="shared" si="526"/>
        <v/>
      </c>
      <c r="AI349" s="164" t="str">
        <f t="shared" si="526"/>
        <v/>
      </c>
      <c r="AJ349" s="164" t="str">
        <f t="shared" si="526"/>
        <v/>
      </c>
      <c r="AK349" s="164" t="str">
        <f t="shared" si="526"/>
        <v/>
      </c>
      <c r="AL349" s="164" t="str">
        <f t="shared" si="526"/>
        <v/>
      </c>
      <c r="AM349" s="164" t="str">
        <f t="shared" si="526"/>
        <v/>
      </c>
      <c r="AN349" s="164" t="str">
        <f t="shared" si="526"/>
        <v/>
      </c>
      <c r="AO349" s="164" t="str">
        <f t="shared" si="526"/>
        <v/>
      </c>
      <c r="AP349" s="164" t="str">
        <f t="shared" si="526"/>
        <v/>
      </c>
      <c r="AQ349" s="164" t="str">
        <f t="shared" si="526"/>
        <v/>
      </c>
      <c r="AR349" s="164" t="str">
        <f t="shared" si="526"/>
        <v/>
      </c>
      <c r="AS349" s="164" t="str">
        <f t="shared" si="526"/>
        <v/>
      </c>
      <c r="AT349" s="164" t="str">
        <f t="shared" si="526"/>
        <v/>
      </c>
      <c r="AU349" s="164" t="str">
        <f t="shared" si="526"/>
        <v/>
      </c>
      <c r="AV349" s="164" t="str">
        <f t="shared" si="526"/>
        <v/>
      </c>
      <c r="AW349" s="165" t="str">
        <f t="shared" si="526"/>
        <v/>
      </c>
      <c r="AX349" t="s">
        <v>1</v>
      </c>
      <c r="AY349" s="106" t="str">
        <f t="shared" si="494"/>
        <v/>
      </c>
      <c r="AZ349" s="138" t="str">
        <f t="shared" si="486"/>
        <v/>
      </c>
      <c r="BA349" s="74" t="str">
        <f t="shared" si="495"/>
        <v/>
      </c>
      <c r="BB349" s="74" t="str">
        <f t="shared" si="496"/>
        <v/>
      </c>
      <c r="BC349" s="138" t="str">
        <f t="shared" si="497"/>
        <v/>
      </c>
      <c r="BD349" s="138" t="str">
        <f t="shared" si="498"/>
        <v/>
      </c>
      <c r="BE349" s="138" t="str">
        <f t="shared" si="499"/>
        <v/>
      </c>
      <c r="BF349" s="138" t="str">
        <f t="shared" si="520"/>
        <v/>
      </c>
      <c r="BG349" s="138" t="str">
        <f>IF(CD349="","",IF(N(BD349)&gt;max_minuta*60,2,INDEX(statusRezultat_id,MATCH(VALUE(BE349),statusRezultat_oevent,0))))</f>
        <v/>
      </c>
      <c r="BH349" s="74" t="str">
        <f>IF(B349="","",SUBSTITUTE(MID($B349,R349+1,S349-R349-1),"""",""))</f>
        <v/>
      </c>
      <c r="BI349" s="74" t="str">
        <f>IF(B349="","",SUBSTITUTE(MID($B349,S349+1,T349-S349-1),"""",""))</f>
        <v/>
      </c>
      <c r="BJ349" s="138" t="str">
        <f t="shared" si="500"/>
        <v/>
      </c>
      <c r="BK349" s="74" t="str" cm="1">
        <f t="array" ref="BK349">IF(BJ349="",""&amp;BI349,IF(BJ349="NEMA",BI349,INDEX(klubAlias_klub,BJ349)))</f>
        <v/>
      </c>
      <c r="BL349" s="74" t="str" cm="1">
        <f t="array" ref="BL349">IFERROR(INDEX(registarNatjecatelji,CE349,4),"")</f>
        <v/>
      </c>
      <c r="BM349" s="183" t="str">
        <f t="shared" si="456"/>
        <v/>
      </c>
      <c r="BN349" s="74" t="str">
        <f t="shared" si="501"/>
        <v/>
      </c>
      <c r="BO349" s="74" t="str">
        <f>IF(B349="","",SUBSTITUTE(MID($B349,T349+1,U349-T349-1),"""",""))</f>
        <v/>
      </c>
      <c r="BP349" s="138" t="str">
        <f>IF(BO349="","",IFERROR(INDEX(drzava_id,MATCH(BO349,drzava_oznaka,0)),"NEMA"))</f>
        <v/>
      </c>
      <c r="BQ349" s="74" t="str">
        <f>IF(B349="","",SUBSTITUTE(MID($B349,AQ349+1,AR349-AQ349-1),"""",""))</f>
        <v/>
      </c>
      <c r="BR349" s="74" t="str">
        <f t="shared" si="487"/>
        <v/>
      </c>
      <c r="BS349" s="138" t="str">
        <f t="shared" si="488"/>
        <v/>
      </c>
      <c r="BT349" s="75" t="str">
        <f>IF(B349="","",SUBSTITUTE(MID($B349,AR349+1,AS349-AR349-1),"""",""))</f>
        <v/>
      </c>
      <c r="BU349" s="75" t="str">
        <f>IF(B349="","",SUBSTITUTE(MID($B349,AS349+1,AT349-AS349-1),"""",""))</f>
        <v/>
      </c>
      <c r="BV349" s="76" t="str">
        <f>IF(B349="","",SUBSTITUTE(MID($B349,AT349+1,AU349-AT349-1),"""",""))</f>
        <v/>
      </c>
      <c r="BW349" t="s">
        <v>1</v>
      </c>
      <c r="BX349" s="106" t="str">
        <f>IF(BA349="Vacant","",IF(BA349="","",BA349) &amp; IF(BB349="",""," – " &amp; BB349) &amp; IF(BN349="",""," – " &amp; BN349) &amp; IF(AY349="",""," – " &amp; AY349))</f>
        <v/>
      </c>
      <c r="BY349" s="107" t="str">
        <f t="shared" si="489"/>
        <v/>
      </c>
      <c r="BZ349" t="s">
        <v>1</v>
      </c>
      <c r="CA349" s="106" t="str">
        <f>IF(BA349="Vacant","",IF(BA349="","",BA349) &amp; IF(BB349="",""," – " &amp; BB349) &amp; IF(BN349="",""," – " &amp; BN349))</f>
        <v/>
      </c>
      <c r="CB349" s="107" t="str">
        <f t="shared" si="490"/>
        <v/>
      </c>
      <c r="CC349" t="s">
        <v>1</v>
      </c>
      <c r="CD349" s="106" t="str">
        <f>IF(BA349="Vacant","",IF(BA349="","",BA349)&amp;IF(BB349="",""," – "&amp;BB349))</f>
        <v/>
      </c>
      <c r="CE349" s="107" t="str">
        <f t="shared" si="502"/>
        <v/>
      </c>
      <c r="CF349" t="s">
        <v>1</v>
      </c>
      <c r="CG349" s="112" t="str">
        <f t="shared" si="503"/>
        <v/>
      </c>
      <c r="CH349" s="107" t="str" cm="1">
        <f t="array" ref="CH349">IF(CG349="","",INDEX(imePrezime_id,CG349,0))</f>
        <v/>
      </c>
      <c r="CI349" t="s">
        <v>1</v>
      </c>
      <c r="CJ349" s="30" t="str">
        <f>IF(CE349&lt;&gt;"NEMA","","SELECT '"&amp;CD349&amp;"', ime, prezime FROM imeprezime WHERE ime LIKE '%"&amp;MID(BA349,2,LEN(BA349)-2)&amp;"%' Or prezime LIKE '%"&amp;MID(BB349,2,LEN(BB349)-2)&amp;"%' Or ime LIKE '%"&amp;MID(BB349,2,LEN(BB349)-2)&amp;"%' Or prezime LIKE '%"&amp;MID(BA349,2,LEN(BA349)-2)&amp;"%' ORDER BY ime, prezime;")</f>
        <v/>
      </c>
      <c r="CK349" t="s">
        <v>1</v>
      </c>
      <c r="CL349" s="91"/>
      <c r="CM349" t="s">
        <v>1</v>
      </c>
      <c r="CO349" t="s">
        <v>1</v>
      </c>
      <c r="CW349" s="116" t="str">
        <f>IF(CE349="NEMA",MAX(CW$10:CW348)+1,"")</f>
        <v/>
      </c>
      <c r="CX349" t="s">
        <v>1</v>
      </c>
      <c r="CY349" s="124" t="str">
        <f>LEFT(BQ349,1)</f>
        <v/>
      </c>
      <c r="CZ349" t="s">
        <v>1</v>
      </c>
      <c r="DA349" s="106" t="str">
        <f>IF(CW349="","",IF(BO349&lt;&gt;"CRO","","INSERT INTO osoba (id,reg_broj,oib,spol_id,dat_rodjenja) VALUES ("&amp;CW349&amp;",(SELECT max(reg_broj)+1 FROM osoba),Null,'"&amp;CY349&amp;"',Null); INSERT INTO osoba_log (id,reg_broj,oib,spol_id,dat_rodjenja,dnevnik_id) SELECT id,reg_broj,oib,spol_id,dat_rodjenja,"&amp;CW$2&amp;" FROM osoba WHERE id = "&amp;CW349&amp;";"))</f>
        <v/>
      </c>
      <c r="DB349" s="129" t="str">
        <f>IF(CW349="","","INSERT INTO imeprezime (id,osoba_id,rbr,ime,prezime,klub_id,identitet_id,sintaksa_id,info,aktivno,dnevnik_id) VALUES ("&amp;CW349&amp;","&amp;IF(DA349="","Null",CW349)&amp;",1,'"&amp;BA349&amp;"','"&amp;BB349&amp;"',(SELECT id FROM klub WHERE naziv = '"&amp;BI349&amp;"'),Null,1,'',1,"&amp;CW$2&amp;");")</f>
        <v/>
      </c>
      <c r="DC349" t="s">
        <v>1</v>
      </c>
      <c r="DD349" s="30" t="str">
        <f t="shared" si="504"/>
        <v/>
      </c>
      <c r="DE349" t="s">
        <v>1</v>
      </c>
      <c r="DF349" s="106" t="str">
        <f>IF(OR(BP349="",BP349&lt;&gt;"NEMA"),"",BO349)</f>
        <v/>
      </c>
      <c r="DG349" s="129" t="str">
        <f>IF(DF349="","",MAX(DG$10:DG348)+1)</f>
        <v/>
      </c>
      <c r="DH349" t="s">
        <v>1</v>
      </c>
      <c r="DI349" s="91"/>
      <c r="DJ349" t="s">
        <v>1</v>
      </c>
      <c r="DK349" s="30" t="str">
        <f>IF(DF349="","","INSERT INTO drzava(id,naziv,oznaka) VALUES ("&amp;DG349&amp;",'"&amp;DI349&amp;"','"&amp;UPPER(LEFT(DF349,1))&amp;LOWER(RIGHT(DF349,2))&amp;"');")</f>
        <v/>
      </c>
      <c r="DL349" t="s">
        <v>1</v>
      </c>
      <c r="DM349" s="170" t="str">
        <f>IF(BJ349&lt;&gt;"NEMA","",IF(IFERROR(MATCH(BI349,BI$10:BI348,0),0)&lt;&gt;0,"",BI349))</f>
        <v/>
      </c>
      <c r="DN349" t="s">
        <v>1</v>
      </c>
      <c r="DO349" s="91"/>
      <c r="DP349" t="s">
        <v>1</v>
      </c>
      <c r="DQ349" s="106" t="str">
        <f t="shared" si="505"/>
        <v/>
      </c>
      <c r="DR349" s="74" t="str">
        <f>IF(DQ349="","",MAX(DR$10:DR348)+1)</f>
        <v/>
      </c>
      <c r="DS349" s="74" t="str">
        <f>IF(DQ349="","",IF(BP349="","",IF(BP349="NEMA",DG349,BP349)))</f>
        <v/>
      </c>
      <c r="DT349" s="74" t="str">
        <f t="shared" si="506"/>
        <v/>
      </c>
      <c r="DU349" s="74" t="str">
        <f>IF(DO349="","",MAX(DU$10:DU348)+1)</f>
        <v/>
      </c>
      <c r="DV349" s="181" t="str">
        <f>IF(DO349="","",INDEX(klub_id,MATCH(DO349,klub_naziv,0)))</f>
        <v/>
      </c>
      <c r="DW349" s="129" t="str">
        <f t="shared" si="507"/>
        <v/>
      </c>
      <c r="DX349" t="s">
        <v>1</v>
      </c>
      <c r="DY349" s="30" t="str">
        <f t="shared" si="508"/>
        <v/>
      </c>
      <c r="DZ349" t="s">
        <v>1</v>
      </c>
      <c r="EA349" s="170" t="str">
        <f>IF(BX349="","",IF(BY349&lt;&gt;"NEMA","ime-pre-klu"&amp;IF(BJ349="","","(ali)")&amp;"-kat",IF(CB349&lt;&gt;"NEMA","ime-pre-klu"&amp;IF(BJ349="","","(ali)"),IF(CE349&lt;&gt;"NEMA","ime-pre",IF(CW349&lt;&gt;"","novo",""))))&amp;IF(AND(BE349="0",BD349&gt;max_minuta*60),"-ot",""))</f>
        <v/>
      </c>
      <c r="EB349" t="s">
        <v>1</v>
      </c>
      <c r="EC349" s="112"/>
      <c r="ED349" s="138"/>
      <c r="EE349" s="138"/>
      <c r="EF349" s="138"/>
      <c r="EG349" s="138"/>
      <c r="EH349" s="138"/>
      <c r="EI349" s="138"/>
      <c r="EJ349" s="138"/>
      <c r="EK349" s="138"/>
      <c r="EL349" s="138"/>
      <c r="EM349" s="107" t="str">
        <f t="shared" si="491"/>
        <v/>
      </c>
      <c r="EN349" t="s">
        <v>1</v>
      </c>
    </row>
    <row r="350" spans="2:144" x14ac:dyDescent="0.25">
      <c r="B350" s="152"/>
      <c r="C350" t="s">
        <v>1</v>
      </c>
      <c r="D350" s="163" t="str">
        <f t="shared" si="492"/>
        <v/>
      </c>
      <c r="E350" s="164" t="str">
        <f t="shared" ref="E350:AW350" si="527">IF($B350="","",FIND(";",$B350,D350+1))</f>
        <v/>
      </c>
      <c r="F350" s="164" t="str">
        <f t="shared" si="527"/>
        <v/>
      </c>
      <c r="G350" s="164" t="str">
        <f t="shared" si="527"/>
        <v/>
      </c>
      <c r="H350" s="164" t="str">
        <f t="shared" si="527"/>
        <v/>
      </c>
      <c r="I350" s="164" t="str">
        <f t="shared" si="527"/>
        <v/>
      </c>
      <c r="J350" s="164" t="str">
        <f t="shared" si="527"/>
        <v/>
      </c>
      <c r="K350" s="164" t="str">
        <f t="shared" si="527"/>
        <v/>
      </c>
      <c r="L350" s="164" t="str">
        <f t="shared" si="527"/>
        <v/>
      </c>
      <c r="M350" s="164" t="str">
        <f t="shared" si="527"/>
        <v/>
      </c>
      <c r="N350" s="164" t="str">
        <f t="shared" si="527"/>
        <v/>
      </c>
      <c r="O350" s="164" t="str">
        <f t="shared" si="527"/>
        <v/>
      </c>
      <c r="P350" s="164" t="str">
        <f t="shared" si="527"/>
        <v/>
      </c>
      <c r="Q350" s="164" t="str">
        <f t="shared" si="527"/>
        <v/>
      </c>
      <c r="R350" s="164" t="str">
        <f t="shared" si="527"/>
        <v/>
      </c>
      <c r="S350" s="164" t="str">
        <f t="shared" si="527"/>
        <v/>
      </c>
      <c r="T350" s="164" t="str">
        <f t="shared" si="527"/>
        <v/>
      </c>
      <c r="U350" s="164" t="str">
        <f t="shared" si="527"/>
        <v/>
      </c>
      <c r="V350" s="164" t="str">
        <f t="shared" si="527"/>
        <v/>
      </c>
      <c r="W350" s="164" t="str">
        <f t="shared" si="527"/>
        <v/>
      </c>
      <c r="X350" s="164" t="str">
        <f t="shared" si="527"/>
        <v/>
      </c>
      <c r="Y350" s="164" t="str">
        <f t="shared" si="527"/>
        <v/>
      </c>
      <c r="Z350" s="164" t="str">
        <f t="shared" si="527"/>
        <v/>
      </c>
      <c r="AA350" s="164" t="str">
        <f t="shared" si="527"/>
        <v/>
      </c>
      <c r="AB350" s="164" t="str">
        <f t="shared" si="527"/>
        <v/>
      </c>
      <c r="AC350" s="164" t="str">
        <f t="shared" si="527"/>
        <v/>
      </c>
      <c r="AD350" s="164" t="str">
        <f t="shared" si="527"/>
        <v/>
      </c>
      <c r="AE350" s="164" t="str">
        <f t="shared" si="527"/>
        <v/>
      </c>
      <c r="AF350" s="164" t="str">
        <f t="shared" si="527"/>
        <v/>
      </c>
      <c r="AG350" s="164" t="str">
        <f t="shared" si="527"/>
        <v/>
      </c>
      <c r="AH350" s="164" t="str">
        <f t="shared" si="527"/>
        <v/>
      </c>
      <c r="AI350" s="164" t="str">
        <f t="shared" si="527"/>
        <v/>
      </c>
      <c r="AJ350" s="164" t="str">
        <f t="shared" si="527"/>
        <v/>
      </c>
      <c r="AK350" s="164" t="str">
        <f t="shared" si="527"/>
        <v/>
      </c>
      <c r="AL350" s="164" t="str">
        <f t="shared" si="527"/>
        <v/>
      </c>
      <c r="AM350" s="164" t="str">
        <f t="shared" si="527"/>
        <v/>
      </c>
      <c r="AN350" s="164" t="str">
        <f t="shared" si="527"/>
        <v/>
      </c>
      <c r="AO350" s="164" t="str">
        <f t="shared" si="527"/>
        <v/>
      </c>
      <c r="AP350" s="164" t="str">
        <f t="shared" si="527"/>
        <v/>
      </c>
      <c r="AQ350" s="164" t="str">
        <f t="shared" si="527"/>
        <v/>
      </c>
      <c r="AR350" s="164" t="str">
        <f t="shared" si="527"/>
        <v/>
      </c>
      <c r="AS350" s="164" t="str">
        <f t="shared" si="527"/>
        <v/>
      </c>
      <c r="AT350" s="164" t="str">
        <f t="shared" si="527"/>
        <v/>
      </c>
      <c r="AU350" s="164" t="str">
        <f t="shared" si="527"/>
        <v/>
      </c>
      <c r="AV350" s="164" t="str">
        <f t="shared" si="527"/>
        <v/>
      </c>
      <c r="AW350" s="165" t="str">
        <f t="shared" si="527"/>
        <v/>
      </c>
      <c r="AX350" t="s">
        <v>1</v>
      </c>
      <c r="AY350" s="106" t="str">
        <f t="shared" si="494"/>
        <v/>
      </c>
      <c r="AZ350" s="138" t="str">
        <f t="shared" si="486"/>
        <v/>
      </c>
      <c r="BA350" s="74" t="str">
        <f t="shared" si="495"/>
        <v/>
      </c>
      <c r="BB350" s="74" t="str">
        <f t="shared" si="496"/>
        <v/>
      </c>
      <c r="BC350" s="138" t="str">
        <f t="shared" si="497"/>
        <v/>
      </c>
      <c r="BD350" s="138" t="str">
        <f t="shared" si="498"/>
        <v/>
      </c>
      <c r="BE350" s="138" t="str">
        <f t="shared" si="499"/>
        <v/>
      </c>
      <c r="BF350" s="138" t="str">
        <f t="shared" si="520"/>
        <v/>
      </c>
      <c r="BG350" s="138" t="str">
        <f>IF(CD350="","",IF(N(BD350)&gt;max_minuta*60,2,INDEX(statusRezultat_id,MATCH(VALUE(BE350),statusRezultat_oevent,0))))</f>
        <v/>
      </c>
      <c r="BH350" s="74" t="str">
        <f>IF(B350="","",SUBSTITUTE(MID($B350,R350+1,S350-R350-1),"""",""))</f>
        <v/>
      </c>
      <c r="BI350" s="74" t="str">
        <f>IF(B350="","",SUBSTITUTE(MID($B350,S350+1,T350-S350-1),"""",""))</f>
        <v/>
      </c>
      <c r="BJ350" s="138" t="str">
        <f t="shared" si="500"/>
        <v/>
      </c>
      <c r="BK350" s="74" t="str" cm="1">
        <f t="array" ref="BK350">IF(BJ350="",""&amp;BI350,IF(BJ350="NEMA",BI350,INDEX(klubAlias_klub,BJ350)))</f>
        <v/>
      </c>
      <c r="BL350" s="74" t="str" cm="1">
        <f t="array" ref="BL350">IFERROR(INDEX(registarNatjecatelji,CE350,4),"")</f>
        <v/>
      </c>
      <c r="BM350" s="183" t="str">
        <f t="shared" si="456"/>
        <v/>
      </c>
      <c r="BN350" s="74" t="str">
        <f t="shared" si="501"/>
        <v/>
      </c>
      <c r="BO350" s="74" t="str">
        <f>IF(B350="","",SUBSTITUTE(MID($B350,T350+1,U350-T350-1),"""",""))</f>
        <v/>
      </c>
      <c r="BP350" s="138" t="str">
        <f>IF(BO350="","",IFERROR(INDEX(drzava_id,MATCH(BO350,drzava_oznaka,0)),"NEMA"))</f>
        <v/>
      </c>
      <c r="BQ350" s="74" t="str">
        <f>IF(B350="","",SUBSTITUTE(MID($B350,AQ350+1,AR350-AQ350-1),"""",""))</f>
        <v/>
      </c>
      <c r="BR350" s="74" t="str">
        <f t="shared" si="487"/>
        <v/>
      </c>
      <c r="BS350" s="138" t="str">
        <f t="shared" si="488"/>
        <v/>
      </c>
      <c r="BT350" s="75" t="str">
        <f>IF(B350="","",SUBSTITUTE(MID($B350,AR350+1,AS350-AR350-1),"""",""))</f>
        <v/>
      </c>
      <c r="BU350" s="75" t="str">
        <f>IF(B350="","",SUBSTITUTE(MID($B350,AS350+1,AT350-AS350-1),"""",""))</f>
        <v/>
      </c>
      <c r="BV350" s="76" t="str">
        <f>IF(B350="","",SUBSTITUTE(MID($B350,AT350+1,AU350-AT350-1),"""",""))</f>
        <v/>
      </c>
      <c r="BW350" t="s">
        <v>1</v>
      </c>
      <c r="BX350" s="106" t="str">
        <f>IF(BA350="Vacant","",IF(BA350="","",BA350) &amp; IF(BB350="",""," – " &amp; BB350) &amp; IF(BN350="",""," – " &amp; BN350) &amp; IF(AY350="",""," – " &amp; AY350))</f>
        <v/>
      </c>
      <c r="BY350" s="107" t="str">
        <f t="shared" si="489"/>
        <v/>
      </c>
      <c r="BZ350" t="s">
        <v>1</v>
      </c>
      <c r="CA350" s="106" t="str">
        <f>IF(BA350="Vacant","",IF(BA350="","",BA350) &amp; IF(BB350="",""," – " &amp; BB350) &amp; IF(BN350="",""," – " &amp; BN350))</f>
        <v/>
      </c>
      <c r="CB350" s="107" t="str">
        <f t="shared" si="490"/>
        <v/>
      </c>
      <c r="CC350" t="s">
        <v>1</v>
      </c>
      <c r="CD350" s="106" t="str">
        <f>IF(BA350="Vacant","",IF(BA350="","",BA350)&amp;IF(BB350="",""," – "&amp;BB350))</f>
        <v/>
      </c>
      <c r="CE350" s="107" t="str">
        <f t="shared" si="502"/>
        <v/>
      </c>
      <c r="CF350" t="s">
        <v>1</v>
      </c>
      <c r="CG350" s="112" t="str">
        <f t="shared" si="503"/>
        <v/>
      </c>
      <c r="CH350" s="107" t="str" cm="1">
        <f t="array" ref="CH350">IF(CG350="","",INDEX(imePrezime_id,CG350,0))</f>
        <v/>
      </c>
      <c r="CI350" t="s">
        <v>1</v>
      </c>
      <c r="CJ350" s="30" t="str">
        <f>IF(CE350&lt;&gt;"NEMA","","SELECT '"&amp;CD350&amp;"', ime, prezime FROM imeprezime WHERE ime LIKE '%"&amp;MID(BA350,2,LEN(BA350)-2)&amp;"%' Or prezime LIKE '%"&amp;MID(BB350,2,LEN(BB350)-2)&amp;"%' Or ime LIKE '%"&amp;MID(BB350,2,LEN(BB350)-2)&amp;"%' Or prezime LIKE '%"&amp;MID(BA350,2,LEN(BA350)-2)&amp;"%' ORDER BY ime, prezime;")</f>
        <v/>
      </c>
      <c r="CK350" t="s">
        <v>1</v>
      </c>
      <c r="CL350" s="91"/>
      <c r="CM350" t="s">
        <v>1</v>
      </c>
      <c r="CO350" t="s">
        <v>1</v>
      </c>
      <c r="CW350" s="116" t="str">
        <f>IF(CE350="NEMA",MAX(CW$10:CW349)+1,"")</f>
        <v/>
      </c>
      <c r="CX350" t="s">
        <v>1</v>
      </c>
      <c r="CY350" s="124" t="str">
        <f>LEFT(BQ350,1)</f>
        <v/>
      </c>
      <c r="CZ350" t="s">
        <v>1</v>
      </c>
      <c r="DA350" s="106" t="str">
        <f>IF(CW350="","",IF(BO350&lt;&gt;"CRO","","INSERT INTO osoba (id,reg_broj,oib,spol_id,dat_rodjenja) VALUES ("&amp;CW350&amp;",(SELECT max(reg_broj)+1 FROM osoba),Null,'"&amp;CY350&amp;"',Null); INSERT INTO osoba_log (id,reg_broj,oib,spol_id,dat_rodjenja,dnevnik_id) SELECT id,reg_broj,oib,spol_id,dat_rodjenja,"&amp;CW$2&amp;" FROM osoba WHERE id = "&amp;CW350&amp;";"))</f>
        <v/>
      </c>
      <c r="DB350" s="129" t="str">
        <f>IF(CW350="","","INSERT INTO imeprezime (id,osoba_id,rbr,ime,prezime,klub_id,identitet_id,sintaksa_id,info,aktivno,dnevnik_id) VALUES ("&amp;CW350&amp;","&amp;IF(DA350="","Null",CW350)&amp;",1,'"&amp;BA350&amp;"','"&amp;BB350&amp;"',(SELECT id FROM klub WHERE naziv = '"&amp;BI350&amp;"'),Null,1,'',1,"&amp;CW$2&amp;");")</f>
        <v/>
      </c>
      <c r="DC350" t="s">
        <v>1</v>
      </c>
      <c r="DD350" s="30" t="str">
        <f t="shared" si="504"/>
        <v/>
      </c>
      <c r="DE350" t="s">
        <v>1</v>
      </c>
      <c r="DF350" s="106" t="str">
        <f>IF(OR(BP350="",BP350&lt;&gt;"NEMA"),"",BO350)</f>
        <v/>
      </c>
      <c r="DG350" s="129" t="str">
        <f>IF(DF350="","",MAX(DG$10:DG349)+1)</f>
        <v/>
      </c>
      <c r="DH350" t="s">
        <v>1</v>
      </c>
      <c r="DI350" s="91"/>
      <c r="DJ350" t="s">
        <v>1</v>
      </c>
      <c r="DK350" s="30" t="str">
        <f>IF(DF350="","","INSERT INTO drzava(id,naziv,oznaka) VALUES ("&amp;DG350&amp;",'"&amp;DI350&amp;"','"&amp;UPPER(LEFT(DF350,1))&amp;LOWER(RIGHT(DF350,2))&amp;"');")</f>
        <v/>
      </c>
      <c r="DL350" t="s">
        <v>1</v>
      </c>
      <c r="DM350" s="170" t="str">
        <f>IF(BJ350&lt;&gt;"NEMA","",IF(IFERROR(MATCH(BI350,BI$10:BI349,0),0)&lt;&gt;0,"",BI350))</f>
        <v/>
      </c>
      <c r="DN350" t="s">
        <v>1</v>
      </c>
      <c r="DO350" s="91"/>
      <c r="DP350" t="s">
        <v>1</v>
      </c>
      <c r="DQ350" s="106" t="str">
        <f t="shared" si="505"/>
        <v/>
      </c>
      <c r="DR350" s="74" t="str">
        <f>IF(DQ350="","",MAX(DR$10:DR349)+1)</f>
        <v/>
      </c>
      <c r="DS350" s="74" t="str">
        <f>IF(DQ350="","",IF(BP350="","",IF(BP350="NEMA",DG350,BP350)))</f>
        <v/>
      </c>
      <c r="DT350" s="74" t="str">
        <f t="shared" si="506"/>
        <v/>
      </c>
      <c r="DU350" s="74" t="str">
        <f>IF(DO350="","",MAX(DU$10:DU349)+1)</f>
        <v/>
      </c>
      <c r="DV350" s="181" t="str">
        <f>IF(DO350="","",INDEX(klub_id,MATCH(DO350,klub_naziv,0)))</f>
        <v/>
      </c>
      <c r="DW350" s="129" t="str">
        <f t="shared" si="507"/>
        <v/>
      </c>
      <c r="DX350" t="s">
        <v>1</v>
      </c>
      <c r="DY350" s="30" t="str">
        <f t="shared" si="508"/>
        <v/>
      </c>
      <c r="DZ350" t="s">
        <v>1</v>
      </c>
      <c r="EA350" s="170" t="str">
        <f>IF(BX350="","",IF(BY350&lt;&gt;"NEMA","ime-pre-klu"&amp;IF(BJ350="","","(ali)")&amp;"-kat",IF(CB350&lt;&gt;"NEMA","ime-pre-klu"&amp;IF(BJ350="","","(ali)"),IF(CE350&lt;&gt;"NEMA","ime-pre",IF(CW350&lt;&gt;"","novo",""))))&amp;IF(AND(BE350="0",BD350&gt;max_minuta*60),"-ot",""))</f>
        <v/>
      </c>
      <c r="EB350" t="s">
        <v>1</v>
      </c>
      <c r="EC350" s="112"/>
      <c r="ED350" s="138"/>
      <c r="EE350" s="138"/>
      <c r="EF350" s="138"/>
      <c r="EG350" s="138"/>
      <c r="EH350" s="138"/>
      <c r="EI350" s="138"/>
      <c r="EJ350" s="138"/>
      <c r="EK350" s="138"/>
      <c r="EL350" s="138"/>
      <c r="EM350" s="107" t="str">
        <f t="shared" si="491"/>
        <v/>
      </c>
      <c r="EN350" t="s">
        <v>1</v>
      </c>
    </row>
    <row r="351" spans="2:144" x14ac:dyDescent="0.25">
      <c r="B351" s="152"/>
      <c r="C351" t="s">
        <v>1</v>
      </c>
      <c r="D351" s="163" t="str">
        <f t="shared" si="492"/>
        <v/>
      </c>
      <c r="E351" s="164" t="str">
        <f t="shared" ref="E351:AW351" si="528">IF($B351="","",FIND(";",$B351,D351+1))</f>
        <v/>
      </c>
      <c r="F351" s="164" t="str">
        <f t="shared" si="528"/>
        <v/>
      </c>
      <c r="G351" s="164" t="str">
        <f t="shared" si="528"/>
        <v/>
      </c>
      <c r="H351" s="164" t="str">
        <f t="shared" si="528"/>
        <v/>
      </c>
      <c r="I351" s="164" t="str">
        <f t="shared" si="528"/>
        <v/>
      </c>
      <c r="J351" s="164" t="str">
        <f t="shared" si="528"/>
        <v/>
      </c>
      <c r="K351" s="164" t="str">
        <f t="shared" si="528"/>
        <v/>
      </c>
      <c r="L351" s="164" t="str">
        <f t="shared" si="528"/>
        <v/>
      </c>
      <c r="M351" s="164" t="str">
        <f t="shared" si="528"/>
        <v/>
      </c>
      <c r="N351" s="164" t="str">
        <f t="shared" si="528"/>
        <v/>
      </c>
      <c r="O351" s="164" t="str">
        <f t="shared" si="528"/>
        <v/>
      </c>
      <c r="P351" s="164" t="str">
        <f t="shared" si="528"/>
        <v/>
      </c>
      <c r="Q351" s="164" t="str">
        <f t="shared" si="528"/>
        <v/>
      </c>
      <c r="R351" s="164" t="str">
        <f t="shared" si="528"/>
        <v/>
      </c>
      <c r="S351" s="164" t="str">
        <f t="shared" si="528"/>
        <v/>
      </c>
      <c r="T351" s="164" t="str">
        <f t="shared" si="528"/>
        <v/>
      </c>
      <c r="U351" s="164" t="str">
        <f t="shared" si="528"/>
        <v/>
      </c>
      <c r="V351" s="164" t="str">
        <f t="shared" si="528"/>
        <v/>
      </c>
      <c r="W351" s="164" t="str">
        <f t="shared" si="528"/>
        <v/>
      </c>
      <c r="X351" s="164" t="str">
        <f t="shared" si="528"/>
        <v/>
      </c>
      <c r="Y351" s="164" t="str">
        <f t="shared" si="528"/>
        <v/>
      </c>
      <c r="Z351" s="164" t="str">
        <f t="shared" si="528"/>
        <v/>
      </c>
      <c r="AA351" s="164" t="str">
        <f t="shared" si="528"/>
        <v/>
      </c>
      <c r="AB351" s="164" t="str">
        <f t="shared" si="528"/>
        <v/>
      </c>
      <c r="AC351" s="164" t="str">
        <f t="shared" si="528"/>
        <v/>
      </c>
      <c r="AD351" s="164" t="str">
        <f t="shared" si="528"/>
        <v/>
      </c>
      <c r="AE351" s="164" t="str">
        <f t="shared" si="528"/>
        <v/>
      </c>
      <c r="AF351" s="164" t="str">
        <f t="shared" si="528"/>
        <v/>
      </c>
      <c r="AG351" s="164" t="str">
        <f t="shared" si="528"/>
        <v/>
      </c>
      <c r="AH351" s="164" t="str">
        <f t="shared" si="528"/>
        <v/>
      </c>
      <c r="AI351" s="164" t="str">
        <f t="shared" si="528"/>
        <v/>
      </c>
      <c r="AJ351" s="164" t="str">
        <f t="shared" si="528"/>
        <v/>
      </c>
      <c r="AK351" s="164" t="str">
        <f t="shared" si="528"/>
        <v/>
      </c>
      <c r="AL351" s="164" t="str">
        <f t="shared" si="528"/>
        <v/>
      </c>
      <c r="AM351" s="164" t="str">
        <f t="shared" si="528"/>
        <v/>
      </c>
      <c r="AN351" s="164" t="str">
        <f t="shared" si="528"/>
        <v/>
      </c>
      <c r="AO351" s="164" t="str">
        <f t="shared" si="528"/>
        <v/>
      </c>
      <c r="AP351" s="164" t="str">
        <f t="shared" si="528"/>
        <v/>
      </c>
      <c r="AQ351" s="164" t="str">
        <f t="shared" si="528"/>
        <v/>
      </c>
      <c r="AR351" s="164" t="str">
        <f t="shared" si="528"/>
        <v/>
      </c>
      <c r="AS351" s="164" t="str">
        <f t="shared" si="528"/>
        <v/>
      </c>
      <c r="AT351" s="164" t="str">
        <f t="shared" si="528"/>
        <v/>
      </c>
      <c r="AU351" s="164" t="str">
        <f t="shared" si="528"/>
        <v/>
      </c>
      <c r="AV351" s="164" t="str">
        <f t="shared" si="528"/>
        <v/>
      </c>
      <c r="AW351" s="165" t="str">
        <f t="shared" si="528"/>
        <v/>
      </c>
      <c r="AX351" t="s">
        <v>1</v>
      </c>
      <c r="AY351" s="106" t="str">
        <f t="shared" si="494"/>
        <v/>
      </c>
      <c r="AZ351" s="138" t="str">
        <f t="shared" si="486"/>
        <v/>
      </c>
      <c r="BA351" s="74" t="str">
        <f t="shared" si="495"/>
        <v/>
      </c>
      <c r="BB351" s="74" t="str">
        <f t="shared" si="496"/>
        <v/>
      </c>
      <c r="BC351" s="138" t="str">
        <f t="shared" si="497"/>
        <v/>
      </c>
      <c r="BD351" s="138" t="str">
        <f t="shared" si="498"/>
        <v/>
      </c>
      <c r="BE351" s="138" t="str">
        <f t="shared" si="499"/>
        <v/>
      </c>
      <c r="BF351" s="138" t="str">
        <f t="shared" si="520"/>
        <v/>
      </c>
      <c r="BG351" s="138" t="str">
        <f>IF(CD351="","",IF(N(BD351)&gt;max_minuta*60,2,INDEX(statusRezultat_id,MATCH(VALUE(BE351),statusRezultat_oevent,0))))</f>
        <v/>
      </c>
      <c r="BH351" s="74" t="str">
        <f>IF(B351="","",SUBSTITUTE(MID($B351,R351+1,S351-R351-1),"""",""))</f>
        <v/>
      </c>
      <c r="BI351" s="74" t="str">
        <f>IF(B351="","",SUBSTITUTE(MID($B351,S351+1,T351-S351-1),"""",""))</f>
        <v/>
      </c>
      <c r="BJ351" s="138" t="str">
        <f t="shared" si="500"/>
        <v/>
      </c>
      <c r="BK351" s="74" t="str" cm="1">
        <f t="array" ref="BK351">IF(BJ351="",""&amp;BI351,IF(BJ351="NEMA",BI351,INDEX(klubAlias_klub,BJ351)))</f>
        <v/>
      </c>
      <c r="BL351" s="74" t="str" cm="1">
        <f t="array" ref="BL351">IFERROR(INDEX(registarNatjecatelji,CE351,4),"")</f>
        <v/>
      </c>
      <c r="BM351" s="183" t="str">
        <f t="shared" si="456"/>
        <v/>
      </c>
      <c r="BN351" s="74" t="str">
        <f t="shared" si="501"/>
        <v/>
      </c>
      <c r="BO351" s="74" t="str">
        <f>IF(B351="","",SUBSTITUTE(MID($B351,T351+1,U351-T351-1),"""",""))</f>
        <v/>
      </c>
      <c r="BP351" s="138" t="str">
        <f>IF(BO351="","",IFERROR(INDEX(drzava_id,MATCH(BO351,drzava_oznaka,0)),"NEMA"))</f>
        <v/>
      </c>
      <c r="BQ351" s="74" t="str">
        <f>IF(B351="","",SUBSTITUTE(MID($B351,AQ351+1,AR351-AQ351-1),"""",""))</f>
        <v/>
      </c>
      <c r="BR351" s="74" t="str">
        <f t="shared" si="487"/>
        <v/>
      </c>
      <c r="BS351" s="138" t="str">
        <f t="shared" si="488"/>
        <v/>
      </c>
      <c r="BT351" s="75" t="str">
        <f>IF(B351="","",SUBSTITUTE(MID($B351,AR351+1,AS351-AR351-1),"""",""))</f>
        <v/>
      </c>
      <c r="BU351" s="75" t="str">
        <f>IF(B351="","",SUBSTITUTE(MID($B351,AS351+1,AT351-AS351-1),"""",""))</f>
        <v/>
      </c>
      <c r="BV351" s="76" t="str">
        <f>IF(B351="","",SUBSTITUTE(MID($B351,AT351+1,AU351-AT351-1),"""",""))</f>
        <v/>
      </c>
      <c r="BW351" t="s">
        <v>1</v>
      </c>
      <c r="BX351" s="106" t="str">
        <f>IF(BA351="Vacant","",IF(BA351="","",BA351) &amp; IF(BB351="",""," – " &amp; BB351) &amp; IF(BN351="",""," – " &amp; BN351) &amp; IF(AY351="",""," – " &amp; AY351))</f>
        <v/>
      </c>
      <c r="BY351" s="107" t="str">
        <f t="shared" si="489"/>
        <v/>
      </c>
      <c r="BZ351" t="s">
        <v>1</v>
      </c>
      <c r="CA351" s="106" t="str">
        <f>IF(BA351="Vacant","",IF(BA351="","",BA351) &amp; IF(BB351="",""," – " &amp; BB351) &amp; IF(BN351="",""," – " &amp; BN351))</f>
        <v/>
      </c>
      <c r="CB351" s="107" t="str">
        <f t="shared" si="490"/>
        <v/>
      </c>
      <c r="CC351" t="s">
        <v>1</v>
      </c>
      <c r="CD351" s="106" t="str">
        <f>IF(BA351="Vacant","",IF(BA351="","",BA351)&amp;IF(BB351="",""," – "&amp;BB351))</f>
        <v/>
      </c>
      <c r="CE351" s="107" t="str">
        <f t="shared" si="502"/>
        <v/>
      </c>
      <c r="CF351" t="s">
        <v>1</v>
      </c>
      <c r="CG351" s="112" t="str">
        <f t="shared" si="503"/>
        <v/>
      </c>
      <c r="CH351" s="107" t="str" cm="1">
        <f t="array" ref="CH351">IF(CG351="","",INDEX(imePrezime_id,CG351,0))</f>
        <v/>
      </c>
      <c r="CI351" t="s">
        <v>1</v>
      </c>
      <c r="CJ351" s="30" t="str">
        <f>IF(CE351&lt;&gt;"NEMA","","SELECT '"&amp;CD351&amp;"', ime, prezime FROM imeprezime WHERE ime LIKE '%"&amp;MID(BA351,2,LEN(BA351)-2)&amp;"%' Or prezime LIKE '%"&amp;MID(BB351,2,LEN(BB351)-2)&amp;"%' Or ime LIKE '%"&amp;MID(BB351,2,LEN(BB351)-2)&amp;"%' Or prezime LIKE '%"&amp;MID(BA351,2,LEN(BA351)-2)&amp;"%' ORDER BY ime, prezime;")</f>
        <v/>
      </c>
      <c r="CK351" t="s">
        <v>1</v>
      </c>
      <c r="CL351" s="91"/>
      <c r="CM351" t="s">
        <v>1</v>
      </c>
      <c r="CO351" t="s">
        <v>1</v>
      </c>
      <c r="CW351" s="116" t="str">
        <f>IF(CE351="NEMA",MAX(CW$10:CW350)+1,"")</f>
        <v/>
      </c>
      <c r="CX351" t="s">
        <v>1</v>
      </c>
      <c r="CY351" s="124" t="str">
        <f>LEFT(BQ351,1)</f>
        <v/>
      </c>
      <c r="CZ351" t="s">
        <v>1</v>
      </c>
      <c r="DA351" s="106" t="str">
        <f>IF(CW351="","",IF(BO351&lt;&gt;"CRO","","INSERT INTO osoba (id,reg_broj,oib,spol_id,dat_rodjenja) VALUES ("&amp;CW351&amp;",(SELECT max(reg_broj)+1 FROM osoba),Null,'"&amp;CY351&amp;"',Null); INSERT INTO osoba_log (id,reg_broj,oib,spol_id,dat_rodjenja,dnevnik_id) SELECT id,reg_broj,oib,spol_id,dat_rodjenja,"&amp;CW$2&amp;" FROM osoba WHERE id = "&amp;CW351&amp;";"))</f>
        <v/>
      </c>
      <c r="DB351" s="129" t="str">
        <f>IF(CW351="","","INSERT INTO imeprezime (id,osoba_id,rbr,ime,prezime,klub_id,identitet_id,sintaksa_id,info,aktivno,dnevnik_id) VALUES ("&amp;CW351&amp;","&amp;IF(DA351="","Null",CW351)&amp;",1,'"&amp;BA351&amp;"','"&amp;BB351&amp;"',(SELECT id FROM klub WHERE naziv = '"&amp;BI351&amp;"'),Null,1,'',1,"&amp;CW$2&amp;");")</f>
        <v/>
      </c>
      <c r="DC351" t="s">
        <v>1</v>
      </c>
      <c r="DD351" s="30" t="str">
        <f t="shared" si="504"/>
        <v/>
      </c>
      <c r="DE351" t="s">
        <v>1</v>
      </c>
      <c r="DF351" s="106" t="str">
        <f>IF(OR(BP351="",BP351&lt;&gt;"NEMA"),"",BO351)</f>
        <v/>
      </c>
      <c r="DG351" s="129" t="str">
        <f>IF(DF351="","",MAX(DG$10:DG350)+1)</f>
        <v/>
      </c>
      <c r="DH351" t="s">
        <v>1</v>
      </c>
      <c r="DI351" s="91"/>
      <c r="DJ351" t="s">
        <v>1</v>
      </c>
      <c r="DK351" s="30" t="str">
        <f>IF(DF351="","","INSERT INTO drzava(id,naziv,oznaka) VALUES ("&amp;DG351&amp;",'"&amp;DI351&amp;"','"&amp;UPPER(LEFT(DF351,1))&amp;LOWER(RIGHT(DF351,2))&amp;"');")</f>
        <v/>
      </c>
      <c r="DL351" t="s">
        <v>1</v>
      </c>
      <c r="DM351" s="170" t="str">
        <f>IF(BJ351&lt;&gt;"NEMA","",IF(IFERROR(MATCH(BI351,BI$10:BI350,0),0)&lt;&gt;0,"",BI351))</f>
        <v/>
      </c>
      <c r="DN351" t="s">
        <v>1</v>
      </c>
      <c r="DO351" s="91"/>
      <c r="DP351" t="s">
        <v>1</v>
      </c>
      <c r="DQ351" s="106" t="str">
        <f t="shared" si="505"/>
        <v/>
      </c>
      <c r="DR351" s="74" t="str">
        <f>IF(DQ351="","",MAX(DR$10:DR350)+1)</f>
        <v/>
      </c>
      <c r="DS351" s="74" t="str">
        <f>IF(DQ351="","",IF(BP351="","",IF(BP351="NEMA",DG351,BP351)))</f>
        <v/>
      </c>
      <c r="DT351" s="74" t="str">
        <f t="shared" si="506"/>
        <v/>
      </c>
      <c r="DU351" s="74" t="str">
        <f>IF(DO351="","",MAX(DU$10:DU350)+1)</f>
        <v/>
      </c>
      <c r="DV351" s="181" t="str">
        <f>IF(DO351="","",INDEX(klub_id,MATCH(DO351,klub_naziv,0)))</f>
        <v/>
      </c>
      <c r="DW351" s="129" t="str">
        <f t="shared" si="507"/>
        <v/>
      </c>
      <c r="DX351" t="s">
        <v>1</v>
      </c>
      <c r="DY351" s="30" t="str">
        <f t="shared" si="508"/>
        <v/>
      </c>
      <c r="DZ351" t="s">
        <v>1</v>
      </c>
      <c r="EA351" s="170" t="str">
        <f>IF(BX351="","",IF(BY351&lt;&gt;"NEMA","ime-pre-klu"&amp;IF(BJ351="","","(ali)")&amp;"-kat",IF(CB351&lt;&gt;"NEMA","ime-pre-klu"&amp;IF(BJ351="","","(ali)"),IF(CE351&lt;&gt;"NEMA","ime-pre",IF(CW351&lt;&gt;"","novo",""))))&amp;IF(AND(BE351="0",BD351&gt;max_minuta*60),"-ot",""))</f>
        <v/>
      </c>
      <c r="EB351" t="s">
        <v>1</v>
      </c>
      <c r="EC351" s="112"/>
      <c r="ED351" s="138"/>
      <c r="EE351" s="138"/>
      <c r="EF351" s="138"/>
      <c r="EG351" s="138"/>
      <c r="EH351" s="138"/>
      <c r="EI351" s="138"/>
      <c r="EJ351" s="138"/>
      <c r="EK351" s="138"/>
      <c r="EL351" s="138"/>
      <c r="EM351" s="107" t="str">
        <f t="shared" si="491"/>
        <v/>
      </c>
      <c r="EN351" t="s">
        <v>1</v>
      </c>
    </row>
    <row r="352" spans="2:144" x14ac:dyDescent="0.25">
      <c r="B352" s="152"/>
      <c r="C352" t="s">
        <v>1</v>
      </c>
      <c r="D352" s="163" t="str">
        <f t="shared" si="492"/>
        <v/>
      </c>
      <c r="E352" s="164" t="str">
        <f t="shared" ref="E352:AW352" si="529">IF($B352="","",FIND(";",$B352,D352+1))</f>
        <v/>
      </c>
      <c r="F352" s="164" t="str">
        <f t="shared" si="529"/>
        <v/>
      </c>
      <c r="G352" s="164" t="str">
        <f t="shared" si="529"/>
        <v/>
      </c>
      <c r="H352" s="164" t="str">
        <f t="shared" si="529"/>
        <v/>
      </c>
      <c r="I352" s="164" t="str">
        <f t="shared" si="529"/>
        <v/>
      </c>
      <c r="J352" s="164" t="str">
        <f t="shared" si="529"/>
        <v/>
      </c>
      <c r="K352" s="164" t="str">
        <f t="shared" si="529"/>
        <v/>
      </c>
      <c r="L352" s="164" t="str">
        <f t="shared" si="529"/>
        <v/>
      </c>
      <c r="M352" s="164" t="str">
        <f t="shared" si="529"/>
        <v/>
      </c>
      <c r="N352" s="164" t="str">
        <f t="shared" si="529"/>
        <v/>
      </c>
      <c r="O352" s="164" t="str">
        <f t="shared" si="529"/>
        <v/>
      </c>
      <c r="P352" s="164" t="str">
        <f t="shared" si="529"/>
        <v/>
      </c>
      <c r="Q352" s="164" t="str">
        <f t="shared" si="529"/>
        <v/>
      </c>
      <c r="R352" s="164" t="str">
        <f t="shared" si="529"/>
        <v/>
      </c>
      <c r="S352" s="164" t="str">
        <f t="shared" si="529"/>
        <v/>
      </c>
      <c r="T352" s="164" t="str">
        <f t="shared" si="529"/>
        <v/>
      </c>
      <c r="U352" s="164" t="str">
        <f t="shared" si="529"/>
        <v/>
      </c>
      <c r="V352" s="164" t="str">
        <f t="shared" si="529"/>
        <v/>
      </c>
      <c r="W352" s="164" t="str">
        <f t="shared" si="529"/>
        <v/>
      </c>
      <c r="X352" s="164" t="str">
        <f t="shared" si="529"/>
        <v/>
      </c>
      <c r="Y352" s="164" t="str">
        <f t="shared" si="529"/>
        <v/>
      </c>
      <c r="Z352" s="164" t="str">
        <f t="shared" si="529"/>
        <v/>
      </c>
      <c r="AA352" s="164" t="str">
        <f t="shared" si="529"/>
        <v/>
      </c>
      <c r="AB352" s="164" t="str">
        <f t="shared" si="529"/>
        <v/>
      </c>
      <c r="AC352" s="164" t="str">
        <f t="shared" si="529"/>
        <v/>
      </c>
      <c r="AD352" s="164" t="str">
        <f t="shared" si="529"/>
        <v/>
      </c>
      <c r="AE352" s="164" t="str">
        <f t="shared" si="529"/>
        <v/>
      </c>
      <c r="AF352" s="164" t="str">
        <f t="shared" si="529"/>
        <v/>
      </c>
      <c r="AG352" s="164" t="str">
        <f t="shared" si="529"/>
        <v/>
      </c>
      <c r="AH352" s="164" t="str">
        <f t="shared" si="529"/>
        <v/>
      </c>
      <c r="AI352" s="164" t="str">
        <f t="shared" si="529"/>
        <v/>
      </c>
      <c r="AJ352" s="164" t="str">
        <f t="shared" si="529"/>
        <v/>
      </c>
      <c r="AK352" s="164" t="str">
        <f t="shared" si="529"/>
        <v/>
      </c>
      <c r="AL352" s="164" t="str">
        <f t="shared" si="529"/>
        <v/>
      </c>
      <c r="AM352" s="164" t="str">
        <f t="shared" si="529"/>
        <v/>
      </c>
      <c r="AN352" s="164" t="str">
        <f t="shared" si="529"/>
        <v/>
      </c>
      <c r="AO352" s="164" t="str">
        <f t="shared" si="529"/>
        <v/>
      </c>
      <c r="AP352" s="164" t="str">
        <f t="shared" si="529"/>
        <v/>
      </c>
      <c r="AQ352" s="164" t="str">
        <f t="shared" si="529"/>
        <v/>
      </c>
      <c r="AR352" s="164" t="str">
        <f t="shared" si="529"/>
        <v/>
      </c>
      <c r="AS352" s="164" t="str">
        <f t="shared" si="529"/>
        <v/>
      </c>
      <c r="AT352" s="164" t="str">
        <f t="shared" si="529"/>
        <v/>
      </c>
      <c r="AU352" s="164" t="str">
        <f t="shared" si="529"/>
        <v/>
      </c>
      <c r="AV352" s="164" t="str">
        <f t="shared" si="529"/>
        <v/>
      </c>
      <c r="AW352" s="165" t="str">
        <f t="shared" si="529"/>
        <v/>
      </c>
      <c r="AX352" t="s">
        <v>1</v>
      </c>
      <c r="AY352" s="106" t="str">
        <f t="shared" si="494"/>
        <v/>
      </c>
      <c r="AZ352" s="138" t="str">
        <f t="shared" si="486"/>
        <v/>
      </c>
      <c r="BA352" s="74" t="str">
        <f t="shared" si="495"/>
        <v/>
      </c>
      <c r="BB352" s="74" t="str">
        <f t="shared" si="496"/>
        <v/>
      </c>
      <c r="BC352" s="138" t="str">
        <f t="shared" si="497"/>
        <v/>
      </c>
      <c r="BD352" s="138" t="str">
        <f t="shared" si="498"/>
        <v/>
      </c>
      <c r="BE352" s="138" t="str">
        <f t="shared" si="499"/>
        <v/>
      </c>
      <c r="BF352" s="138" t="str">
        <f t="shared" si="520"/>
        <v/>
      </c>
      <c r="BG352" s="138" t="str">
        <f>IF(CD352="","",IF(N(BD352)&gt;max_minuta*60,2,INDEX(statusRezultat_id,MATCH(VALUE(BE352),statusRezultat_oevent,0))))</f>
        <v/>
      </c>
      <c r="BH352" s="74" t="str">
        <f>IF(B352="","",SUBSTITUTE(MID($B352,R352+1,S352-R352-1),"""",""))</f>
        <v/>
      </c>
      <c r="BI352" s="74" t="str">
        <f>IF(B352="","",SUBSTITUTE(MID($B352,S352+1,T352-S352-1),"""",""))</f>
        <v/>
      </c>
      <c r="BJ352" s="138" t="str">
        <f t="shared" si="500"/>
        <v/>
      </c>
      <c r="BK352" s="74" t="str" cm="1">
        <f t="array" ref="BK352">IF(BJ352="",""&amp;BI352,IF(BJ352="NEMA",BI352,INDEX(klubAlias_klub,BJ352)))</f>
        <v/>
      </c>
      <c r="BL352" s="74" t="str" cm="1">
        <f t="array" ref="BL352">IFERROR(INDEX(registarNatjecatelji,CE352,4),"")</f>
        <v/>
      </c>
      <c r="BM352" s="183" t="str">
        <f t="shared" si="456"/>
        <v/>
      </c>
      <c r="BN352" s="74" t="str">
        <f t="shared" si="501"/>
        <v/>
      </c>
      <c r="BO352" s="74" t="str">
        <f>IF(B352="","",SUBSTITUTE(MID($B352,T352+1,U352-T352-1),"""",""))</f>
        <v/>
      </c>
      <c r="BP352" s="138" t="str">
        <f>IF(BO352="","",IFERROR(INDEX(drzava_id,MATCH(BO352,drzava_oznaka,0)),"NEMA"))</f>
        <v/>
      </c>
      <c r="BQ352" s="74" t="str">
        <f>IF(B352="","",SUBSTITUTE(MID($B352,AQ352+1,AR352-AQ352-1),"""",""))</f>
        <v/>
      </c>
      <c r="BR352" s="74" t="str">
        <f t="shared" si="487"/>
        <v/>
      </c>
      <c r="BS352" s="138" t="str">
        <f t="shared" si="488"/>
        <v/>
      </c>
      <c r="BT352" s="75" t="str">
        <f>IF(B352="","",SUBSTITUTE(MID($B352,AR352+1,AS352-AR352-1),"""",""))</f>
        <v/>
      </c>
      <c r="BU352" s="75" t="str">
        <f>IF(B352="","",SUBSTITUTE(MID($B352,AS352+1,AT352-AS352-1),"""",""))</f>
        <v/>
      </c>
      <c r="BV352" s="76" t="str">
        <f>IF(B352="","",SUBSTITUTE(MID($B352,AT352+1,AU352-AT352-1),"""",""))</f>
        <v/>
      </c>
      <c r="BW352" t="s">
        <v>1</v>
      </c>
      <c r="BX352" s="106" t="str">
        <f>IF(BA352="Vacant","",IF(BA352="","",BA352) &amp; IF(BB352="",""," – " &amp; BB352) &amp; IF(BN352="",""," – " &amp; BN352) &amp; IF(AY352="",""," – " &amp; AY352))</f>
        <v/>
      </c>
      <c r="BY352" s="107" t="str">
        <f t="shared" si="489"/>
        <v/>
      </c>
      <c r="BZ352" t="s">
        <v>1</v>
      </c>
      <c r="CA352" s="106" t="str">
        <f>IF(BA352="Vacant","",IF(BA352="","",BA352) &amp; IF(BB352="",""," – " &amp; BB352) &amp; IF(BN352="",""," – " &amp; BN352))</f>
        <v/>
      </c>
      <c r="CB352" s="107" t="str">
        <f t="shared" si="490"/>
        <v/>
      </c>
      <c r="CC352" t="s">
        <v>1</v>
      </c>
      <c r="CD352" s="106" t="str">
        <f>IF(BA352="Vacant","",IF(BA352="","",BA352)&amp;IF(BB352="",""," – "&amp;BB352))</f>
        <v/>
      </c>
      <c r="CE352" s="107" t="str">
        <f t="shared" si="502"/>
        <v/>
      </c>
      <c r="CF352" t="s">
        <v>1</v>
      </c>
      <c r="CG352" s="112" t="str">
        <f t="shared" si="503"/>
        <v/>
      </c>
      <c r="CH352" s="107" t="str" cm="1">
        <f t="array" ref="CH352">IF(CG352="","",INDEX(imePrezime_id,CG352,0))</f>
        <v/>
      </c>
      <c r="CI352" t="s">
        <v>1</v>
      </c>
      <c r="CJ352" s="30" t="str">
        <f>IF(CE352&lt;&gt;"NEMA","","SELECT '"&amp;CD352&amp;"', ime, prezime FROM imeprezime WHERE ime LIKE '%"&amp;MID(BA352,2,LEN(BA352)-2)&amp;"%' Or prezime LIKE '%"&amp;MID(BB352,2,LEN(BB352)-2)&amp;"%' Or ime LIKE '%"&amp;MID(BB352,2,LEN(BB352)-2)&amp;"%' Or prezime LIKE '%"&amp;MID(BA352,2,LEN(BA352)-2)&amp;"%' ORDER BY ime, prezime;")</f>
        <v/>
      </c>
      <c r="CK352" t="s">
        <v>1</v>
      </c>
      <c r="CL352" s="91"/>
      <c r="CM352" t="s">
        <v>1</v>
      </c>
      <c r="CO352" t="s">
        <v>1</v>
      </c>
      <c r="CW352" s="116" t="str">
        <f>IF(CE352="NEMA",MAX(CW$10:CW351)+1,"")</f>
        <v/>
      </c>
      <c r="CX352" t="s">
        <v>1</v>
      </c>
      <c r="CY352" s="124" t="str">
        <f>LEFT(BQ352,1)</f>
        <v/>
      </c>
      <c r="CZ352" t="s">
        <v>1</v>
      </c>
      <c r="DA352" s="106" t="str">
        <f>IF(CW352="","",IF(BO352&lt;&gt;"CRO","","INSERT INTO osoba (id,reg_broj,oib,spol_id,dat_rodjenja) VALUES ("&amp;CW352&amp;",(SELECT max(reg_broj)+1 FROM osoba),Null,'"&amp;CY352&amp;"',Null); INSERT INTO osoba_log (id,reg_broj,oib,spol_id,dat_rodjenja,dnevnik_id) SELECT id,reg_broj,oib,spol_id,dat_rodjenja,"&amp;CW$2&amp;" FROM osoba WHERE id = "&amp;CW352&amp;";"))</f>
        <v/>
      </c>
      <c r="DB352" s="129" t="str">
        <f>IF(CW352="","","INSERT INTO imeprezime (id,osoba_id,rbr,ime,prezime,klub_id,identitet_id,sintaksa_id,info,aktivno,dnevnik_id) VALUES ("&amp;CW352&amp;","&amp;IF(DA352="","Null",CW352)&amp;",1,'"&amp;BA352&amp;"','"&amp;BB352&amp;"',(SELECT id FROM klub WHERE naziv = '"&amp;BI352&amp;"'),Null,1,'',1,"&amp;CW$2&amp;");")</f>
        <v/>
      </c>
      <c r="DC352" t="s">
        <v>1</v>
      </c>
      <c r="DD352" s="30" t="str">
        <f t="shared" si="504"/>
        <v/>
      </c>
      <c r="DE352" t="s">
        <v>1</v>
      </c>
      <c r="DF352" s="106" t="str">
        <f>IF(OR(BP352="",BP352&lt;&gt;"NEMA"),"",BO352)</f>
        <v/>
      </c>
      <c r="DG352" s="129" t="str">
        <f>IF(DF352="","",MAX(DG$10:DG351)+1)</f>
        <v/>
      </c>
      <c r="DH352" t="s">
        <v>1</v>
      </c>
      <c r="DI352" s="91"/>
      <c r="DJ352" t="s">
        <v>1</v>
      </c>
      <c r="DK352" s="30" t="str">
        <f>IF(DF352="","","INSERT INTO drzava(id,naziv,oznaka) VALUES ("&amp;DG352&amp;",'"&amp;DI352&amp;"','"&amp;UPPER(LEFT(DF352,1))&amp;LOWER(RIGHT(DF352,2))&amp;"');")</f>
        <v/>
      </c>
      <c r="DL352" t="s">
        <v>1</v>
      </c>
      <c r="DM352" s="170" t="str">
        <f>IF(BJ352&lt;&gt;"NEMA","",IF(IFERROR(MATCH(BI352,BI$10:BI351,0),0)&lt;&gt;0,"",BI352))</f>
        <v/>
      </c>
      <c r="DN352" t="s">
        <v>1</v>
      </c>
      <c r="DO352" s="91"/>
      <c r="DP352" t="s">
        <v>1</v>
      </c>
      <c r="DQ352" s="106" t="str">
        <f t="shared" si="505"/>
        <v/>
      </c>
      <c r="DR352" s="74" t="str">
        <f>IF(DQ352="","",MAX(DR$10:DR351)+1)</f>
        <v/>
      </c>
      <c r="DS352" s="74" t="str">
        <f>IF(DQ352="","",IF(BP352="","",IF(BP352="NEMA",DG352,BP352)))</f>
        <v/>
      </c>
      <c r="DT352" s="74" t="str">
        <f t="shared" si="506"/>
        <v/>
      </c>
      <c r="DU352" s="74" t="str">
        <f>IF(DO352="","",MAX(DU$10:DU351)+1)</f>
        <v/>
      </c>
      <c r="DV352" s="181" t="str">
        <f>IF(DO352="","",INDEX(klub_id,MATCH(DO352,klub_naziv,0)))</f>
        <v/>
      </c>
      <c r="DW352" s="129" t="str">
        <f t="shared" si="507"/>
        <v/>
      </c>
      <c r="DX352" t="s">
        <v>1</v>
      </c>
      <c r="DY352" s="30" t="str">
        <f t="shared" si="508"/>
        <v/>
      </c>
      <c r="DZ352" t="s">
        <v>1</v>
      </c>
      <c r="EA352" s="170" t="str">
        <f>IF(BX352="","",IF(BY352&lt;&gt;"NEMA","ime-pre-klu"&amp;IF(BJ352="","","(ali)")&amp;"-kat",IF(CB352&lt;&gt;"NEMA","ime-pre-klu"&amp;IF(BJ352="","","(ali)"),IF(CE352&lt;&gt;"NEMA","ime-pre",IF(CW352&lt;&gt;"","novo",""))))&amp;IF(AND(BE352="0",BD352&gt;max_minuta*60),"-ot",""))</f>
        <v/>
      </c>
      <c r="EB352" t="s">
        <v>1</v>
      </c>
      <c r="EC352" s="112"/>
      <c r="ED352" s="138"/>
      <c r="EE352" s="138"/>
      <c r="EF352" s="138"/>
      <c r="EG352" s="138"/>
      <c r="EH352" s="138"/>
      <c r="EI352" s="138"/>
      <c r="EJ352" s="138"/>
      <c r="EK352" s="138"/>
      <c r="EL352" s="138"/>
      <c r="EM352" s="107" t="str">
        <f t="shared" si="491"/>
        <v/>
      </c>
      <c r="EN352" t="s">
        <v>1</v>
      </c>
    </row>
    <row r="353" spans="2:144" x14ac:dyDescent="0.25">
      <c r="B353" s="152"/>
      <c r="C353" t="s">
        <v>1</v>
      </c>
      <c r="D353" s="163" t="str">
        <f t="shared" si="492"/>
        <v/>
      </c>
      <c r="E353" s="164" t="str">
        <f t="shared" ref="E353:AW353" si="530">IF($B353="","",FIND(";",$B353,D353+1))</f>
        <v/>
      </c>
      <c r="F353" s="164" t="str">
        <f t="shared" si="530"/>
        <v/>
      </c>
      <c r="G353" s="164" t="str">
        <f t="shared" si="530"/>
        <v/>
      </c>
      <c r="H353" s="164" t="str">
        <f t="shared" si="530"/>
        <v/>
      </c>
      <c r="I353" s="164" t="str">
        <f t="shared" si="530"/>
        <v/>
      </c>
      <c r="J353" s="164" t="str">
        <f t="shared" si="530"/>
        <v/>
      </c>
      <c r="K353" s="164" t="str">
        <f t="shared" si="530"/>
        <v/>
      </c>
      <c r="L353" s="164" t="str">
        <f t="shared" si="530"/>
        <v/>
      </c>
      <c r="M353" s="164" t="str">
        <f t="shared" si="530"/>
        <v/>
      </c>
      <c r="N353" s="164" t="str">
        <f t="shared" si="530"/>
        <v/>
      </c>
      <c r="O353" s="164" t="str">
        <f t="shared" si="530"/>
        <v/>
      </c>
      <c r="P353" s="164" t="str">
        <f t="shared" si="530"/>
        <v/>
      </c>
      <c r="Q353" s="164" t="str">
        <f t="shared" si="530"/>
        <v/>
      </c>
      <c r="R353" s="164" t="str">
        <f t="shared" si="530"/>
        <v/>
      </c>
      <c r="S353" s="164" t="str">
        <f t="shared" si="530"/>
        <v/>
      </c>
      <c r="T353" s="164" t="str">
        <f t="shared" si="530"/>
        <v/>
      </c>
      <c r="U353" s="164" t="str">
        <f t="shared" si="530"/>
        <v/>
      </c>
      <c r="V353" s="164" t="str">
        <f t="shared" si="530"/>
        <v/>
      </c>
      <c r="W353" s="164" t="str">
        <f t="shared" si="530"/>
        <v/>
      </c>
      <c r="X353" s="164" t="str">
        <f t="shared" si="530"/>
        <v/>
      </c>
      <c r="Y353" s="164" t="str">
        <f t="shared" si="530"/>
        <v/>
      </c>
      <c r="Z353" s="164" t="str">
        <f t="shared" si="530"/>
        <v/>
      </c>
      <c r="AA353" s="164" t="str">
        <f t="shared" si="530"/>
        <v/>
      </c>
      <c r="AB353" s="164" t="str">
        <f t="shared" si="530"/>
        <v/>
      </c>
      <c r="AC353" s="164" t="str">
        <f t="shared" si="530"/>
        <v/>
      </c>
      <c r="AD353" s="164" t="str">
        <f t="shared" si="530"/>
        <v/>
      </c>
      <c r="AE353" s="164" t="str">
        <f t="shared" si="530"/>
        <v/>
      </c>
      <c r="AF353" s="164" t="str">
        <f t="shared" si="530"/>
        <v/>
      </c>
      <c r="AG353" s="164" t="str">
        <f t="shared" si="530"/>
        <v/>
      </c>
      <c r="AH353" s="164" t="str">
        <f t="shared" si="530"/>
        <v/>
      </c>
      <c r="AI353" s="164" t="str">
        <f t="shared" si="530"/>
        <v/>
      </c>
      <c r="AJ353" s="164" t="str">
        <f t="shared" si="530"/>
        <v/>
      </c>
      <c r="AK353" s="164" t="str">
        <f t="shared" si="530"/>
        <v/>
      </c>
      <c r="AL353" s="164" t="str">
        <f t="shared" si="530"/>
        <v/>
      </c>
      <c r="AM353" s="164" t="str">
        <f t="shared" si="530"/>
        <v/>
      </c>
      <c r="AN353" s="164" t="str">
        <f t="shared" si="530"/>
        <v/>
      </c>
      <c r="AO353" s="164" t="str">
        <f t="shared" si="530"/>
        <v/>
      </c>
      <c r="AP353" s="164" t="str">
        <f t="shared" si="530"/>
        <v/>
      </c>
      <c r="AQ353" s="164" t="str">
        <f t="shared" si="530"/>
        <v/>
      </c>
      <c r="AR353" s="164" t="str">
        <f t="shared" si="530"/>
        <v/>
      </c>
      <c r="AS353" s="164" t="str">
        <f t="shared" si="530"/>
        <v/>
      </c>
      <c r="AT353" s="164" t="str">
        <f t="shared" si="530"/>
        <v/>
      </c>
      <c r="AU353" s="164" t="str">
        <f t="shared" si="530"/>
        <v/>
      </c>
      <c r="AV353" s="164" t="str">
        <f t="shared" si="530"/>
        <v/>
      </c>
      <c r="AW353" s="165" t="str">
        <f t="shared" si="530"/>
        <v/>
      </c>
      <c r="AX353" t="s">
        <v>1</v>
      </c>
      <c r="AY353" s="106" t="str">
        <f t="shared" si="494"/>
        <v/>
      </c>
      <c r="AZ353" s="138" t="str">
        <f t="shared" si="486"/>
        <v/>
      </c>
      <c r="BA353" s="74" t="str">
        <f t="shared" si="495"/>
        <v/>
      </c>
      <c r="BB353" s="74" t="str">
        <f t="shared" si="496"/>
        <v/>
      </c>
      <c r="BC353" s="138" t="str">
        <f t="shared" si="497"/>
        <v/>
      </c>
      <c r="BD353" s="138" t="str">
        <f t="shared" si="498"/>
        <v/>
      </c>
      <c r="BE353" s="138" t="str">
        <f t="shared" si="499"/>
        <v/>
      </c>
      <c r="BF353" s="138" t="str">
        <f t="shared" si="520"/>
        <v/>
      </c>
      <c r="BG353" s="138" t="str">
        <f>IF(CD353="","",IF(N(BD353)&gt;max_minuta*60,2,INDEX(statusRezultat_id,MATCH(VALUE(BE353),statusRezultat_oevent,0))))</f>
        <v/>
      </c>
      <c r="BH353" s="74" t="str">
        <f>IF(B353="","",SUBSTITUTE(MID($B353,R353+1,S353-R353-1),"""",""))</f>
        <v/>
      </c>
      <c r="BI353" s="74" t="str">
        <f>IF(B353="","",SUBSTITUTE(MID($B353,S353+1,T353-S353-1),"""",""))</f>
        <v/>
      </c>
      <c r="BJ353" s="138" t="str">
        <f t="shared" si="500"/>
        <v/>
      </c>
      <c r="BK353" s="74" t="str" cm="1">
        <f t="array" ref="BK353">IF(BJ353="",""&amp;BI353,IF(BJ353="NEMA",BI353,INDEX(klubAlias_klub,BJ353)))</f>
        <v/>
      </c>
      <c r="BL353" s="74" t="str" cm="1">
        <f t="array" ref="BL353">IFERROR(INDEX(registarNatjecatelji,CE353,4),"")</f>
        <v/>
      </c>
      <c r="BM353" s="183" t="str">
        <f t="shared" si="456"/>
        <v/>
      </c>
      <c r="BN353" s="74" t="str">
        <f t="shared" si="501"/>
        <v/>
      </c>
      <c r="BO353" s="74" t="str">
        <f>IF(B353="","",SUBSTITUTE(MID($B353,T353+1,U353-T353-1),"""",""))</f>
        <v/>
      </c>
      <c r="BP353" s="138" t="str">
        <f>IF(BO353="","",IFERROR(INDEX(drzava_id,MATCH(BO353,drzava_oznaka,0)),"NEMA"))</f>
        <v/>
      </c>
      <c r="BQ353" s="74" t="str">
        <f>IF(B353="","",SUBSTITUTE(MID($B353,AQ353+1,AR353-AQ353-1),"""",""))</f>
        <v/>
      </c>
      <c r="BR353" s="74" t="str">
        <f t="shared" si="487"/>
        <v/>
      </c>
      <c r="BS353" s="138" t="str">
        <f t="shared" si="488"/>
        <v/>
      </c>
      <c r="BT353" s="75" t="str">
        <f>IF(B353="","",SUBSTITUTE(MID($B353,AR353+1,AS353-AR353-1),"""",""))</f>
        <v/>
      </c>
      <c r="BU353" s="75" t="str">
        <f>IF(B353="","",SUBSTITUTE(MID($B353,AS353+1,AT353-AS353-1),"""",""))</f>
        <v/>
      </c>
      <c r="BV353" s="76" t="str">
        <f>IF(B353="","",SUBSTITUTE(MID($B353,AT353+1,AU353-AT353-1),"""",""))</f>
        <v/>
      </c>
      <c r="BW353" t="s">
        <v>1</v>
      </c>
      <c r="BX353" s="106" t="str">
        <f>IF(BA353="Vacant","",IF(BA353="","",BA353) &amp; IF(BB353="",""," – " &amp; BB353) &amp; IF(BN353="",""," – " &amp; BN353) &amp; IF(AY353="",""," – " &amp; AY353))</f>
        <v/>
      </c>
      <c r="BY353" s="107" t="str">
        <f t="shared" si="489"/>
        <v/>
      </c>
      <c r="BZ353" t="s">
        <v>1</v>
      </c>
      <c r="CA353" s="106" t="str">
        <f>IF(BA353="Vacant","",IF(BA353="","",BA353) &amp; IF(BB353="",""," – " &amp; BB353) &amp; IF(BN353="",""," – " &amp; BN353))</f>
        <v/>
      </c>
      <c r="CB353" s="107" t="str">
        <f t="shared" si="490"/>
        <v/>
      </c>
      <c r="CC353" t="s">
        <v>1</v>
      </c>
      <c r="CD353" s="106" t="str">
        <f>IF(BA353="Vacant","",IF(BA353="","",BA353)&amp;IF(BB353="",""," – "&amp;BB353))</f>
        <v/>
      </c>
      <c r="CE353" s="107" t="str">
        <f t="shared" si="502"/>
        <v/>
      </c>
      <c r="CF353" t="s">
        <v>1</v>
      </c>
      <c r="CG353" s="112" t="str">
        <f t="shared" si="503"/>
        <v/>
      </c>
      <c r="CH353" s="107" t="str" cm="1">
        <f t="array" ref="CH353">IF(CG353="","",INDEX(imePrezime_id,CG353,0))</f>
        <v/>
      </c>
      <c r="CI353" t="s">
        <v>1</v>
      </c>
      <c r="CJ353" s="30" t="str">
        <f>IF(CE353&lt;&gt;"NEMA","","SELECT '"&amp;CD353&amp;"', ime, prezime FROM imeprezime WHERE ime LIKE '%"&amp;MID(BA353,2,LEN(BA353)-2)&amp;"%' Or prezime LIKE '%"&amp;MID(BB353,2,LEN(BB353)-2)&amp;"%' Or ime LIKE '%"&amp;MID(BB353,2,LEN(BB353)-2)&amp;"%' Or prezime LIKE '%"&amp;MID(BA353,2,LEN(BA353)-2)&amp;"%' ORDER BY ime, prezime;")</f>
        <v/>
      </c>
      <c r="CK353" t="s">
        <v>1</v>
      </c>
      <c r="CL353" s="91"/>
      <c r="CM353" t="s">
        <v>1</v>
      </c>
      <c r="CO353" t="s">
        <v>1</v>
      </c>
      <c r="CW353" s="116" t="str">
        <f>IF(CE353="NEMA",MAX(CW$10:CW352)+1,"")</f>
        <v/>
      </c>
      <c r="CX353" t="s">
        <v>1</v>
      </c>
      <c r="CY353" s="124" t="str">
        <f>LEFT(BQ353,1)</f>
        <v/>
      </c>
      <c r="CZ353" t="s">
        <v>1</v>
      </c>
      <c r="DA353" s="106" t="str">
        <f>IF(CW353="","",IF(BO353&lt;&gt;"CRO","","INSERT INTO osoba (id,reg_broj,oib,spol_id,dat_rodjenja) VALUES ("&amp;CW353&amp;",(SELECT max(reg_broj)+1 FROM osoba),Null,'"&amp;CY353&amp;"',Null); INSERT INTO osoba_log (id,reg_broj,oib,spol_id,dat_rodjenja,dnevnik_id) SELECT id,reg_broj,oib,spol_id,dat_rodjenja,"&amp;CW$2&amp;" FROM osoba WHERE id = "&amp;CW353&amp;";"))</f>
        <v/>
      </c>
      <c r="DB353" s="129" t="str">
        <f>IF(CW353="","","INSERT INTO imeprezime (id,osoba_id,rbr,ime,prezime,klub_id,identitet_id,sintaksa_id,info,aktivno,dnevnik_id) VALUES ("&amp;CW353&amp;","&amp;IF(DA353="","Null",CW353)&amp;",1,'"&amp;BA353&amp;"','"&amp;BB353&amp;"',(SELECT id FROM klub WHERE naziv = '"&amp;BI353&amp;"'),Null,1,'',1,"&amp;CW$2&amp;");")</f>
        <v/>
      </c>
      <c r="DC353" t="s">
        <v>1</v>
      </c>
      <c r="DD353" s="30" t="str">
        <f t="shared" si="504"/>
        <v/>
      </c>
      <c r="DE353" t="s">
        <v>1</v>
      </c>
      <c r="DF353" s="106" t="str">
        <f>IF(OR(BP353="",BP353&lt;&gt;"NEMA"),"",BO353)</f>
        <v/>
      </c>
      <c r="DG353" s="129" t="str">
        <f>IF(DF353="","",MAX(DG$10:DG352)+1)</f>
        <v/>
      </c>
      <c r="DH353" t="s">
        <v>1</v>
      </c>
      <c r="DI353" s="91"/>
      <c r="DJ353" t="s">
        <v>1</v>
      </c>
      <c r="DK353" s="30" t="str">
        <f>IF(DF353="","","INSERT INTO drzava(id,naziv,oznaka) VALUES ("&amp;DG353&amp;",'"&amp;DI353&amp;"','"&amp;UPPER(LEFT(DF353,1))&amp;LOWER(RIGHT(DF353,2))&amp;"');")</f>
        <v/>
      </c>
      <c r="DL353" t="s">
        <v>1</v>
      </c>
      <c r="DM353" s="170" t="str">
        <f>IF(BJ353&lt;&gt;"NEMA","",IF(IFERROR(MATCH(BI353,BI$10:BI352,0),0)&lt;&gt;0,"",BI353))</f>
        <v/>
      </c>
      <c r="DN353" t="s">
        <v>1</v>
      </c>
      <c r="DO353" s="91"/>
      <c r="DP353" t="s">
        <v>1</v>
      </c>
      <c r="DQ353" s="106" t="str">
        <f t="shared" si="505"/>
        <v/>
      </c>
      <c r="DR353" s="74" t="str">
        <f>IF(DQ353="","",MAX(DR$10:DR352)+1)</f>
        <v/>
      </c>
      <c r="DS353" s="74" t="str">
        <f>IF(DQ353="","",IF(BP353="","",IF(BP353="NEMA",DG353,BP353)))</f>
        <v/>
      </c>
      <c r="DT353" s="74" t="str">
        <f t="shared" si="506"/>
        <v/>
      </c>
      <c r="DU353" s="74" t="str">
        <f>IF(DO353="","",MAX(DU$10:DU352)+1)</f>
        <v/>
      </c>
      <c r="DV353" s="181" t="str">
        <f>IF(DO353="","",INDEX(klub_id,MATCH(DO353,klub_naziv,0)))</f>
        <v/>
      </c>
      <c r="DW353" s="129" t="str">
        <f t="shared" si="507"/>
        <v/>
      </c>
      <c r="DX353" t="s">
        <v>1</v>
      </c>
      <c r="DY353" s="30" t="str">
        <f t="shared" si="508"/>
        <v/>
      </c>
      <c r="DZ353" t="s">
        <v>1</v>
      </c>
      <c r="EA353" s="170" t="str">
        <f>IF(BX353="","",IF(BY353&lt;&gt;"NEMA","ime-pre-klu"&amp;IF(BJ353="","","(ali)")&amp;"-kat",IF(CB353&lt;&gt;"NEMA","ime-pre-klu"&amp;IF(BJ353="","","(ali)"),IF(CE353&lt;&gt;"NEMA","ime-pre",IF(CW353&lt;&gt;"","novo",""))))&amp;IF(AND(BE353="0",BD353&gt;max_minuta*60),"-ot",""))</f>
        <v/>
      </c>
      <c r="EB353" t="s">
        <v>1</v>
      </c>
      <c r="EC353" s="112"/>
      <c r="ED353" s="138"/>
      <c r="EE353" s="138"/>
      <c r="EF353" s="138"/>
      <c r="EG353" s="138"/>
      <c r="EH353" s="138"/>
      <c r="EI353" s="138"/>
      <c r="EJ353" s="138"/>
      <c r="EK353" s="138"/>
      <c r="EL353" s="138"/>
      <c r="EM353" s="107" t="str">
        <f t="shared" si="491"/>
        <v/>
      </c>
      <c r="EN353" t="s">
        <v>1</v>
      </c>
    </row>
    <row r="354" spans="2:144" x14ac:dyDescent="0.25">
      <c r="B354" s="152"/>
      <c r="C354" t="s">
        <v>1</v>
      </c>
      <c r="D354" s="163" t="str">
        <f t="shared" si="492"/>
        <v/>
      </c>
      <c r="E354" s="164" t="str">
        <f t="shared" ref="E354:AW354" si="531">IF($B354="","",FIND(";",$B354,D354+1))</f>
        <v/>
      </c>
      <c r="F354" s="164" t="str">
        <f t="shared" si="531"/>
        <v/>
      </c>
      <c r="G354" s="164" t="str">
        <f t="shared" si="531"/>
        <v/>
      </c>
      <c r="H354" s="164" t="str">
        <f t="shared" si="531"/>
        <v/>
      </c>
      <c r="I354" s="164" t="str">
        <f t="shared" si="531"/>
        <v/>
      </c>
      <c r="J354" s="164" t="str">
        <f t="shared" si="531"/>
        <v/>
      </c>
      <c r="K354" s="164" t="str">
        <f t="shared" si="531"/>
        <v/>
      </c>
      <c r="L354" s="164" t="str">
        <f t="shared" si="531"/>
        <v/>
      </c>
      <c r="M354" s="164" t="str">
        <f t="shared" si="531"/>
        <v/>
      </c>
      <c r="N354" s="164" t="str">
        <f t="shared" si="531"/>
        <v/>
      </c>
      <c r="O354" s="164" t="str">
        <f t="shared" si="531"/>
        <v/>
      </c>
      <c r="P354" s="164" t="str">
        <f t="shared" si="531"/>
        <v/>
      </c>
      <c r="Q354" s="164" t="str">
        <f t="shared" si="531"/>
        <v/>
      </c>
      <c r="R354" s="164" t="str">
        <f t="shared" si="531"/>
        <v/>
      </c>
      <c r="S354" s="164" t="str">
        <f t="shared" si="531"/>
        <v/>
      </c>
      <c r="T354" s="164" t="str">
        <f t="shared" si="531"/>
        <v/>
      </c>
      <c r="U354" s="164" t="str">
        <f t="shared" si="531"/>
        <v/>
      </c>
      <c r="V354" s="164" t="str">
        <f t="shared" si="531"/>
        <v/>
      </c>
      <c r="W354" s="164" t="str">
        <f t="shared" si="531"/>
        <v/>
      </c>
      <c r="X354" s="164" t="str">
        <f t="shared" si="531"/>
        <v/>
      </c>
      <c r="Y354" s="164" t="str">
        <f t="shared" si="531"/>
        <v/>
      </c>
      <c r="Z354" s="164" t="str">
        <f t="shared" si="531"/>
        <v/>
      </c>
      <c r="AA354" s="164" t="str">
        <f t="shared" si="531"/>
        <v/>
      </c>
      <c r="AB354" s="164" t="str">
        <f t="shared" si="531"/>
        <v/>
      </c>
      <c r="AC354" s="164" t="str">
        <f t="shared" si="531"/>
        <v/>
      </c>
      <c r="AD354" s="164" t="str">
        <f t="shared" si="531"/>
        <v/>
      </c>
      <c r="AE354" s="164" t="str">
        <f t="shared" si="531"/>
        <v/>
      </c>
      <c r="AF354" s="164" t="str">
        <f t="shared" si="531"/>
        <v/>
      </c>
      <c r="AG354" s="164" t="str">
        <f t="shared" si="531"/>
        <v/>
      </c>
      <c r="AH354" s="164" t="str">
        <f t="shared" si="531"/>
        <v/>
      </c>
      <c r="AI354" s="164" t="str">
        <f t="shared" si="531"/>
        <v/>
      </c>
      <c r="AJ354" s="164" t="str">
        <f t="shared" si="531"/>
        <v/>
      </c>
      <c r="AK354" s="164" t="str">
        <f t="shared" si="531"/>
        <v/>
      </c>
      <c r="AL354" s="164" t="str">
        <f t="shared" si="531"/>
        <v/>
      </c>
      <c r="AM354" s="164" t="str">
        <f t="shared" si="531"/>
        <v/>
      </c>
      <c r="AN354" s="164" t="str">
        <f t="shared" si="531"/>
        <v/>
      </c>
      <c r="AO354" s="164" t="str">
        <f t="shared" si="531"/>
        <v/>
      </c>
      <c r="AP354" s="164" t="str">
        <f t="shared" si="531"/>
        <v/>
      </c>
      <c r="AQ354" s="164" t="str">
        <f t="shared" si="531"/>
        <v/>
      </c>
      <c r="AR354" s="164" t="str">
        <f t="shared" si="531"/>
        <v/>
      </c>
      <c r="AS354" s="164" t="str">
        <f t="shared" si="531"/>
        <v/>
      </c>
      <c r="AT354" s="164" t="str">
        <f t="shared" si="531"/>
        <v/>
      </c>
      <c r="AU354" s="164" t="str">
        <f t="shared" si="531"/>
        <v/>
      </c>
      <c r="AV354" s="164" t="str">
        <f t="shared" si="531"/>
        <v/>
      </c>
      <c r="AW354" s="165" t="str">
        <f t="shared" si="531"/>
        <v/>
      </c>
      <c r="AX354" t="s">
        <v>1</v>
      </c>
      <c r="AY354" s="106" t="str">
        <f t="shared" si="494"/>
        <v/>
      </c>
      <c r="AZ354" s="138" t="str">
        <f t="shared" si="486"/>
        <v/>
      </c>
      <c r="BA354" s="74" t="str">
        <f t="shared" si="495"/>
        <v/>
      </c>
      <c r="BB354" s="74" t="str">
        <f t="shared" si="496"/>
        <v/>
      </c>
      <c r="BC354" s="138" t="str">
        <f t="shared" si="497"/>
        <v/>
      </c>
      <c r="BD354" s="138" t="str">
        <f t="shared" si="498"/>
        <v/>
      </c>
      <c r="BE354" s="138" t="str">
        <f t="shared" si="499"/>
        <v/>
      </c>
      <c r="BF354" s="138" t="str">
        <f t="shared" si="520"/>
        <v/>
      </c>
      <c r="BG354" s="138" t="str">
        <f>IF(CD354="","",IF(N(BD354)&gt;max_minuta*60,2,INDEX(statusRezultat_id,MATCH(VALUE(BE354),statusRezultat_oevent,0))))</f>
        <v/>
      </c>
      <c r="BH354" s="74" t="str">
        <f>IF(B354="","",SUBSTITUTE(MID($B354,R354+1,S354-R354-1),"""",""))</f>
        <v/>
      </c>
      <c r="BI354" s="74" t="str">
        <f>IF(B354="","",SUBSTITUTE(MID($B354,S354+1,T354-S354-1),"""",""))</f>
        <v/>
      </c>
      <c r="BJ354" s="138" t="str">
        <f t="shared" si="500"/>
        <v/>
      </c>
      <c r="BK354" s="74" t="str" cm="1">
        <f t="array" ref="BK354">IF(BJ354="",""&amp;BI354,IF(BJ354="NEMA",BI354,INDEX(klubAlias_klub,BJ354)))</f>
        <v/>
      </c>
      <c r="BL354" s="74" t="str" cm="1">
        <f t="array" ref="BL354">IFERROR(INDEX(registarNatjecatelji,CE354,4),"")</f>
        <v/>
      </c>
      <c r="BM354" s="183" t="str">
        <f t="shared" si="456"/>
        <v/>
      </c>
      <c r="BN354" s="74" t="str">
        <f t="shared" si="501"/>
        <v/>
      </c>
      <c r="BO354" s="74" t="str">
        <f>IF(B354="","",SUBSTITUTE(MID($B354,T354+1,U354-T354-1),"""",""))</f>
        <v/>
      </c>
      <c r="BP354" s="138" t="str">
        <f>IF(BO354="","",IFERROR(INDEX(drzava_id,MATCH(BO354,drzava_oznaka,0)),"NEMA"))</f>
        <v/>
      </c>
      <c r="BQ354" s="74" t="str">
        <f>IF(B354="","",SUBSTITUTE(MID($B354,AQ354+1,AR354-AQ354-1),"""",""))</f>
        <v/>
      </c>
      <c r="BR354" s="74" t="str">
        <f t="shared" si="487"/>
        <v/>
      </c>
      <c r="BS354" s="138" t="str">
        <f t="shared" si="488"/>
        <v/>
      </c>
      <c r="BT354" s="75" t="str">
        <f>IF(B354="","",SUBSTITUTE(MID($B354,AR354+1,AS354-AR354-1),"""",""))</f>
        <v/>
      </c>
      <c r="BU354" s="75" t="str">
        <f>IF(B354="","",SUBSTITUTE(MID($B354,AS354+1,AT354-AS354-1),"""",""))</f>
        <v/>
      </c>
      <c r="BV354" s="76" t="str">
        <f>IF(B354="","",SUBSTITUTE(MID($B354,AT354+1,AU354-AT354-1),"""",""))</f>
        <v/>
      </c>
      <c r="BW354" t="s">
        <v>1</v>
      </c>
      <c r="BX354" s="106" t="str">
        <f>IF(BA354="Vacant","",IF(BA354="","",BA354) &amp; IF(BB354="",""," – " &amp; BB354) &amp; IF(BN354="",""," – " &amp; BN354) &amp; IF(AY354="",""," – " &amp; AY354))</f>
        <v/>
      </c>
      <c r="BY354" s="107" t="str">
        <f t="shared" si="489"/>
        <v/>
      </c>
      <c r="BZ354" t="s">
        <v>1</v>
      </c>
      <c r="CA354" s="106" t="str">
        <f>IF(BA354="Vacant","",IF(BA354="","",BA354) &amp; IF(BB354="",""," – " &amp; BB354) &amp; IF(BN354="",""," – " &amp; BN354))</f>
        <v/>
      </c>
      <c r="CB354" s="107" t="str">
        <f t="shared" si="490"/>
        <v/>
      </c>
      <c r="CC354" t="s">
        <v>1</v>
      </c>
      <c r="CD354" s="106" t="str">
        <f>IF(BA354="Vacant","",IF(BA354="","",BA354)&amp;IF(BB354="",""," – "&amp;BB354))</f>
        <v/>
      </c>
      <c r="CE354" s="107" t="str">
        <f t="shared" si="502"/>
        <v/>
      </c>
      <c r="CF354" t="s">
        <v>1</v>
      </c>
      <c r="CG354" s="112" t="str">
        <f t="shared" si="503"/>
        <v/>
      </c>
      <c r="CH354" s="107" t="str" cm="1">
        <f t="array" ref="CH354">IF(CG354="","",INDEX(imePrezime_id,CG354,0))</f>
        <v/>
      </c>
      <c r="CI354" t="s">
        <v>1</v>
      </c>
      <c r="CJ354" s="30" t="str">
        <f>IF(CE354&lt;&gt;"NEMA","","SELECT '"&amp;CD354&amp;"', ime, prezime FROM imeprezime WHERE ime LIKE '%"&amp;MID(BA354,2,LEN(BA354)-2)&amp;"%' Or prezime LIKE '%"&amp;MID(BB354,2,LEN(BB354)-2)&amp;"%' Or ime LIKE '%"&amp;MID(BB354,2,LEN(BB354)-2)&amp;"%' Or prezime LIKE '%"&amp;MID(BA354,2,LEN(BA354)-2)&amp;"%' ORDER BY ime, prezime;")</f>
        <v/>
      </c>
      <c r="CK354" t="s">
        <v>1</v>
      </c>
      <c r="CL354" s="91"/>
      <c r="CM354" t="s">
        <v>1</v>
      </c>
      <c r="CO354" t="s">
        <v>1</v>
      </c>
      <c r="CW354" s="116" t="str">
        <f>IF(CE354="NEMA",MAX(CW$10:CW353)+1,"")</f>
        <v/>
      </c>
      <c r="CX354" t="s">
        <v>1</v>
      </c>
      <c r="CY354" s="124" t="str">
        <f>LEFT(BQ354,1)</f>
        <v/>
      </c>
      <c r="CZ354" t="s">
        <v>1</v>
      </c>
      <c r="DA354" s="106" t="str">
        <f>IF(CW354="","",IF(BO354&lt;&gt;"CRO","","INSERT INTO osoba (id,reg_broj,oib,spol_id,dat_rodjenja) VALUES ("&amp;CW354&amp;",(SELECT max(reg_broj)+1 FROM osoba),Null,'"&amp;CY354&amp;"',Null); INSERT INTO osoba_log (id,reg_broj,oib,spol_id,dat_rodjenja,dnevnik_id) SELECT id,reg_broj,oib,spol_id,dat_rodjenja,"&amp;CW$2&amp;" FROM osoba WHERE id = "&amp;CW354&amp;";"))</f>
        <v/>
      </c>
      <c r="DB354" s="129" t="str">
        <f>IF(CW354="","","INSERT INTO imeprezime (id,osoba_id,rbr,ime,prezime,klub_id,identitet_id,sintaksa_id,info,aktivno,dnevnik_id) VALUES ("&amp;CW354&amp;","&amp;IF(DA354="","Null",CW354)&amp;",1,'"&amp;BA354&amp;"','"&amp;BB354&amp;"',(SELECT id FROM klub WHERE naziv = '"&amp;BI354&amp;"'),Null,1,'',1,"&amp;CW$2&amp;");")</f>
        <v/>
      </c>
      <c r="DC354" t="s">
        <v>1</v>
      </c>
      <c r="DD354" s="30" t="str">
        <f t="shared" si="504"/>
        <v/>
      </c>
      <c r="DE354" t="s">
        <v>1</v>
      </c>
      <c r="DF354" s="106" t="str">
        <f>IF(OR(BP354="",BP354&lt;&gt;"NEMA"),"",BO354)</f>
        <v/>
      </c>
      <c r="DG354" s="129" t="str">
        <f>IF(DF354="","",MAX(DG$10:DG353)+1)</f>
        <v/>
      </c>
      <c r="DH354" t="s">
        <v>1</v>
      </c>
      <c r="DI354" s="91"/>
      <c r="DJ354" t="s">
        <v>1</v>
      </c>
      <c r="DK354" s="30" t="str">
        <f>IF(DF354="","","INSERT INTO drzava(id,naziv,oznaka) VALUES ("&amp;DG354&amp;",'"&amp;DI354&amp;"','"&amp;UPPER(LEFT(DF354,1))&amp;LOWER(RIGHT(DF354,2))&amp;"');")</f>
        <v/>
      </c>
      <c r="DL354" t="s">
        <v>1</v>
      </c>
      <c r="DM354" s="170" t="str">
        <f>IF(BJ354&lt;&gt;"NEMA","",IF(IFERROR(MATCH(BI354,BI$10:BI353,0),0)&lt;&gt;0,"",BI354))</f>
        <v/>
      </c>
      <c r="DN354" t="s">
        <v>1</v>
      </c>
      <c r="DO354" s="91"/>
      <c r="DP354" t="s">
        <v>1</v>
      </c>
      <c r="DQ354" s="106" t="str">
        <f t="shared" si="505"/>
        <v/>
      </c>
      <c r="DR354" s="74" t="str">
        <f>IF(DQ354="","",MAX(DR$10:DR353)+1)</f>
        <v/>
      </c>
      <c r="DS354" s="74" t="str">
        <f>IF(DQ354="","",IF(BP354="","",IF(BP354="NEMA",DG354,BP354)))</f>
        <v/>
      </c>
      <c r="DT354" s="74" t="str">
        <f t="shared" si="506"/>
        <v/>
      </c>
      <c r="DU354" s="74" t="str">
        <f>IF(DO354="","",MAX(DU$10:DU353)+1)</f>
        <v/>
      </c>
      <c r="DV354" s="181" t="str">
        <f>IF(DO354="","",INDEX(klub_id,MATCH(DO354,klub_naziv,0)))</f>
        <v/>
      </c>
      <c r="DW354" s="129" t="str">
        <f t="shared" si="507"/>
        <v/>
      </c>
      <c r="DX354" t="s">
        <v>1</v>
      </c>
      <c r="DY354" s="30" t="str">
        <f t="shared" si="508"/>
        <v/>
      </c>
      <c r="DZ354" t="s">
        <v>1</v>
      </c>
      <c r="EA354" s="170" t="str">
        <f>IF(BX354="","",IF(BY354&lt;&gt;"NEMA","ime-pre-klu"&amp;IF(BJ354="","","(ali)")&amp;"-kat",IF(CB354&lt;&gt;"NEMA","ime-pre-klu"&amp;IF(BJ354="","","(ali)"),IF(CE354&lt;&gt;"NEMA","ime-pre",IF(CW354&lt;&gt;"","novo",""))))&amp;IF(AND(BE354="0",BD354&gt;max_minuta*60),"-ot",""))</f>
        <v/>
      </c>
      <c r="EB354" t="s">
        <v>1</v>
      </c>
      <c r="EC354" s="112"/>
      <c r="ED354" s="138"/>
      <c r="EE354" s="138"/>
      <c r="EF354" s="138"/>
      <c r="EG354" s="138"/>
      <c r="EH354" s="138"/>
      <c r="EI354" s="138"/>
      <c r="EJ354" s="138"/>
      <c r="EK354" s="138"/>
      <c r="EL354" s="138"/>
      <c r="EM354" s="107" t="str">
        <f t="shared" si="491"/>
        <v/>
      </c>
      <c r="EN354" t="s">
        <v>1</v>
      </c>
    </row>
    <row r="355" spans="2:144" x14ac:dyDescent="0.25">
      <c r="B355" s="152"/>
      <c r="C355" t="s">
        <v>1</v>
      </c>
      <c r="D355" s="163" t="str">
        <f t="shared" si="492"/>
        <v/>
      </c>
      <c r="E355" s="164" t="str">
        <f t="shared" ref="E355:AW355" si="532">IF($B355="","",FIND(";",$B355,D355+1))</f>
        <v/>
      </c>
      <c r="F355" s="164" t="str">
        <f t="shared" si="532"/>
        <v/>
      </c>
      <c r="G355" s="164" t="str">
        <f t="shared" si="532"/>
        <v/>
      </c>
      <c r="H355" s="164" t="str">
        <f t="shared" si="532"/>
        <v/>
      </c>
      <c r="I355" s="164" t="str">
        <f t="shared" si="532"/>
        <v/>
      </c>
      <c r="J355" s="164" t="str">
        <f t="shared" si="532"/>
        <v/>
      </c>
      <c r="K355" s="164" t="str">
        <f t="shared" si="532"/>
        <v/>
      </c>
      <c r="L355" s="164" t="str">
        <f t="shared" si="532"/>
        <v/>
      </c>
      <c r="M355" s="164" t="str">
        <f t="shared" si="532"/>
        <v/>
      </c>
      <c r="N355" s="164" t="str">
        <f t="shared" si="532"/>
        <v/>
      </c>
      <c r="O355" s="164" t="str">
        <f t="shared" si="532"/>
        <v/>
      </c>
      <c r="P355" s="164" t="str">
        <f t="shared" si="532"/>
        <v/>
      </c>
      <c r="Q355" s="164" t="str">
        <f t="shared" si="532"/>
        <v/>
      </c>
      <c r="R355" s="164" t="str">
        <f t="shared" si="532"/>
        <v/>
      </c>
      <c r="S355" s="164" t="str">
        <f t="shared" si="532"/>
        <v/>
      </c>
      <c r="T355" s="164" t="str">
        <f t="shared" si="532"/>
        <v/>
      </c>
      <c r="U355" s="164" t="str">
        <f t="shared" si="532"/>
        <v/>
      </c>
      <c r="V355" s="164" t="str">
        <f t="shared" si="532"/>
        <v/>
      </c>
      <c r="W355" s="164" t="str">
        <f t="shared" si="532"/>
        <v/>
      </c>
      <c r="X355" s="164" t="str">
        <f t="shared" si="532"/>
        <v/>
      </c>
      <c r="Y355" s="164" t="str">
        <f t="shared" si="532"/>
        <v/>
      </c>
      <c r="Z355" s="164" t="str">
        <f t="shared" si="532"/>
        <v/>
      </c>
      <c r="AA355" s="164" t="str">
        <f t="shared" si="532"/>
        <v/>
      </c>
      <c r="AB355" s="164" t="str">
        <f t="shared" si="532"/>
        <v/>
      </c>
      <c r="AC355" s="164" t="str">
        <f t="shared" si="532"/>
        <v/>
      </c>
      <c r="AD355" s="164" t="str">
        <f t="shared" si="532"/>
        <v/>
      </c>
      <c r="AE355" s="164" t="str">
        <f t="shared" si="532"/>
        <v/>
      </c>
      <c r="AF355" s="164" t="str">
        <f t="shared" si="532"/>
        <v/>
      </c>
      <c r="AG355" s="164" t="str">
        <f t="shared" si="532"/>
        <v/>
      </c>
      <c r="AH355" s="164" t="str">
        <f t="shared" si="532"/>
        <v/>
      </c>
      <c r="AI355" s="164" t="str">
        <f t="shared" si="532"/>
        <v/>
      </c>
      <c r="AJ355" s="164" t="str">
        <f t="shared" si="532"/>
        <v/>
      </c>
      <c r="AK355" s="164" t="str">
        <f t="shared" si="532"/>
        <v/>
      </c>
      <c r="AL355" s="164" t="str">
        <f t="shared" si="532"/>
        <v/>
      </c>
      <c r="AM355" s="164" t="str">
        <f t="shared" si="532"/>
        <v/>
      </c>
      <c r="AN355" s="164" t="str">
        <f t="shared" si="532"/>
        <v/>
      </c>
      <c r="AO355" s="164" t="str">
        <f t="shared" si="532"/>
        <v/>
      </c>
      <c r="AP355" s="164" t="str">
        <f t="shared" si="532"/>
        <v/>
      </c>
      <c r="AQ355" s="164" t="str">
        <f t="shared" si="532"/>
        <v/>
      </c>
      <c r="AR355" s="164" t="str">
        <f t="shared" si="532"/>
        <v/>
      </c>
      <c r="AS355" s="164" t="str">
        <f t="shared" si="532"/>
        <v/>
      </c>
      <c r="AT355" s="164" t="str">
        <f t="shared" si="532"/>
        <v/>
      </c>
      <c r="AU355" s="164" t="str">
        <f t="shared" si="532"/>
        <v/>
      </c>
      <c r="AV355" s="164" t="str">
        <f t="shared" si="532"/>
        <v/>
      </c>
      <c r="AW355" s="165" t="str">
        <f t="shared" si="532"/>
        <v/>
      </c>
      <c r="AX355" t="s">
        <v>1</v>
      </c>
      <c r="AY355" s="106" t="str">
        <f t="shared" si="494"/>
        <v/>
      </c>
      <c r="AZ355" s="138" t="str">
        <f t="shared" si="486"/>
        <v/>
      </c>
      <c r="BA355" s="74" t="str">
        <f t="shared" si="495"/>
        <v/>
      </c>
      <c r="BB355" s="74" t="str">
        <f t="shared" si="496"/>
        <v/>
      </c>
      <c r="BC355" s="138" t="str">
        <f t="shared" si="497"/>
        <v/>
      </c>
      <c r="BD355" s="138" t="str">
        <f t="shared" si="498"/>
        <v/>
      </c>
      <c r="BE355" s="138" t="str">
        <f t="shared" si="499"/>
        <v/>
      </c>
      <c r="BF355" s="138" t="str">
        <f t="shared" si="520"/>
        <v/>
      </c>
      <c r="BG355" s="138" t="str">
        <f>IF(CD355="","",IF(N(BD355)&gt;max_minuta*60,2,INDEX(statusRezultat_id,MATCH(VALUE(BE355),statusRezultat_oevent,0))))</f>
        <v/>
      </c>
      <c r="BH355" s="74" t="str">
        <f>IF(B355="","",SUBSTITUTE(MID($B355,R355+1,S355-R355-1),"""",""))</f>
        <v/>
      </c>
      <c r="BI355" s="74" t="str">
        <f>IF(B355="","",SUBSTITUTE(MID($B355,S355+1,T355-S355-1),"""",""))</f>
        <v/>
      </c>
      <c r="BJ355" s="138" t="str">
        <f t="shared" si="500"/>
        <v/>
      </c>
      <c r="BK355" s="74" t="str" cm="1">
        <f t="array" ref="BK355">IF(BJ355="",""&amp;BI355,IF(BJ355="NEMA",BI355,INDEX(klubAlias_klub,BJ355)))</f>
        <v/>
      </c>
      <c r="BL355" s="74" t="str" cm="1">
        <f t="array" ref="BL355">IFERROR(INDEX(registarNatjecatelji,CE355,4),"")</f>
        <v/>
      </c>
      <c r="BM355" s="183" t="str">
        <f t="shared" si="456"/>
        <v/>
      </c>
      <c r="BN355" s="74" t="str">
        <f t="shared" si="501"/>
        <v/>
      </c>
      <c r="BO355" s="74" t="str">
        <f>IF(B355="","",SUBSTITUTE(MID($B355,T355+1,U355-T355-1),"""",""))</f>
        <v/>
      </c>
      <c r="BP355" s="138" t="str">
        <f>IF(BO355="","",IFERROR(INDEX(drzava_id,MATCH(BO355,drzava_oznaka,0)),"NEMA"))</f>
        <v/>
      </c>
      <c r="BQ355" s="74" t="str">
        <f>IF(B355="","",SUBSTITUTE(MID($B355,AQ355+1,AR355-AQ355-1),"""",""))</f>
        <v/>
      </c>
      <c r="BR355" s="74" t="str">
        <f t="shared" si="487"/>
        <v/>
      </c>
      <c r="BS355" s="138" t="str">
        <f t="shared" si="488"/>
        <v/>
      </c>
      <c r="BT355" s="75" t="str">
        <f>IF(B355="","",SUBSTITUTE(MID($B355,AR355+1,AS355-AR355-1),"""",""))</f>
        <v/>
      </c>
      <c r="BU355" s="75" t="str">
        <f>IF(B355="","",SUBSTITUTE(MID($B355,AS355+1,AT355-AS355-1),"""",""))</f>
        <v/>
      </c>
      <c r="BV355" s="76" t="str">
        <f>IF(B355="","",SUBSTITUTE(MID($B355,AT355+1,AU355-AT355-1),"""",""))</f>
        <v/>
      </c>
      <c r="BW355" t="s">
        <v>1</v>
      </c>
      <c r="BX355" s="106" t="str">
        <f>IF(BA355="Vacant","",IF(BA355="","",BA355) &amp; IF(BB355="",""," – " &amp; BB355) &amp; IF(BN355="",""," – " &amp; BN355) &amp; IF(AY355="",""," – " &amp; AY355))</f>
        <v/>
      </c>
      <c r="BY355" s="107" t="str">
        <f t="shared" si="489"/>
        <v/>
      </c>
      <c r="BZ355" t="s">
        <v>1</v>
      </c>
      <c r="CA355" s="106" t="str">
        <f>IF(BA355="Vacant","",IF(BA355="","",BA355) &amp; IF(BB355="",""," – " &amp; BB355) &amp; IF(BN355="",""," – " &amp; BN355))</f>
        <v/>
      </c>
      <c r="CB355" s="107" t="str">
        <f t="shared" si="490"/>
        <v/>
      </c>
      <c r="CC355" t="s">
        <v>1</v>
      </c>
      <c r="CD355" s="106" t="str">
        <f>IF(BA355="Vacant","",IF(BA355="","",BA355)&amp;IF(BB355="",""," – "&amp;BB355))</f>
        <v/>
      </c>
      <c r="CE355" s="107" t="str">
        <f t="shared" si="502"/>
        <v/>
      </c>
      <c r="CF355" t="s">
        <v>1</v>
      </c>
      <c r="CG355" s="112" t="str">
        <f t="shared" si="503"/>
        <v/>
      </c>
      <c r="CH355" s="107" t="str" cm="1">
        <f t="array" ref="CH355">IF(CG355="","",INDEX(imePrezime_id,CG355,0))</f>
        <v/>
      </c>
      <c r="CI355" t="s">
        <v>1</v>
      </c>
      <c r="CJ355" s="30" t="str">
        <f>IF(CE355&lt;&gt;"NEMA","","SELECT '"&amp;CD355&amp;"', ime, prezime FROM imeprezime WHERE ime LIKE '%"&amp;MID(BA355,2,LEN(BA355)-2)&amp;"%' Or prezime LIKE '%"&amp;MID(BB355,2,LEN(BB355)-2)&amp;"%' Or ime LIKE '%"&amp;MID(BB355,2,LEN(BB355)-2)&amp;"%' Or prezime LIKE '%"&amp;MID(BA355,2,LEN(BA355)-2)&amp;"%' ORDER BY ime, prezime;")</f>
        <v/>
      </c>
      <c r="CK355" t="s">
        <v>1</v>
      </c>
      <c r="CL355" s="91"/>
      <c r="CM355" t="s">
        <v>1</v>
      </c>
      <c r="CO355" t="s">
        <v>1</v>
      </c>
      <c r="CW355" s="116" t="str">
        <f>IF(CE355="NEMA",MAX(CW$10:CW354)+1,"")</f>
        <v/>
      </c>
      <c r="CX355" t="s">
        <v>1</v>
      </c>
      <c r="CY355" s="124" t="str">
        <f>LEFT(BQ355,1)</f>
        <v/>
      </c>
      <c r="CZ355" t="s">
        <v>1</v>
      </c>
      <c r="DA355" s="106" t="str">
        <f>IF(CW355="","",IF(BO355&lt;&gt;"CRO","","INSERT INTO osoba (id,reg_broj,oib,spol_id,dat_rodjenja) VALUES ("&amp;CW355&amp;",(SELECT max(reg_broj)+1 FROM osoba),Null,'"&amp;CY355&amp;"',Null); INSERT INTO osoba_log (id,reg_broj,oib,spol_id,dat_rodjenja,dnevnik_id) SELECT id,reg_broj,oib,spol_id,dat_rodjenja,"&amp;CW$2&amp;" FROM osoba WHERE id = "&amp;CW355&amp;";"))</f>
        <v/>
      </c>
      <c r="DB355" s="129" t="str">
        <f>IF(CW355="","","INSERT INTO imeprezime (id,osoba_id,rbr,ime,prezime,klub_id,identitet_id,sintaksa_id,info,aktivno,dnevnik_id) VALUES ("&amp;CW355&amp;","&amp;IF(DA355="","Null",CW355)&amp;",1,'"&amp;BA355&amp;"','"&amp;BB355&amp;"',(SELECT id FROM klub WHERE naziv = '"&amp;BI355&amp;"'),Null,1,'',1,"&amp;CW$2&amp;");")</f>
        <v/>
      </c>
      <c r="DC355" t="s">
        <v>1</v>
      </c>
      <c r="DD355" s="30" t="str">
        <f t="shared" si="504"/>
        <v/>
      </c>
      <c r="DE355" t="s">
        <v>1</v>
      </c>
      <c r="DF355" s="106" t="str">
        <f>IF(OR(BP355="",BP355&lt;&gt;"NEMA"),"",BO355)</f>
        <v/>
      </c>
      <c r="DG355" s="129" t="str">
        <f>IF(DF355="","",MAX(DG$10:DG354)+1)</f>
        <v/>
      </c>
      <c r="DH355" t="s">
        <v>1</v>
      </c>
      <c r="DI355" s="91"/>
      <c r="DJ355" t="s">
        <v>1</v>
      </c>
      <c r="DK355" s="30" t="str">
        <f>IF(DF355="","","INSERT INTO drzava(id,naziv,oznaka) VALUES ("&amp;DG355&amp;",'"&amp;DI355&amp;"','"&amp;UPPER(LEFT(DF355,1))&amp;LOWER(RIGHT(DF355,2))&amp;"');")</f>
        <v/>
      </c>
      <c r="DL355" t="s">
        <v>1</v>
      </c>
      <c r="DM355" s="170" t="str">
        <f>IF(BJ355&lt;&gt;"NEMA","",IF(IFERROR(MATCH(BI355,BI$10:BI354,0),0)&lt;&gt;0,"",BI355))</f>
        <v/>
      </c>
      <c r="DN355" t="s">
        <v>1</v>
      </c>
      <c r="DO355" s="91"/>
      <c r="DP355" t="s">
        <v>1</v>
      </c>
      <c r="DQ355" s="106" t="str">
        <f t="shared" si="505"/>
        <v/>
      </c>
      <c r="DR355" s="74" t="str">
        <f>IF(DQ355="","",MAX(DR$10:DR354)+1)</f>
        <v/>
      </c>
      <c r="DS355" s="74" t="str">
        <f>IF(DQ355="","",IF(BP355="","",IF(BP355="NEMA",DG355,BP355)))</f>
        <v/>
      </c>
      <c r="DT355" s="74" t="str">
        <f t="shared" si="506"/>
        <v/>
      </c>
      <c r="DU355" s="74" t="str">
        <f>IF(DO355="","",MAX(DU$10:DU354)+1)</f>
        <v/>
      </c>
      <c r="DV355" s="181" t="str">
        <f>IF(DO355="","",INDEX(klub_id,MATCH(DO355,klub_naziv,0)))</f>
        <v/>
      </c>
      <c r="DW355" s="129" t="str">
        <f t="shared" si="507"/>
        <v/>
      </c>
      <c r="DX355" t="s">
        <v>1</v>
      </c>
      <c r="DY355" s="30" t="str">
        <f t="shared" si="508"/>
        <v/>
      </c>
      <c r="DZ355" t="s">
        <v>1</v>
      </c>
      <c r="EA355" s="170" t="str">
        <f>IF(BX355="","",IF(BY355&lt;&gt;"NEMA","ime-pre-klu"&amp;IF(BJ355="","","(ali)")&amp;"-kat",IF(CB355&lt;&gt;"NEMA","ime-pre-klu"&amp;IF(BJ355="","","(ali)"),IF(CE355&lt;&gt;"NEMA","ime-pre",IF(CW355&lt;&gt;"","novo",""))))&amp;IF(AND(BE355="0",BD355&gt;max_minuta*60),"-ot",""))</f>
        <v/>
      </c>
      <c r="EB355" t="s">
        <v>1</v>
      </c>
      <c r="EC355" s="112"/>
      <c r="ED355" s="138"/>
      <c r="EE355" s="138"/>
      <c r="EF355" s="138"/>
      <c r="EG355" s="138"/>
      <c r="EH355" s="138"/>
      <c r="EI355" s="138"/>
      <c r="EJ355" s="138"/>
      <c r="EK355" s="138"/>
      <c r="EL355" s="138"/>
      <c r="EM355" s="107" t="str">
        <f t="shared" si="491"/>
        <v/>
      </c>
      <c r="EN355" t="s">
        <v>1</v>
      </c>
    </row>
    <row r="356" spans="2:144" x14ac:dyDescent="0.25">
      <c r="B356" s="152"/>
      <c r="C356" t="s">
        <v>1</v>
      </c>
      <c r="D356" s="163" t="str">
        <f t="shared" si="492"/>
        <v/>
      </c>
      <c r="E356" s="164" t="str">
        <f t="shared" ref="E356:AW356" si="533">IF($B356="","",FIND(";",$B356,D356+1))</f>
        <v/>
      </c>
      <c r="F356" s="164" t="str">
        <f t="shared" si="533"/>
        <v/>
      </c>
      <c r="G356" s="164" t="str">
        <f t="shared" si="533"/>
        <v/>
      </c>
      <c r="H356" s="164" t="str">
        <f t="shared" si="533"/>
        <v/>
      </c>
      <c r="I356" s="164" t="str">
        <f t="shared" si="533"/>
        <v/>
      </c>
      <c r="J356" s="164" t="str">
        <f t="shared" si="533"/>
        <v/>
      </c>
      <c r="K356" s="164" t="str">
        <f t="shared" si="533"/>
        <v/>
      </c>
      <c r="L356" s="164" t="str">
        <f t="shared" si="533"/>
        <v/>
      </c>
      <c r="M356" s="164" t="str">
        <f t="shared" si="533"/>
        <v/>
      </c>
      <c r="N356" s="164" t="str">
        <f t="shared" si="533"/>
        <v/>
      </c>
      <c r="O356" s="164" t="str">
        <f t="shared" si="533"/>
        <v/>
      </c>
      <c r="P356" s="164" t="str">
        <f t="shared" si="533"/>
        <v/>
      </c>
      <c r="Q356" s="164" t="str">
        <f t="shared" si="533"/>
        <v/>
      </c>
      <c r="R356" s="164" t="str">
        <f t="shared" si="533"/>
        <v/>
      </c>
      <c r="S356" s="164" t="str">
        <f t="shared" si="533"/>
        <v/>
      </c>
      <c r="T356" s="164" t="str">
        <f t="shared" si="533"/>
        <v/>
      </c>
      <c r="U356" s="164" t="str">
        <f t="shared" si="533"/>
        <v/>
      </c>
      <c r="V356" s="164" t="str">
        <f t="shared" si="533"/>
        <v/>
      </c>
      <c r="W356" s="164" t="str">
        <f t="shared" si="533"/>
        <v/>
      </c>
      <c r="X356" s="164" t="str">
        <f t="shared" si="533"/>
        <v/>
      </c>
      <c r="Y356" s="164" t="str">
        <f t="shared" si="533"/>
        <v/>
      </c>
      <c r="Z356" s="164" t="str">
        <f t="shared" si="533"/>
        <v/>
      </c>
      <c r="AA356" s="164" t="str">
        <f t="shared" si="533"/>
        <v/>
      </c>
      <c r="AB356" s="164" t="str">
        <f t="shared" si="533"/>
        <v/>
      </c>
      <c r="AC356" s="164" t="str">
        <f t="shared" si="533"/>
        <v/>
      </c>
      <c r="AD356" s="164" t="str">
        <f t="shared" si="533"/>
        <v/>
      </c>
      <c r="AE356" s="164" t="str">
        <f t="shared" si="533"/>
        <v/>
      </c>
      <c r="AF356" s="164" t="str">
        <f t="shared" si="533"/>
        <v/>
      </c>
      <c r="AG356" s="164" t="str">
        <f t="shared" si="533"/>
        <v/>
      </c>
      <c r="AH356" s="164" t="str">
        <f t="shared" si="533"/>
        <v/>
      </c>
      <c r="AI356" s="164" t="str">
        <f t="shared" si="533"/>
        <v/>
      </c>
      <c r="AJ356" s="164" t="str">
        <f t="shared" si="533"/>
        <v/>
      </c>
      <c r="AK356" s="164" t="str">
        <f t="shared" si="533"/>
        <v/>
      </c>
      <c r="AL356" s="164" t="str">
        <f t="shared" si="533"/>
        <v/>
      </c>
      <c r="AM356" s="164" t="str">
        <f t="shared" si="533"/>
        <v/>
      </c>
      <c r="AN356" s="164" t="str">
        <f t="shared" si="533"/>
        <v/>
      </c>
      <c r="AO356" s="164" t="str">
        <f t="shared" si="533"/>
        <v/>
      </c>
      <c r="AP356" s="164" t="str">
        <f t="shared" si="533"/>
        <v/>
      </c>
      <c r="AQ356" s="164" t="str">
        <f t="shared" si="533"/>
        <v/>
      </c>
      <c r="AR356" s="164" t="str">
        <f t="shared" si="533"/>
        <v/>
      </c>
      <c r="AS356" s="164" t="str">
        <f t="shared" si="533"/>
        <v/>
      </c>
      <c r="AT356" s="164" t="str">
        <f t="shared" si="533"/>
        <v/>
      </c>
      <c r="AU356" s="164" t="str">
        <f t="shared" si="533"/>
        <v/>
      </c>
      <c r="AV356" s="164" t="str">
        <f t="shared" si="533"/>
        <v/>
      </c>
      <c r="AW356" s="165" t="str">
        <f t="shared" si="533"/>
        <v/>
      </c>
      <c r="AX356" t="s">
        <v>1</v>
      </c>
      <c r="AY356" s="106" t="str">
        <f t="shared" si="494"/>
        <v/>
      </c>
      <c r="AZ356" s="138" t="str">
        <f t="shared" si="486"/>
        <v/>
      </c>
      <c r="BA356" s="74" t="str">
        <f t="shared" si="495"/>
        <v/>
      </c>
      <c r="BB356" s="74" t="str">
        <f t="shared" si="496"/>
        <v/>
      </c>
      <c r="BC356" s="138" t="str">
        <f t="shared" si="497"/>
        <v/>
      </c>
      <c r="BD356" s="138" t="str">
        <f t="shared" si="498"/>
        <v/>
      </c>
      <c r="BE356" s="138" t="str">
        <f t="shared" si="499"/>
        <v/>
      </c>
      <c r="BF356" s="138" t="str">
        <f t="shared" si="520"/>
        <v/>
      </c>
      <c r="BG356" s="138" t="str">
        <f>IF(CD356="","",IF(N(BD356)&gt;max_minuta*60,2,INDEX(statusRezultat_id,MATCH(VALUE(BE356),statusRezultat_oevent,0))))</f>
        <v/>
      </c>
      <c r="BH356" s="74" t="str">
        <f>IF(B356="","",SUBSTITUTE(MID($B356,R356+1,S356-R356-1),"""",""))</f>
        <v/>
      </c>
      <c r="BI356" s="74" t="str">
        <f>IF(B356="","",SUBSTITUTE(MID($B356,S356+1,T356-S356-1),"""",""))</f>
        <v/>
      </c>
      <c r="BJ356" s="138" t="str">
        <f t="shared" si="500"/>
        <v/>
      </c>
      <c r="BK356" s="74" t="str" cm="1">
        <f t="array" ref="BK356">IF(BJ356="",""&amp;BI356,IF(BJ356="NEMA",BI356,INDEX(klubAlias_klub,BJ356)))</f>
        <v/>
      </c>
      <c r="BL356" s="74" t="str" cm="1">
        <f t="array" ref="BL356">IFERROR(INDEX(registarNatjecatelji,CE356,4),"")</f>
        <v/>
      </c>
      <c r="BM356" s="183" t="str">
        <f t="shared" si="456"/>
        <v/>
      </c>
      <c r="BN356" s="74" t="str">
        <f t="shared" si="501"/>
        <v/>
      </c>
      <c r="BO356" s="74" t="str">
        <f>IF(B356="","",SUBSTITUTE(MID($B356,T356+1,U356-T356-1),"""",""))</f>
        <v/>
      </c>
      <c r="BP356" s="138" t="str">
        <f>IF(BO356="","",IFERROR(INDEX(drzava_id,MATCH(BO356,drzava_oznaka,0)),"NEMA"))</f>
        <v/>
      </c>
      <c r="BQ356" s="74" t="str">
        <f>IF(B356="","",SUBSTITUTE(MID($B356,AQ356+1,AR356-AQ356-1),"""",""))</f>
        <v/>
      </c>
      <c r="BR356" s="74" t="str">
        <f t="shared" si="487"/>
        <v/>
      </c>
      <c r="BS356" s="138" t="str">
        <f t="shared" si="488"/>
        <v/>
      </c>
      <c r="BT356" s="75" t="str">
        <f>IF(B356="","",SUBSTITUTE(MID($B356,AR356+1,AS356-AR356-1),"""",""))</f>
        <v/>
      </c>
      <c r="BU356" s="75" t="str">
        <f>IF(B356="","",SUBSTITUTE(MID($B356,AS356+1,AT356-AS356-1),"""",""))</f>
        <v/>
      </c>
      <c r="BV356" s="76" t="str">
        <f>IF(B356="","",SUBSTITUTE(MID($B356,AT356+1,AU356-AT356-1),"""",""))</f>
        <v/>
      </c>
      <c r="BW356" t="s">
        <v>1</v>
      </c>
      <c r="BX356" s="106" t="str">
        <f>IF(BA356="Vacant","",IF(BA356="","",BA356) &amp; IF(BB356="",""," – " &amp; BB356) &amp; IF(BN356="",""," – " &amp; BN356) &amp; IF(AY356="",""," – " &amp; AY356))</f>
        <v/>
      </c>
      <c r="BY356" s="107" t="str">
        <f t="shared" si="489"/>
        <v/>
      </c>
      <c r="BZ356" t="s">
        <v>1</v>
      </c>
      <c r="CA356" s="106" t="str">
        <f>IF(BA356="Vacant","",IF(BA356="","",BA356) &amp; IF(BB356="",""," – " &amp; BB356) &amp; IF(BN356="",""," – " &amp; BN356))</f>
        <v/>
      </c>
      <c r="CB356" s="107" t="str">
        <f t="shared" si="490"/>
        <v/>
      </c>
      <c r="CC356" t="s">
        <v>1</v>
      </c>
      <c r="CD356" s="106" t="str">
        <f>IF(BA356="Vacant","",IF(BA356="","",BA356)&amp;IF(BB356="",""," – "&amp;BB356))</f>
        <v/>
      </c>
      <c r="CE356" s="107" t="str">
        <f t="shared" si="502"/>
        <v/>
      </c>
      <c r="CF356" t="s">
        <v>1</v>
      </c>
      <c r="CG356" s="112" t="str">
        <f t="shared" si="503"/>
        <v/>
      </c>
      <c r="CH356" s="107" t="str" cm="1">
        <f t="array" ref="CH356">IF(CG356="","",INDEX(imePrezime_id,CG356,0))</f>
        <v/>
      </c>
      <c r="CI356" t="s">
        <v>1</v>
      </c>
      <c r="CJ356" s="30" t="str">
        <f>IF(CE356&lt;&gt;"NEMA","","SELECT '"&amp;CD356&amp;"', ime, prezime FROM imeprezime WHERE ime LIKE '%"&amp;MID(BA356,2,LEN(BA356)-2)&amp;"%' Or prezime LIKE '%"&amp;MID(BB356,2,LEN(BB356)-2)&amp;"%' Or ime LIKE '%"&amp;MID(BB356,2,LEN(BB356)-2)&amp;"%' Or prezime LIKE '%"&amp;MID(BA356,2,LEN(BA356)-2)&amp;"%' ORDER BY ime, prezime;")</f>
        <v/>
      </c>
      <c r="CK356" t="s">
        <v>1</v>
      </c>
      <c r="CL356" s="91"/>
      <c r="CM356" t="s">
        <v>1</v>
      </c>
      <c r="CO356" t="s">
        <v>1</v>
      </c>
      <c r="CW356" s="116" t="str">
        <f>IF(CE356="NEMA",MAX(CW$10:CW355)+1,"")</f>
        <v/>
      </c>
      <c r="CX356" t="s">
        <v>1</v>
      </c>
      <c r="CY356" s="124" t="str">
        <f>LEFT(BQ356,1)</f>
        <v/>
      </c>
      <c r="CZ356" t="s">
        <v>1</v>
      </c>
      <c r="DA356" s="106" t="str">
        <f>IF(CW356="","",IF(BO356&lt;&gt;"CRO","","INSERT INTO osoba (id,reg_broj,oib,spol_id,dat_rodjenja) VALUES ("&amp;CW356&amp;",(SELECT max(reg_broj)+1 FROM osoba),Null,'"&amp;CY356&amp;"',Null); INSERT INTO osoba_log (id,reg_broj,oib,spol_id,dat_rodjenja,dnevnik_id) SELECT id,reg_broj,oib,spol_id,dat_rodjenja,"&amp;CW$2&amp;" FROM osoba WHERE id = "&amp;CW356&amp;";"))</f>
        <v/>
      </c>
      <c r="DB356" s="129" t="str">
        <f>IF(CW356="","","INSERT INTO imeprezime (id,osoba_id,rbr,ime,prezime,klub_id,identitet_id,sintaksa_id,info,aktivno,dnevnik_id) VALUES ("&amp;CW356&amp;","&amp;IF(DA356="","Null",CW356)&amp;",1,'"&amp;BA356&amp;"','"&amp;BB356&amp;"',(SELECT id FROM klub WHERE naziv = '"&amp;BI356&amp;"'),Null,1,'',1,"&amp;CW$2&amp;");")</f>
        <v/>
      </c>
      <c r="DC356" t="s">
        <v>1</v>
      </c>
      <c r="DD356" s="30" t="str">
        <f t="shared" si="504"/>
        <v/>
      </c>
      <c r="DE356" t="s">
        <v>1</v>
      </c>
      <c r="DF356" s="106" t="str">
        <f>IF(OR(BP356="",BP356&lt;&gt;"NEMA"),"",BO356)</f>
        <v/>
      </c>
      <c r="DG356" s="129" t="str">
        <f>IF(DF356="","",MAX(DG$10:DG355)+1)</f>
        <v/>
      </c>
      <c r="DH356" t="s">
        <v>1</v>
      </c>
      <c r="DI356" s="91"/>
      <c r="DJ356" t="s">
        <v>1</v>
      </c>
      <c r="DK356" s="30" t="str">
        <f>IF(DF356="","","INSERT INTO drzava(id,naziv,oznaka) VALUES ("&amp;DG356&amp;",'"&amp;DI356&amp;"','"&amp;UPPER(LEFT(DF356,1))&amp;LOWER(RIGHT(DF356,2))&amp;"');")</f>
        <v/>
      </c>
      <c r="DL356" t="s">
        <v>1</v>
      </c>
      <c r="DM356" s="170" t="str">
        <f>IF(BJ356&lt;&gt;"NEMA","",IF(IFERROR(MATCH(BI356,BI$10:BI355,0),0)&lt;&gt;0,"",BI356))</f>
        <v/>
      </c>
      <c r="DN356" t="s">
        <v>1</v>
      </c>
      <c r="DO356" s="91"/>
      <c r="DP356" t="s">
        <v>1</v>
      </c>
      <c r="DQ356" s="106" t="str">
        <f t="shared" si="505"/>
        <v/>
      </c>
      <c r="DR356" s="74" t="str">
        <f>IF(DQ356="","",MAX(DR$10:DR355)+1)</f>
        <v/>
      </c>
      <c r="DS356" s="74" t="str">
        <f>IF(DQ356="","",IF(BP356="","",IF(BP356="NEMA",DG356,BP356)))</f>
        <v/>
      </c>
      <c r="DT356" s="74" t="str">
        <f t="shared" si="506"/>
        <v/>
      </c>
      <c r="DU356" s="74" t="str">
        <f>IF(DO356="","",MAX(DU$10:DU355)+1)</f>
        <v/>
      </c>
      <c r="DV356" s="181" t="str">
        <f>IF(DO356="","",INDEX(klub_id,MATCH(DO356,klub_naziv,0)))</f>
        <v/>
      </c>
      <c r="DW356" s="129" t="str">
        <f t="shared" si="507"/>
        <v/>
      </c>
      <c r="DX356" t="s">
        <v>1</v>
      </c>
      <c r="DY356" s="30" t="str">
        <f t="shared" si="508"/>
        <v/>
      </c>
      <c r="DZ356" t="s">
        <v>1</v>
      </c>
      <c r="EA356" s="170" t="str">
        <f>IF(BX356="","",IF(BY356&lt;&gt;"NEMA","ime-pre-klu"&amp;IF(BJ356="","","(ali)")&amp;"-kat",IF(CB356&lt;&gt;"NEMA","ime-pre-klu"&amp;IF(BJ356="","","(ali)"),IF(CE356&lt;&gt;"NEMA","ime-pre",IF(CW356&lt;&gt;"","novo",""))))&amp;IF(AND(BE356="0",BD356&gt;max_minuta*60),"-ot",""))</f>
        <v/>
      </c>
      <c r="EB356" t="s">
        <v>1</v>
      </c>
      <c r="EC356" s="112"/>
      <c r="ED356" s="138"/>
      <c r="EE356" s="138"/>
      <c r="EF356" s="138"/>
      <c r="EG356" s="138"/>
      <c r="EH356" s="138"/>
      <c r="EI356" s="138"/>
      <c r="EJ356" s="138"/>
      <c r="EK356" s="138"/>
      <c r="EL356" s="138"/>
      <c r="EM356" s="107" t="str">
        <f t="shared" si="491"/>
        <v/>
      </c>
      <c r="EN356" t="s">
        <v>1</v>
      </c>
    </row>
    <row r="357" spans="2:144" x14ac:dyDescent="0.25">
      <c r="B357" s="152"/>
      <c r="C357" t="s">
        <v>1</v>
      </c>
      <c r="D357" s="163" t="str">
        <f t="shared" si="492"/>
        <v/>
      </c>
      <c r="E357" s="164" t="str">
        <f t="shared" ref="E357:AW357" si="534">IF($B357="","",FIND(";",$B357,D357+1))</f>
        <v/>
      </c>
      <c r="F357" s="164" t="str">
        <f t="shared" si="534"/>
        <v/>
      </c>
      <c r="G357" s="164" t="str">
        <f t="shared" si="534"/>
        <v/>
      </c>
      <c r="H357" s="164" t="str">
        <f t="shared" si="534"/>
        <v/>
      </c>
      <c r="I357" s="164" t="str">
        <f t="shared" si="534"/>
        <v/>
      </c>
      <c r="J357" s="164" t="str">
        <f t="shared" si="534"/>
        <v/>
      </c>
      <c r="K357" s="164" t="str">
        <f t="shared" si="534"/>
        <v/>
      </c>
      <c r="L357" s="164" t="str">
        <f t="shared" si="534"/>
        <v/>
      </c>
      <c r="M357" s="164" t="str">
        <f t="shared" si="534"/>
        <v/>
      </c>
      <c r="N357" s="164" t="str">
        <f t="shared" si="534"/>
        <v/>
      </c>
      <c r="O357" s="164" t="str">
        <f t="shared" si="534"/>
        <v/>
      </c>
      <c r="P357" s="164" t="str">
        <f t="shared" si="534"/>
        <v/>
      </c>
      <c r="Q357" s="164" t="str">
        <f t="shared" si="534"/>
        <v/>
      </c>
      <c r="R357" s="164" t="str">
        <f t="shared" si="534"/>
        <v/>
      </c>
      <c r="S357" s="164" t="str">
        <f t="shared" si="534"/>
        <v/>
      </c>
      <c r="T357" s="164" t="str">
        <f t="shared" si="534"/>
        <v/>
      </c>
      <c r="U357" s="164" t="str">
        <f t="shared" si="534"/>
        <v/>
      </c>
      <c r="V357" s="164" t="str">
        <f t="shared" si="534"/>
        <v/>
      </c>
      <c r="W357" s="164" t="str">
        <f t="shared" si="534"/>
        <v/>
      </c>
      <c r="X357" s="164" t="str">
        <f t="shared" si="534"/>
        <v/>
      </c>
      <c r="Y357" s="164" t="str">
        <f t="shared" si="534"/>
        <v/>
      </c>
      <c r="Z357" s="164" t="str">
        <f t="shared" si="534"/>
        <v/>
      </c>
      <c r="AA357" s="164" t="str">
        <f t="shared" si="534"/>
        <v/>
      </c>
      <c r="AB357" s="164" t="str">
        <f t="shared" si="534"/>
        <v/>
      </c>
      <c r="AC357" s="164" t="str">
        <f t="shared" si="534"/>
        <v/>
      </c>
      <c r="AD357" s="164" t="str">
        <f t="shared" si="534"/>
        <v/>
      </c>
      <c r="AE357" s="164" t="str">
        <f t="shared" si="534"/>
        <v/>
      </c>
      <c r="AF357" s="164" t="str">
        <f t="shared" si="534"/>
        <v/>
      </c>
      <c r="AG357" s="164" t="str">
        <f t="shared" si="534"/>
        <v/>
      </c>
      <c r="AH357" s="164" t="str">
        <f t="shared" si="534"/>
        <v/>
      </c>
      <c r="AI357" s="164" t="str">
        <f t="shared" si="534"/>
        <v/>
      </c>
      <c r="AJ357" s="164" t="str">
        <f t="shared" si="534"/>
        <v/>
      </c>
      <c r="AK357" s="164" t="str">
        <f t="shared" si="534"/>
        <v/>
      </c>
      <c r="AL357" s="164" t="str">
        <f t="shared" si="534"/>
        <v/>
      </c>
      <c r="AM357" s="164" t="str">
        <f t="shared" si="534"/>
        <v/>
      </c>
      <c r="AN357" s="164" t="str">
        <f t="shared" si="534"/>
        <v/>
      </c>
      <c r="AO357" s="164" t="str">
        <f t="shared" si="534"/>
        <v/>
      </c>
      <c r="AP357" s="164" t="str">
        <f t="shared" si="534"/>
        <v/>
      </c>
      <c r="AQ357" s="164" t="str">
        <f t="shared" si="534"/>
        <v/>
      </c>
      <c r="AR357" s="164" t="str">
        <f t="shared" si="534"/>
        <v/>
      </c>
      <c r="AS357" s="164" t="str">
        <f t="shared" si="534"/>
        <v/>
      </c>
      <c r="AT357" s="164" t="str">
        <f t="shared" si="534"/>
        <v/>
      </c>
      <c r="AU357" s="164" t="str">
        <f t="shared" si="534"/>
        <v/>
      </c>
      <c r="AV357" s="164" t="str">
        <f t="shared" si="534"/>
        <v/>
      </c>
      <c r="AW357" s="165" t="str">
        <f t="shared" si="534"/>
        <v/>
      </c>
      <c r="AX357" t="s">
        <v>1</v>
      </c>
      <c r="AY357" s="106" t="str">
        <f t="shared" si="494"/>
        <v/>
      </c>
      <c r="AZ357" s="138" t="str">
        <f t="shared" si="486"/>
        <v/>
      </c>
      <c r="BA357" s="74" t="str">
        <f t="shared" si="495"/>
        <v/>
      </c>
      <c r="BB357" s="74" t="str">
        <f t="shared" si="496"/>
        <v/>
      </c>
      <c r="BC357" s="138" t="str">
        <f t="shared" si="497"/>
        <v/>
      </c>
      <c r="BD357" s="138" t="str">
        <f t="shared" si="498"/>
        <v/>
      </c>
      <c r="BE357" s="138" t="str">
        <f t="shared" si="499"/>
        <v/>
      </c>
      <c r="BF357" s="138" t="str">
        <f t="shared" si="520"/>
        <v/>
      </c>
      <c r="BG357" s="138" t="str">
        <f>IF(CD357="","",IF(N(BD357)&gt;max_minuta*60,2,INDEX(statusRezultat_id,MATCH(VALUE(BE357),statusRezultat_oevent,0))))</f>
        <v/>
      </c>
      <c r="BH357" s="74" t="str">
        <f>IF(B357="","",SUBSTITUTE(MID($B357,R357+1,S357-R357-1),"""",""))</f>
        <v/>
      </c>
      <c r="BI357" s="74" t="str">
        <f>IF(B357="","",SUBSTITUTE(MID($B357,S357+1,T357-S357-1),"""",""))</f>
        <v/>
      </c>
      <c r="BJ357" s="138" t="str">
        <f t="shared" si="500"/>
        <v/>
      </c>
      <c r="BK357" s="74" t="str" cm="1">
        <f t="array" ref="BK357">IF(BJ357="",""&amp;BI357,IF(BJ357="NEMA",BI357,INDEX(klubAlias_klub,BJ357)))</f>
        <v/>
      </c>
      <c r="BL357" s="74" t="str" cm="1">
        <f t="array" ref="BL357">IFERROR(INDEX(registarNatjecatelji,CE357,4),"")</f>
        <v/>
      </c>
      <c r="BM357" s="183" t="str">
        <f t="shared" si="456"/>
        <v/>
      </c>
      <c r="BN357" s="74" t="str">
        <f t="shared" si="501"/>
        <v/>
      </c>
      <c r="BO357" s="74" t="str">
        <f>IF(B357="","",SUBSTITUTE(MID($B357,T357+1,U357-T357-1),"""",""))</f>
        <v/>
      </c>
      <c r="BP357" s="138" t="str">
        <f>IF(BO357="","",IFERROR(INDEX(drzava_id,MATCH(BO357,drzava_oznaka,0)),"NEMA"))</f>
        <v/>
      </c>
      <c r="BQ357" s="74" t="str">
        <f>IF(B357="","",SUBSTITUTE(MID($B357,AQ357+1,AR357-AQ357-1),"""",""))</f>
        <v/>
      </c>
      <c r="BR357" s="74" t="str">
        <f t="shared" si="487"/>
        <v/>
      </c>
      <c r="BS357" s="138" t="str">
        <f t="shared" si="488"/>
        <v/>
      </c>
      <c r="BT357" s="75" t="str">
        <f>IF(B357="","",SUBSTITUTE(MID($B357,AR357+1,AS357-AR357-1),"""",""))</f>
        <v/>
      </c>
      <c r="BU357" s="75" t="str">
        <f>IF(B357="","",SUBSTITUTE(MID($B357,AS357+1,AT357-AS357-1),"""",""))</f>
        <v/>
      </c>
      <c r="BV357" s="76" t="str">
        <f>IF(B357="","",SUBSTITUTE(MID($B357,AT357+1,AU357-AT357-1),"""",""))</f>
        <v/>
      </c>
      <c r="BW357" t="s">
        <v>1</v>
      </c>
      <c r="BX357" s="106" t="str">
        <f>IF(BA357="Vacant","",IF(BA357="","",BA357) &amp; IF(BB357="",""," – " &amp; BB357) &amp; IF(BN357="",""," – " &amp; BN357) &amp; IF(AY357="",""," – " &amp; AY357))</f>
        <v/>
      </c>
      <c r="BY357" s="107" t="str">
        <f t="shared" si="489"/>
        <v/>
      </c>
      <c r="BZ357" t="s">
        <v>1</v>
      </c>
      <c r="CA357" s="106" t="str">
        <f>IF(BA357="Vacant","",IF(BA357="","",BA357) &amp; IF(BB357="",""," – " &amp; BB357) &amp; IF(BN357="",""," – " &amp; BN357))</f>
        <v/>
      </c>
      <c r="CB357" s="107" t="str">
        <f t="shared" si="490"/>
        <v/>
      </c>
      <c r="CC357" t="s">
        <v>1</v>
      </c>
      <c r="CD357" s="106" t="str">
        <f>IF(BA357="Vacant","",IF(BA357="","",BA357)&amp;IF(BB357="",""," – "&amp;BB357))</f>
        <v/>
      </c>
      <c r="CE357" s="107" t="str">
        <f t="shared" si="502"/>
        <v/>
      </c>
      <c r="CF357" t="s">
        <v>1</v>
      </c>
      <c r="CG357" s="112" t="str">
        <f t="shared" si="503"/>
        <v/>
      </c>
      <c r="CH357" s="107" t="str" cm="1">
        <f t="array" ref="CH357">IF(CG357="","",INDEX(imePrezime_id,CG357,0))</f>
        <v/>
      </c>
      <c r="CI357" t="s">
        <v>1</v>
      </c>
      <c r="CJ357" s="30" t="str">
        <f>IF(CE357&lt;&gt;"NEMA","","SELECT '"&amp;CD357&amp;"', ime, prezime FROM imeprezime WHERE ime LIKE '%"&amp;MID(BA357,2,LEN(BA357)-2)&amp;"%' Or prezime LIKE '%"&amp;MID(BB357,2,LEN(BB357)-2)&amp;"%' Or ime LIKE '%"&amp;MID(BB357,2,LEN(BB357)-2)&amp;"%' Or prezime LIKE '%"&amp;MID(BA357,2,LEN(BA357)-2)&amp;"%' ORDER BY ime, prezime;")</f>
        <v/>
      </c>
      <c r="CK357" t="s">
        <v>1</v>
      </c>
      <c r="CL357" s="91"/>
      <c r="CM357" t="s">
        <v>1</v>
      </c>
      <c r="CO357" t="s">
        <v>1</v>
      </c>
      <c r="CW357" s="116" t="str">
        <f>IF(CE357="NEMA",MAX(CW$10:CW356)+1,"")</f>
        <v/>
      </c>
      <c r="CX357" t="s">
        <v>1</v>
      </c>
      <c r="CY357" s="124" t="str">
        <f>LEFT(BQ357,1)</f>
        <v/>
      </c>
      <c r="CZ357" t="s">
        <v>1</v>
      </c>
      <c r="DA357" s="106" t="str">
        <f>IF(CW357="","",IF(BO357&lt;&gt;"CRO","","INSERT INTO osoba (id,reg_broj,oib,spol_id,dat_rodjenja) VALUES ("&amp;CW357&amp;",(SELECT max(reg_broj)+1 FROM osoba),Null,'"&amp;CY357&amp;"',Null); INSERT INTO osoba_log (id,reg_broj,oib,spol_id,dat_rodjenja,dnevnik_id) SELECT id,reg_broj,oib,spol_id,dat_rodjenja,"&amp;CW$2&amp;" FROM osoba WHERE id = "&amp;CW357&amp;";"))</f>
        <v/>
      </c>
      <c r="DB357" s="129" t="str">
        <f>IF(CW357="","","INSERT INTO imeprezime (id,osoba_id,rbr,ime,prezime,klub_id,identitet_id,sintaksa_id,info,aktivno,dnevnik_id) VALUES ("&amp;CW357&amp;","&amp;IF(DA357="","Null",CW357)&amp;",1,'"&amp;BA357&amp;"','"&amp;BB357&amp;"',(SELECT id FROM klub WHERE naziv = '"&amp;BI357&amp;"'),Null,1,'',1,"&amp;CW$2&amp;");")</f>
        <v/>
      </c>
      <c r="DC357" t="s">
        <v>1</v>
      </c>
      <c r="DD357" s="30" t="str">
        <f t="shared" si="504"/>
        <v/>
      </c>
      <c r="DE357" t="s">
        <v>1</v>
      </c>
      <c r="DF357" s="106" t="str">
        <f>IF(OR(BP357="",BP357&lt;&gt;"NEMA"),"",BO357)</f>
        <v/>
      </c>
      <c r="DG357" s="129" t="str">
        <f>IF(DF357="","",MAX(DG$10:DG356)+1)</f>
        <v/>
      </c>
      <c r="DH357" t="s">
        <v>1</v>
      </c>
      <c r="DI357" s="91"/>
      <c r="DJ357" t="s">
        <v>1</v>
      </c>
      <c r="DK357" s="30" t="str">
        <f>IF(DF357="","","INSERT INTO drzava(id,naziv,oznaka) VALUES ("&amp;DG357&amp;",'"&amp;DI357&amp;"','"&amp;UPPER(LEFT(DF357,1))&amp;LOWER(RIGHT(DF357,2))&amp;"');")</f>
        <v/>
      </c>
      <c r="DL357" t="s">
        <v>1</v>
      </c>
      <c r="DM357" s="170" t="str">
        <f>IF(BJ357&lt;&gt;"NEMA","",IF(IFERROR(MATCH(BI357,BI$10:BI356,0),0)&lt;&gt;0,"",BI357))</f>
        <v/>
      </c>
      <c r="DN357" t="s">
        <v>1</v>
      </c>
      <c r="DO357" s="91"/>
      <c r="DP357" t="s">
        <v>1</v>
      </c>
      <c r="DQ357" s="106" t="str">
        <f t="shared" si="505"/>
        <v/>
      </c>
      <c r="DR357" s="74" t="str">
        <f>IF(DQ357="","",MAX(DR$10:DR356)+1)</f>
        <v/>
      </c>
      <c r="DS357" s="74" t="str">
        <f>IF(DQ357="","",IF(BP357="","",IF(BP357="NEMA",DG357,BP357)))</f>
        <v/>
      </c>
      <c r="DT357" s="74" t="str">
        <f t="shared" si="506"/>
        <v/>
      </c>
      <c r="DU357" s="74" t="str">
        <f>IF(DO357="","",MAX(DU$10:DU356)+1)</f>
        <v/>
      </c>
      <c r="DV357" s="181" t="str">
        <f>IF(DO357="","",INDEX(klub_id,MATCH(DO357,klub_naziv,0)))</f>
        <v/>
      </c>
      <c r="DW357" s="129" t="str">
        <f t="shared" si="507"/>
        <v/>
      </c>
      <c r="DX357" t="s">
        <v>1</v>
      </c>
      <c r="DY357" s="30" t="str">
        <f t="shared" si="508"/>
        <v/>
      </c>
      <c r="DZ357" t="s">
        <v>1</v>
      </c>
      <c r="EA357" s="170" t="str">
        <f>IF(BX357="","",IF(BY357&lt;&gt;"NEMA","ime-pre-klu"&amp;IF(BJ357="","","(ali)")&amp;"-kat",IF(CB357&lt;&gt;"NEMA","ime-pre-klu"&amp;IF(BJ357="","","(ali)"),IF(CE357&lt;&gt;"NEMA","ime-pre",IF(CW357&lt;&gt;"","novo",""))))&amp;IF(AND(BE357="0",BD357&gt;max_minuta*60),"-ot",""))</f>
        <v/>
      </c>
      <c r="EB357" t="s">
        <v>1</v>
      </c>
      <c r="EC357" s="112"/>
      <c r="ED357" s="138"/>
      <c r="EE357" s="138"/>
      <c r="EF357" s="138"/>
      <c r="EG357" s="138"/>
      <c r="EH357" s="138"/>
      <c r="EI357" s="138"/>
      <c r="EJ357" s="138"/>
      <c r="EK357" s="138"/>
      <c r="EL357" s="138"/>
      <c r="EM357" s="107" t="str">
        <f t="shared" si="491"/>
        <v/>
      </c>
      <c r="EN357" t="s">
        <v>1</v>
      </c>
    </row>
    <row r="358" spans="2:144" x14ac:dyDescent="0.25">
      <c r="B358" s="152"/>
      <c r="C358" t="s">
        <v>1</v>
      </c>
      <c r="D358" s="163" t="str">
        <f t="shared" si="492"/>
        <v/>
      </c>
      <c r="E358" s="164" t="str">
        <f t="shared" ref="E358:AW358" si="535">IF($B358="","",FIND(";",$B358,D358+1))</f>
        <v/>
      </c>
      <c r="F358" s="164" t="str">
        <f t="shared" si="535"/>
        <v/>
      </c>
      <c r="G358" s="164" t="str">
        <f t="shared" si="535"/>
        <v/>
      </c>
      <c r="H358" s="164" t="str">
        <f t="shared" si="535"/>
        <v/>
      </c>
      <c r="I358" s="164" t="str">
        <f t="shared" si="535"/>
        <v/>
      </c>
      <c r="J358" s="164" t="str">
        <f t="shared" si="535"/>
        <v/>
      </c>
      <c r="K358" s="164" t="str">
        <f t="shared" si="535"/>
        <v/>
      </c>
      <c r="L358" s="164" t="str">
        <f t="shared" si="535"/>
        <v/>
      </c>
      <c r="M358" s="164" t="str">
        <f t="shared" si="535"/>
        <v/>
      </c>
      <c r="N358" s="164" t="str">
        <f t="shared" si="535"/>
        <v/>
      </c>
      <c r="O358" s="164" t="str">
        <f t="shared" si="535"/>
        <v/>
      </c>
      <c r="P358" s="164" t="str">
        <f t="shared" si="535"/>
        <v/>
      </c>
      <c r="Q358" s="164" t="str">
        <f t="shared" si="535"/>
        <v/>
      </c>
      <c r="R358" s="164" t="str">
        <f t="shared" si="535"/>
        <v/>
      </c>
      <c r="S358" s="164" t="str">
        <f t="shared" si="535"/>
        <v/>
      </c>
      <c r="T358" s="164" t="str">
        <f t="shared" si="535"/>
        <v/>
      </c>
      <c r="U358" s="164" t="str">
        <f t="shared" si="535"/>
        <v/>
      </c>
      <c r="V358" s="164" t="str">
        <f t="shared" si="535"/>
        <v/>
      </c>
      <c r="W358" s="164" t="str">
        <f t="shared" si="535"/>
        <v/>
      </c>
      <c r="X358" s="164" t="str">
        <f t="shared" si="535"/>
        <v/>
      </c>
      <c r="Y358" s="164" t="str">
        <f t="shared" si="535"/>
        <v/>
      </c>
      <c r="Z358" s="164" t="str">
        <f t="shared" si="535"/>
        <v/>
      </c>
      <c r="AA358" s="164" t="str">
        <f t="shared" si="535"/>
        <v/>
      </c>
      <c r="AB358" s="164" t="str">
        <f t="shared" si="535"/>
        <v/>
      </c>
      <c r="AC358" s="164" t="str">
        <f t="shared" si="535"/>
        <v/>
      </c>
      <c r="AD358" s="164" t="str">
        <f t="shared" si="535"/>
        <v/>
      </c>
      <c r="AE358" s="164" t="str">
        <f t="shared" si="535"/>
        <v/>
      </c>
      <c r="AF358" s="164" t="str">
        <f t="shared" si="535"/>
        <v/>
      </c>
      <c r="AG358" s="164" t="str">
        <f t="shared" si="535"/>
        <v/>
      </c>
      <c r="AH358" s="164" t="str">
        <f t="shared" si="535"/>
        <v/>
      </c>
      <c r="AI358" s="164" t="str">
        <f t="shared" si="535"/>
        <v/>
      </c>
      <c r="AJ358" s="164" t="str">
        <f t="shared" si="535"/>
        <v/>
      </c>
      <c r="AK358" s="164" t="str">
        <f t="shared" si="535"/>
        <v/>
      </c>
      <c r="AL358" s="164" t="str">
        <f t="shared" si="535"/>
        <v/>
      </c>
      <c r="AM358" s="164" t="str">
        <f t="shared" si="535"/>
        <v/>
      </c>
      <c r="AN358" s="164" t="str">
        <f t="shared" si="535"/>
        <v/>
      </c>
      <c r="AO358" s="164" t="str">
        <f t="shared" si="535"/>
        <v/>
      </c>
      <c r="AP358" s="164" t="str">
        <f t="shared" si="535"/>
        <v/>
      </c>
      <c r="AQ358" s="164" t="str">
        <f t="shared" si="535"/>
        <v/>
      </c>
      <c r="AR358" s="164" t="str">
        <f t="shared" si="535"/>
        <v/>
      </c>
      <c r="AS358" s="164" t="str">
        <f t="shared" si="535"/>
        <v/>
      </c>
      <c r="AT358" s="164" t="str">
        <f t="shared" si="535"/>
        <v/>
      </c>
      <c r="AU358" s="164" t="str">
        <f t="shared" si="535"/>
        <v/>
      </c>
      <c r="AV358" s="164" t="str">
        <f t="shared" si="535"/>
        <v/>
      </c>
      <c r="AW358" s="165" t="str">
        <f t="shared" si="535"/>
        <v/>
      </c>
      <c r="AX358" t="s">
        <v>1</v>
      </c>
      <c r="AY358" s="106" t="str">
        <f t="shared" si="494"/>
        <v/>
      </c>
      <c r="AZ358" s="138" t="str">
        <f t="shared" si="486"/>
        <v/>
      </c>
      <c r="BA358" s="74" t="str">
        <f t="shared" si="495"/>
        <v/>
      </c>
      <c r="BB358" s="74" t="str">
        <f t="shared" si="496"/>
        <v/>
      </c>
      <c r="BC358" s="138" t="str">
        <f t="shared" si="497"/>
        <v/>
      </c>
      <c r="BD358" s="138" t="str">
        <f t="shared" si="498"/>
        <v/>
      </c>
      <c r="BE358" s="138" t="str">
        <f t="shared" si="499"/>
        <v/>
      </c>
      <c r="BF358" s="138" t="str">
        <f t="shared" si="520"/>
        <v/>
      </c>
      <c r="BG358" s="138" t="str">
        <f>IF(CD358="","",IF(N(BD358)&gt;max_minuta*60,2,INDEX(statusRezultat_id,MATCH(VALUE(BE358),statusRezultat_oevent,0))))</f>
        <v/>
      </c>
      <c r="BH358" s="74" t="str">
        <f>IF(B358="","",SUBSTITUTE(MID($B358,R358+1,S358-R358-1),"""",""))</f>
        <v/>
      </c>
      <c r="BI358" s="74" t="str">
        <f>IF(B358="","",SUBSTITUTE(MID($B358,S358+1,T358-S358-1),"""",""))</f>
        <v/>
      </c>
      <c r="BJ358" s="138" t="str">
        <f t="shared" si="500"/>
        <v/>
      </c>
      <c r="BK358" s="74" t="str" cm="1">
        <f t="array" ref="BK358">IF(BJ358="",""&amp;BI358,IF(BJ358="NEMA",BI358,INDEX(klubAlias_klub,BJ358)))</f>
        <v/>
      </c>
      <c r="BL358" s="74" t="str" cm="1">
        <f t="array" ref="BL358">IFERROR(INDEX(registarNatjecatelji,CE358,4),"")</f>
        <v/>
      </c>
      <c r="BM358" s="183" t="str">
        <f t="shared" si="456"/>
        <v/>
      </c>
      <c r="BN358" s="74" t="str">
        <f t="shared" si="501"/>
        <v/>
      </c>
      <c r="BO358" s="74" t="str">
        <f>IF(B358="","",SUBSTITUTE(MID($B358,T358+1,U358-T358-1),"""",""))</f>
        <v/>
      </c>
      <c r="BP358" s="138" t="str">
        <f>IF(BO358="","",IFERROR(INDEX(drzava_id,MATCH(BO358,drzava_oznaka,0)),"NEMA"))</f>
        <v/>
      </c>
      <c r="BQ358" s="74" t="str">
        <f>IF(B358="","",SUBSTITUTE(MID($B358,AQ358+1,AR358-AQ358-1),"""",""))</f>
        <v/>
      </c>
      <c r="BR358" s="74" t="str">
        <f t="shared" si="487"/>
        <v/>
      </c>
      <c r="BS358" s="138" t="str">
        <f t="shared" si="488"/>
        <v/>
      </c>
      <c r="BT358" s="75" t="str">
        <f>IF(B358="","",SUBSTITUTE(MID($B358,AR358+1,AS358-AR358-1),"""",""))</f>
        <v/>
      </c>
      <c r="BU358" s="75" t="str">
        <f>IF(B358="","",SUBSTITUTE(MID($B358,AS358+1,AT358-AS358-1),"""",""))</f>
        <v/>
      </c>
      <c r="BV358" s="76" t="str">
        <f>IF(B358="","",SUBSTITUTE(MID($B358,AT358+1,AU358-AT358-1),"""",""))</f>
        <v/>
      </c>
      <c r="BW358" t="s">
        <v>1</v>
      </c>
      <c r="BX358" s="106" t="str">
        <f>IF(BA358="Vacant","",IF(BA358="","",BA358) &amp; IF(BB358="",""," – " &amp; BB358) &amp; IF(BN358="",""," – " &amp; BN358) &amp; IF(AY358="",""," – " &amp; AY358))</f>
        <v/>
      </c>
      <c r="BY358" s="107" t="str">
        <f t="shared" si="489"/>
        <v/>
      </c>
      <c r="BZ358" t="s">
        <v>1</v>
      </c>
      <c r="CA358" s="106" t="str">
        <f>IF(BA358="Vacant","",IF(BA358="","",BA358) &amp; IF(BB358="",""," – " &amp; BB358) &amp; IF(BN358="",""," – " &amp; BN358))</f>
        <v/>
      </c>
      <c r="CB358" s="107" t="str">
        <f t="shared" si="490"/>
        <v/>
      </c>
      <c r="CC358" t="s">
        <v>1</v>
      </c>
      <c r="CD358" s="106" t="str">
        <f>IF(BA358="Vacant","",IF(BA358="","",BA358)&amp;IF(BB358="",""," – "&amp;BB358))</f>
        <v/>
      </c>
      <c r="CE358" s="107" t="str">
        <f t="shared" si="502"/>
        <v/>
      </c>
      <c r="CF358" t="s">
        <v>1</v>
      </c>
      <c r="CG358" s="112" t="str">
        <f t="shared" si="503"/>
        <v/>
      </c>
      <c r="CH358" s="107" t="str" cm="1">
        <f t="array" ref="CH358">IF(CG358="","",INDEX(imePrezime_id,CG358,0))</f>
        <v/>
      </c>
      <c r="CI358" t="s">
        <v>1</v>
      </c>
      <c r="CJ358" s="30" t="str">
        <f>IF(CE358&lt;&gt;"NEMA","","SELECT '"&amp;CD358&amp;"', ime, prezime FROM imeprezime WHERE ime LIKE '%"&amp;MID(BA358,2,LEN(BA358)-2)&amp;"%' Or prezime LIKE '%"&amp;MID(BB358,2,LEN(BB358)-2)&amp;"%' Or ime LIKE '%"&amp;MID(BB358,2,LEN(BB358)-2)&amp;"%' Or prezime LIKE '%"&amp;MID(BA358,2,LEN(BA358)-2)&amp;"%' ORDER BY ime, prezime;")</f>
        <v/>
      </c>
      <c r="CK358" t="s">
        <v>1</v>
      </c>
      <c r="CL358" s="91"/>
      <c r="CM358" t="s">
        <v>1</v>
      </c>
      <c r="CO358" t="s">
        <v>1</v>
      </c>
      <c r="CW358" s="116" t="str">
        <f>IF(CE358="NEMA",MAX(CW$10:CW357)+1,"")</f>
        <v/>
      </c>
      <c r="CX358" t="s">
        <v>1</v>
      </c>
      <c r="CY358" s="124" t="str">
        <f>LEFT(BQ358,1)</f>
        <v/>
      </c>
      <c r="CZ358" t="s">
        <v>1</v>
      </c>
      <c r="DA358" s="106" t="str">
        <f>IF(CW358="","",IF(BO358&lt;&gt;"CRO","","INSERT INTO osoba (id,reg_broj,oib,spol_id,dat_rodjenja) VALUES ("&amp;CW358&amp;",(SELECT max(reg_broj)+1 FROM osoba),Null,'"&amp;CY358&amp;"',Null); INSERT INTO osoba_log (id,reg_broj,oib,spol_id,dat_rodjenja,dnevnik_id) SELECT id,reg_broj,oib,spol_id,dat_rodjenja,"&amp;CW$2&amp;" FROM osoba WHERE id = "&amp;CW358&amp;";"))</f>
        <v/>
      </c>
      <c r="DB358" s="129" t="str">
        <f>IF(CW358="","","INSERT INTO imeprezime (id,osoba_id,rbr,ime,prezime,klub_id,identitet_id,sintaksa_id,info,aktivno,dnevnik_id) VALUES ("&amp;CW358&amp;","&amp;IF(DA358="","Null",CW358)&amp;",1,'"&amp;BA358&amp;"','"&amp;BB358&amp;"',(SELECT id FROM klub WHERE naziv = '"&amp;BI358&amp;"'),Null,1,'',1,"&amp;CW$2&amp;");")</f>
        <v/>
      </c>
      <c r="DC358" t="s">
        <v>1</v>
      </c>
      <c r="DD358" s="30" t="str">
        <f t="shared" si="504"/>
        <v/>
      </c>
      <c r="DE358" t="s">
        <v>1</v>
      </c>
      <c r="DF358" s="106" t="str">
        <f>IF(OR(BP358="",BP358&lt;&gt;"NEMA"),"",BO358)</f>
        <v/>
      </c>
      <c r="DG358" s="129" t="str">
        <f>IF(DF358="","",MAX(DG$10:DG357)+1)</f>
        <v/>
      </c>
      <c r="DH358" t="s">
        <v>1</v>
      </c>
      <c r="DI358" s="91"/>
      <c r="DJ358" t="s">
        <v>1</v>
      </c>
      <c r="DK358" s="30" t="str">
        <f>IF(DF358="","","INSERT INTO drzava(id,naziv,oznaka) VALUES ("&amp;DG358&amp;",'"&amp;DI358&amp;"','"&amp;UPPER(LEFT(DF358,1))&amp;LOWER(RIGHT(DF358,2))&amp;"');")</f>
        <v/>
      </c>
      <c r="DL358" t="s">
        <v>1</v>
      </c>
      <c r="DM358" s="170" t="str">
        <f>IF(BJ358&lt;&gt;"NEMA","",IF(IFERROR(MATCH(BI358,BI$10:BI357,0),0)&lt;&gt;0,"",BI358))</f>
        <v/>
      </c>
      <c r="DN358" t="s">
        <v>1</v>
      </c>
      <c r="DO358" s="91"/>
      <c r="DP358" t="s">
        <v>1</v>
      </c>
      <c r="DQ358" s="106" t="str">
        <f t="shared" si="505"/>
        <v/>
      </c>
      <c r="DR358" s="74" t="str">
        <f>IF(DQ358="","",MAX(DR$10:DR357)+1)</f>
        <v/>
      </c>
      <c r="DS358" s="74" t="str">
        <f>IF(DQ358="","",IF(BP358="","",IF(BP358="NEMA",DG358,BP358)))</f>
        <v/>
      </c>
      <c r="DT358" s="74" t="str">
        <f t="shared" si="506"/>
        <v/>
      </c>
      <c r="DU358" s="74" t="str">
        <f>IF(DO358="","",MAX(DU$10:DU357)+1)</f>
        <v/>
      </c>
      <c r="DV358" s="181" t="str">
        <f>IF(DO358="","",INDEX(klub_id,MATCH(DO358,klub_naziv,0)))</f>
        <v/>
      </c>
      <c r="DW358" s="129" t="str">
        <f t="shared" si="507"/>
        <v/>
      </c>
      <c r="DX358" t="s">
        <v>1</v>
      </c>
      <c r="DY358" s="30" t="str">
        <f t="shared" si="508"/>
        <v/>
      </c>
      <c r="DZ358" t="s">
        <v>1</v>
      </c>
      <c r="EA358" s="170" t="str">
        <f>IF(BX358="","",IF(BY358&lt;&gt;"NEMA","ime-pre-klu"&amp;IF(BJ358="","","(ali)")&amp;"-kat",IF(CB358&lt;&gt;"NEMA","ime-pre-klu"&amp;IF(BJ358="","","(ali)"),IF(CE358&lt;&gt;"NEMA","ime-pre",IF(CW358&lt;&gt;"","novo",""))))&amp;IF(AND(BE358="0",BD358&gt;max_minuta*60),"-ot",""))</f>
        <v/>
      </c>
      <c r="EB358" t="s">
        <v>1</v>
      </c>
      <c r="EC358" s="112"/>
      <c r="ED358" s="138"/>
      <c r="EE358" s="138"/>
      <c r="EF358" s="138"/>
      <c r="EG358" s="138"/>
      <c r="EH358" s="138"/>
      <c r="EI358" s="138"/>
      <c r="EJ358" s="138"/>
      <c r="EK358" s="138"/>
      <c r="EL358" s="138"/>
      <c r="EM358" s="107" t="str">
        <f t="shared" si="491"/>
        <v/>
      </c>
      <c r="EN358" t="s">
        <v>1</v>
      </c>
    </row>
    <row r="359" spans="2:144" x14ac:dyDescent="0.25">
      <c r="B359" s="152"/>
      <c r="C359" t="s">
        <v>1</v>
      </c>
      <c r="D359" s="163" t="str">
        <f t="shared" si="492"/>
        <v/>
      </c>
      <c r="E359" s="164" t="str">
        <f t="shared" ref="E359:AW359" si="536">IF($B359="","",FIND(";",$B359,D359+1))</f>
        <v/>
      </c>
      <c r="F359" s="164" t="str">
        <f t="shared" si="536"/>
        <v/>
      </c>
      <c r="G359" s="164" t="str">
        <f t="shared" si="536"/>
        <v/>
      </c>
      <c r="H359" s="164" t="str">
        <f t="shared" si="536"/>
        <v/>
      </c>
      <c r="I359" s="164" t="str">
        <f t="shared" si="536"/>
        <v/>
      </c>
      <c r="J359" s="164" t="str">
        <f t="shared" si="536"/>
        <v/>
      </c>
      <c r="K359" s="164" t="str">
        <f t="shared" si="536"/>
        <v/>
      </c>
      <c r="L359" s="164" t="str">
        <f t="shared" si="536"/>
        <v/>
      </c>
      <c r="M359" s="164" t="str">
        <f t="shared" si="536"/>
        <v/>
      </c>
      <c r="N359" s="164" t="str">
        <f t="shared" si="536"/>
        <v/>
      </c>
      <c r="O359" s="164" t="str">
        <f t="shared" si="536"/>
        <v/>
      </c>
      <c r="P359" s="164" t="str">
        <f t="shared" si="536"/>
        <v/>
      </c>
      <c r="Q359" s="164" t="str">
        <f t="shared" si="536"/>
        <v/>
      </c>
      <c r="R359" s="164" t="str">
        <f t="shared" si="536"/>
        <v/>
      </c>
      <c r="S359" s="164" t="str">
        <f t="shared" si="536"/>
        <v/>
      </c>
      <c r="T359" s="164" t="str">
        <f t="shared" si="536"/>
        <v/>
      </c>
      <c r="U359" s="164" t="str">
        <f t="shared" si="536"/>
        <v/>
      </c>
      <c r="V359" s="164" t="str">
        <f t="shared" si="536"/>
        <v/>
      </c>
      <c r="W359" s="164" t="str">
        <f t="shared" si="536"/>
        <v/>
      </c>
      <c r="X359" s="164" t="str">
        <f t="shared" si="536"/>
        <v/>
      </c>
      <c r="Y359" s="164" t="str">
        <f t="shared" si="536"/>
        <v/>
      </c>
      <c r="Z359" s="164" t="str">
        <f t="shared" si="536"/>
        <v/>
      </c>
      <c r="AA359" s="164" t="str">
        <f t="shared" si="536"/>
        <v/>
      </c>
      <c r="AB359" s="164" t="str">
        <f t="shared" si="536"/>
        <v/>
      </c>
      <c r="AC359" s="164" t="str">
        <f t="shared" si="536"/>
        <v/>
      </c>
      <c r="AD359" s="164" t="str">
        <f t="shared" si="536"/>
        <v/>
      </c>
      <c r="AE359" s="164" t="str">
        <f t="shared" si="536"/>
        <v/>
      </c>
      <c r="AF359" s="164" t="str">
        <f t="shared" si="536"/>
        <v/>
      </c>
      <c r="AG359" s="164" t="str">
        <f t="shared" si="536"/>
        <v/>
      </c>
      <c r="AH359" s="164" t="str">
        <f t="shared" si="536"/>
        <v/>
      </c>
      <c r="AI359" s="164" t="str">
        <f t="shared" si="536"/>
        <v/>
      </c>
      <c r="AJ359" s="164" t="str">
        <f t="shared" si="536"/>
        <v/>
      </c>
      <c r="AK359" s="164" t="str">
        <f t="shared" si="536"/>
        <v/>
      </c>
      <c r="AL359" s="164" t="str">
        <f t="shared" si="536"/>
        <v/>
      </c>
      <c r="AM359" s="164" t="str">
        <f t="shared" si="536"/>
        <v/>
      </c>
      <c r="AN359" s="164" t="str">
        <f t="shared" si="536"/>
        <v/>
      </c>
      <c r="AO359" s="164" t="str">
        <f t="shared" si="536"/>
        <v/>
      </c>
      <c r="AP359" s="164" t="str">
        <f t="shared" si="536"/>
        <v/>
      </c>
      <c r="AQ359" s="164" t="str">
        <f t="shared" si="536"/>
        <v/>
      </c>
      <c r="AR359" s="164" t="str">
        <f t="shared" si="536"/>
        <v/>
      </c>
      <c r="AS359" s="164" t="str">
        <f t="shared" si="536"/>
        <v/>
      </c>
      <c r="AT359" s="164" t="str">
        <f t="shared" si="536"/>
        <v/>
      </c>
      <c r="AU359" s="164" t="str">
        <f t="shared" si="536"/>
        <v/>
      </c>
      <c r="AV359" s="164" t="str">
        <f t="shared" si="536"/>
        <v/>
      </c>
      <c r="AW359" s="165" t="str">
        <f t="shared" si="536"/>
        <v/>
      </c>
      <c r="AX359" t="s">
        <v>1</v>
      </c>
      <c r="AY359" s="106" t="str">
        <f t="shared" si="494"/>
        <v/>
      </c>
      <c r="AZ359" s="138" t="str">
        <f t="shared" si="486"/>
        <v/>
      </c>
      <c r="BA359" s="74" t="str">
        <f t="shared" si="495"/>
        <v/>
      </c>
      <c r="BB359" s="74" t="str">
        <f t="shared" si="496"/>
        <v/>
      </c>
      <c r="BC359" s="138" t="str">
        <f t="shared" si="497"/>
        <v/>
      </c>
      <c r="BD359" s="138" t="str">
        <f t="shared" si="498"/>
        <v/>
      </c>
      <c r="BE359" s="138" t="str">
        <f t="shared" si="499"/>
        <v/>
      </c>
      <c r="BF359" s="138" t="str">
        <f t="shared" si="520"/>
        <v/>
      </c>
      <c r="BG359" s="138" t="str">
        <f>IF(CD359="","",IF(N(BD359)&gt;max_minuta*60,2,INDEX(statusRezultat_id,MATCH(VALUE(BE359),statusRezultat_oevent,0))))</f>
        <v/>
      </c>
      <c r="BH359" s="74" t="str">
        <f>IF(B359="","",SUBSTITUTE(MID($B359,R359+1,S359-R359-1),"""",""))</f>
        <v/>
      </c>
      <c r="BI359" s="74" t="str">
        <f>IF(B359="","",SUBSTITUTE(MID($B359,S359+1,T359-S359-1),"""",""))</f>
        <v/>
      </c>
      <c r="BJ359" s="138" t="str">
        <f t="shared" si="500"/>
        <v/>
      </c>
      <c r="BK359" s="74" t="str" cm="1">
        <f t="array" ref="BK359">IF(BJ359="",""&amp;BI359,IF(BJ359="NEMA",BI359,INDEX(klubAlias_klub,BJ359)))</f>
        <v/>
      </c>
      <c r="BL359" s="74" t="str" cm="1">
        <f t="array" ref="BL359">IFERROR(INDEX(registarNatjecatelji,CE359,4),"")</f>
        <v/>
      </c>
      <c r="BM359" s="183" t="str">
        <f t="shared" si="456"/>
        <v/>
      </c>
      <c r="BN359" s="74" t="str">
        <f t="shared" si="501"/>
        <v/>
      </c>
      <c r="BO359" s="74" t="str">
        <f>IF(B359="","",SUBSTITUTE(MID($B359,T359+1,U359-T359-1),"""",""))</f>
        <v/>
      </c>
      <c r="BP359" s="138" t="str">
        <f>IF(BO359="","",IFERROR(INDEX(drzava_id,MATCH(BO359,drzava_oznaka,0)),"NEMA"))</f>
        <v/>
      </c>
      <c r="BQ359" s="74" t="str">
        <f>IF(B359="","",SUBSTITUTE(MID($B359,AQ359+1,AR359-AQ359-1),"""",""))</f>
        <v/>
      </c>
      <c r="BR359" s="74" t="str">
        <f t="shared" si="487"/>
        <v/>
      </c>
      <c r="BS359" s="138" t="str">
        <f t="shared" si="488"/>
        <v/>
      </c>
      <c r="BT359" s="75" t="str">
        <f>IF(B359="","",SUBSTITUTE(MID($B359,AR359+1,AS359-AR359-1),"""",""))</f>
        <v/>
      </c>
      <c r="BU359" s="75" t="str">
        <f>IF(B359="","",SUBSTITUTE(MID($B359,AS359+1,AT359-AS359-1),"""",""))</f>
        <v/>
      </c>
      <c r="BV359" s="76" t="str">
        <f>IF(B359="","",SUBSTITUTE(MID($B359,AT359+1,AU359-AT359-1),"""",""))</f>
        <v/>
      </c>
      <c r="BW359" t="s">
        <v>1</v>
      </c>
      <c r="BX359" s="106" t="str">
        <f>IF(BA359="Vacant","",IF(BA359="","",BA359) &amp; IF(BB359="",""," – " &amp; BB359) &amp; IF(BN359="",""," – " &amp; BN359) &amp; IF(AY359="",""," – " &amp; AY359))</f>
        <v/>
      </c>
      <c r="BY359" s="107" t="str">
        <f t="shared" si="489"/>
        <v/>
      </c>
      <c r="BZ359" t="s">
        <v>1</v>
      </c>
      <c r="CA359" s="106" t="str">
        <f>IF(BA359="Vacant","",IF(BA359="","",BA359) &amp; IF(BB359="",""," – " &amp; BB359) &amp; IF(BN359="",""," – " &amp; BN359))</f>
        <v/>
      </c>
      <c r="CB359" s="107" t="str">
        <f t="shared" si="490"/>
        <v/>
      </c>
      <c r="CC359" t="s">
        <v>1</v>
      </c>
      <c r="CD359" s="106" t="str">
        <f>IF(BA359="Vacant","",IF(BA359="","",BA359)&amp;IF(BB359="",""," – "&amp;BB359))</f>
        <v/>
      </c>
      <c r="CE359" s="107" t="str">
        <f t="shared" si="502"/>
        <v/>
      </c>
      <c r="CF359" t="s">
        <v>1</v>
      </c>
      <c r="CG359" s="112" t="str">
        <f t="shared" si="503"/>
        <v/>
      </c>
      <c r="CH359" s="107" t="str" cm="1">
        <f t="array" ref="CH359">IF(CG359="","",INDEX(imePrezime_id,CG359,0))</f>
        <v/>
      </c>
      <c r="CI359" t="s">
        <v>1</v>
      </c>
      <c r="CJ359" s="30" t="str">
        <f>IF(CE359&lt;&gt;"NEMA","","SELECT '"&amp;CD359&amp;"', ime, prezime FROM imeprezime WHERE ime LIKE '%"&amp;MID(BA359,2,LEN(BA359)-2)&amp;"%' Or prezime LIKE '%"&amp;MID(BB359,2,LEN(BB359)-2)&amp;"%' Or ime LIKE '%"&amp;MID(BB359,2,LEN(BB359)-2)&amp;"%' Or prezime LIKE '%"&amp;MID(BA359,2,LEN(BA359)-2)&amp;"%' ORDER BY ime, prezime;")</f>
        <v/>
      </c>
      <c r="CK359" t="s">
        <v>1</v>
      </c>
      <c r="CL359" s="91"/>
      <c r="CM359" t="s">
        <v>1</v>
      </c>
      <c r="CO359" t="s">
        <v>1</v>
      </c>
      <c r="CW359" s="116" t="str">
        <f>IF(CE359="NEMA",MAX(CW$10:CW358)+1,"")</f>
        <v/>
      </c>
      <c r="CX359" t="s">
        <v>1</v>
      </c>
      <c r="CY359" s="124" t="str">
        <f>LEFT(BQ359,1)</f>
        <v/>
      </c>
      <c r="CZ359" t="s">
        <v>1</v>
      </c>
      <c r="DA359" s="106" t="str">
        <f>IF(CW359="","",IF(BO359&lt;&gt;"CRO","","INSERT INTO osoba (id,reg_broj,oib,spol_id,dat_rodjenja) VALUES ("&amp;CW359&amp;",(SELECT max(reg_broj)+1 FROM osoba),Null,'"&amp;CY359&amp;"',Null); INSERT INTO osoba_log (id,reg_broj,oib,spol_id,dat_rodjenja,dnevnik_id) SELECT id,reg_broj,oib,spol_id,dat_rodjenja,"&amp;CW$2&amp;" FROM osoba WHERE id = "&amp;CW359&amp;";"))</f>
        <v/>
      </c>
      <c r="DB359" s="129" t="str">
        <f>IF(CW359="","","INSERT INTO imeprezime (id,osoba_id,rbr,ime,prezime,klub_id,identitet_id,sintaksa_id,info,aktivno,dnevnik_id) VALUES ("&amp;CW359&amp;","&amp;IF(DA359="","Null",CW359)&amp;",1,'"&amp;BA359&amp;"','"&amp;BB359&amp;"',(SELECT id FROM klub WHERE naziv = '"&amp;BI359&amp;"'),Null,1,'',1,"&amp;CW$2&amp;");")</f>
        <v/>
      </c>
      <c r="DC359" t="s">
        <v>1</v>
      </c>
      <c r="DD359" s="30" t="str">
        <f t="shared" si="504"/>
        <v/>
      </c>
      <c r="DE359" t="s">
        <v>1</v>
      </c>
      <c r="DF359" s="106" t="str">
        <f>IF(OR(BP359="",BP359&lt;&gt;"NEMA"),"",BO359)</f>
        <v/>
      </c>
      <c r="DG359" s="129" t="str">
        <f>IF(DF359="","",MAX(DG$10:DG358)+1)</f>
        <v/>
      </c>
      <c r="DH359" t="s">
        <v>1</v>
      </c>
      <c r="DI359" s="91"/>
      <c r="DJ359" t="s">
        <v>1</v>
      </c>
      <c r="DK359" s="30" t="str">
        <f>IF(DF359="","","INSERT INTO drzava(id,naziv,oznaka) VALUES ("&amp;DG359&amp;",'"&amp;DI359&amp;"','"&amp;UPPER(LEFT(DF359,1))&amp;LOWER(RIGHT(DF359,2))&amp;"');")</f>
        <v/>
      </c>
      <c r="DL359" t="s">
        <v>1</v>
      </c>
      <c r="DM359" s="170" t="str">
        <f>IF(BJ359&lt;&gt;"NEMA","",IF(IFERROR(MATCH(BI359,BI$10:BI358,0),0)&lt;&gt;0,"",BI359))</f>
        <v/>
      </c>
      <c r="DN359" t="s">
        <v>1</v>
      </c>
      <c r="DO359" s="91"/>
      <c r="DP359" t="s">
        <v>1</v>
      </c>
      <c r="DQ359" s="106" t="str">
        <f t="shared" si="505"/>
        <v/>
      </c>
      <c r="DR359" s="74" t="str">
        <f>IF(DQ359="","",MAX(DR$10:DR358)+1)</f>
        <v/>
      </c>
      <c r="DS359" s="74" t="str">
        <f>IF(DQ359="","",IF(BP359="","",IF(BP359="NEMA",DG359,BP359)))</f>
        <v/>
      </c>
      <c r="DT359" s="74" t="str">
        <f t="shared" si="506"/>
        <v/>
      </c>
      <c r="DU359" s="74" t="str">
        <f>IF(DO359="","",MAX(DU$10:DU358)+1)</f>
        <v/>
      </c>
      <c r="DV359" s="181" t="str">
        <f>IF(DO359="","",INDEX(klub_id,MATCH(DO359,klub_naziv,0)))</f>
        <v/>
      </c>
      <c r="DW359" s="129" t="str">
        <f t="shared" si="507"/>
        <v/>
      </c>
      <c r="DX359" t="s">
        <v>1</v>
      </c>
      <c r="DY359" s="30" t="str">
        <f t="shared" si="508"/>
        <v/>
      </c>
      <c r="DZ359" t="s">
        <v>1</v>
      </c>
      <c r="EA359" s="170" t="str">
        <f>IF(BX359="","",IF(BY359&lt;&gt;"NEMA","ime-pre-klu"&amp;IF(BJ359="","","(ali)")&amp;"-kat",IF(CB359&lt;&gt;"NEMA","ime-pre-klu"&amp;IF(BJ359="","","(ali)"),IF(CE359&lt;&gt;"NEMA","ime-pre",IF(CW359&lt;&gt;"","novo",""))))&amp;IF(AND(BE359="0",BD359&gt;max_minuta*60),"-ot",""))</f>
        <v/>
      </c>
      <c r="EB359" t="s">
        <v>1</v>
      </c>
      <c r="EC359" s="112"/>
      <c r="ED359" s="138"/>
      <c r="EE359" s="138"/>
      <c r="EF359" s="138"/>
      <c r="EG359" s="138"/>
      <c r="EH359" s="138"/>
      <c r="EI359" s="138"/>
      <c r="EJ359" s="138"/>
      <c r="EK359" s="138"/>
      <c r="EL359" s="138"/>
      <c r="EM359" s="107" t="str">
        <f t="shared" si="491"/>
        <v/>
      </c>
      <c r="EN359" t="s">
        <v>1</v>
      </c>
    </row>
    <row r="360" spans="2:144" x14ac:dyDescent="0.25">
      <c r="B360" s="152"/>
      <c r="C360" t="s">
        <v>1</v>
      </c>
      <c r="D360" s="163" t="str">
        <f t="shared" si="492"/>
        <v/>
      </c>
      <c r="E360" s="164" t="str">
        <f t="shared" ref="E360:AW360" si="537">IF($B360="","",FIND(";",$B360,D360+1))</f>
        <v/>
      </c>
      <c r="F360" s="164" t="str">
        <f t="shared" si="537"/>
        <v/>
      </c>
      <c r="G360" s="164" t="str">
        <f t="shared" si="537"/>
        <v/>
      </c>
      <c r="H360" s="164" t="str">
        <f t="shared" si="537"/>
        <v/>
      </c>
      <c r="I360" s="164" t="str">
        <f t="shared" si="537"/>
        <v/>
      </c>
      <c r="J360" s="164" t="str">
        <f t="shared" si="537"/>
        <v/>
      </c>
      <c r="K360" s="164" t="str">
        <f t="shared" si="537"/>
        <v/>
      </c>
      <c r="L360" s="164" t="str">
        <f t="shared" si="537"/>
        <v/>
      </c>
      <c r="M360" s="164" t="str">
        <f t="shared" si="537"/>
        <v/>
      </c>
      <c r="N360" s="164" t="str">
        <f t="shared" si="537"/>
        <v/>
      </c>
      <c r="O360" s="164" t="str">
        <f t="shared" si="537"/>
        <v/>
      </c>
      <c r="P360" s="164" t="str">
        <f t="shared" si="537"/>
        <v/>
      </c>
      <c r="Q360" s="164" t="str">
        <f t="shared" si="537"/>
        <v/>
      </c>
      <c r="R360" s="164" t="str">
        <f t="shared" si="537"/>
        <v/>
      </c>
      <c r="S360" s="164" t="str">
        <f t="shared" si="537"/>
        <v/>
      </c>
      <c r="T360" s="164" t="str">
        <f t="shared" si="537"/>
        <v/>
      </c>
      <c r="U360" s="164" t="str">
        <f t="shared" si="537"/>
        <v/>
      </c>
      <c r="V360" s="164" t="str">
        <f t="shared" si="537"/>
        <v/>
      </c>
      <c r="W360" s="164" t="str">
        <f t="shared" si="537"/>
        <v/>
      </c>
      <c r="X360" s="164" t="str">
        <f t="shared" si="537"/>
        <v/>
      </c>
      <c r="Y360" s="164" t="str">
        <f t="shared" si="537"/>
        <v/>
      </c>
      <c r="Z360" s="164" t="str">
        <f t="shared" si="537"/>
        <v/>
      </c>
      <c r="AA360" s="164" t="str">
        <f t="shared" si="537"/>
        <v/>
      </c>
      <c r="AB360" s="164" t="str">
        <f t="shared" si="537"/>
        <v/>
      </c>
      <c r="AC360" s="164" t="str">
        <f t="shared" si="537"/>
        <v/>
      </c>
      <c r="AD360" s="164" t="str">
        <f t="shared" si="537"/>
        <v/>
      </c>
      <c r="AE360" s="164" t="str">
        <f t="shared" si="537"/>
        <v/>
      </c>
      <c r="AF360" s="164" t="str">
        <f t="shared" si="537"/>
        <v/>
      </c>
      <c r="AG360" s="164" t="str">
        <f t="shared" si="537"/>
        <v/>
      </c>
      <c r="AH360" s="164" t="str">
        <f t="shared" si="537"/>
        <v/>
      </c>
      <c r="AI360" s="164" t="str">
        <f t="shared" si="537"/>
        <v/>
      </c>
      <c r="AJ360" s="164" t="str">
        <f t="shared" si="537"/>
        <v/>
      </c>
      <c r="AK360" s="164" t="str">
        <f t="shared" si="537"/>
        <v/>
      </c>
      <c r="AL360" s="164" t="str">
        <f t="shared" si="537"/>
        <v/>
      </c>
      <c r="AM360" s="164" t="str">
        <f t="shared" si="537"/>
        <v/>
      </c>
      <c r="AN360" s="164" t="str">
        <f t="shared" si="537"/>
        <v/>
      </c>
      <c r="AO360" s="164" t="str">
        <f t="shared" si="537"/>
        <v/>
      </c>
      <c r="AP360" s="164" t="str">
        <f t="shared" si="537"/>
        <v/>
      </c>
      <c r="AQ360" s="164" t="str">
        <f t="shared" si="537"/>
        <v/>
      </c>
      <c r="AR360" s="164" t="str">
        <f t="shared" si="537"/>
        <v/>
      </c>
      <c r="AS360" s="164" t="str">
        <f t="shared" si="537"/>
        <v/>
      </c>
      <c r="AT360" s="164" t="str">
        <f t="shared" si="537"/>
        <v/>
      </c>
      <c r="AU360" s="164" t="str">
        <f t="shared" si="537"/>
        <v/>
      </c>
      <c r="AV360" s="164" t="str">
        <f t="shared" si="537"/>
        <v/>
      </c>
      <c r="AW360" s="165" t="str">
        <f t="shared" si="537"/>
        <v/>
      </c>
      <c r="AX360" t="s">
        <v>1</v>
      </c>
      <c r="AY360" s="106" t="str">
        <f t="shared" si="494"/>
        <v/>
      </c>
      <c r="AZ360" s="138" t="str">
        <f t="shared" si="486"/>
        <v/>
      </c>
      <c r="BA360" s="74" t="str">
        <f t="shared" si="495"/>
        <v/>
      </c>
      <c r="BB360" s="74" t="str">
        <f t="shared" si="496"/>
        <v/>
      </c>
      <c r="BC360" s="138" t="str">
        <f t="shared" si="497"/>
        <v/>
      </c>
      <c r="BD360" s="138" t="str">
        <f t="shared" si="498"/>
        <v/>
      </c>
      <c r="BE360" s="138" t="str">
        <f t="shared" si="499"/>
        <v/>
      </c>
      <c r="BF360" s="138" t="str">
        <f t="shared" si="520"/>
        <v/>
      </c>
      <c r="BG360" s="138" t="str">
        <f>IF(CD360="","",IF(N(BD360)&gt;max_minuta*60,2,INDEX(statusRezultat_id,MATCH(VALUE(BE360),statusRezultat_oevent,0))))</f>
        <v/>
      </c>
      <c r="BH360" s="74" t="str">
        <f>IF(B360="","",SUBSTITUTE(MID($B360,R360+1,S360-R360-1),"""",""))</f>
        <v/>
      </c>
      <c r="BI360" s="74" t="str">
        <f>IF(B360="","",SUBSTITUTE(MID($B360,S360+1,T360-S360-1),"""",""))</f>
        <v/>
      </c>
      <c r="BJ360" s="138" t="str">
        <f t="shared" si="500"/>
        <v/>
      </c>
      <c r="BK360" s="74" t="str" cm="1">
        <f t="array" ref="BK360">IF(BJ360="",""&amp;BI360,IF(BJ360="NEMA",BI360,INDEX(klubAlias_klub,BJ360)))</f>
        <v/>
      </c>
      <c r="BL360" s="74" t="str" cm="1">
        <f t="array" ref="BL360">IFERROR(INDEX(registarNatjecatelji,CE360,4),"")</f>
        <v/>
      </c>
      <c r="BM360" s="183" t="str">
        <f t="shared" si="456"/>
        <v/>
      </c>
      <c r="BN360" s="74" t="str">
        <f t="shared" si="501"/>
        <v/>
      </c>
      <c r="BO360" s="74" t="str">
        <f>IF(B360="","",SUBSTITUTE(MID($B360,T360+1,U360-T360-1),"""",""))</f>
        <v/>
      </c>
      <c r="BP360" s="138" t="str">
        <f>IF(BO360="","",IFERROR(INDEX(drzava_id,MATCH(BO360,drzava_oznaka,0)),"NEMA"))</f>
        <v/>
      </c>
      <c r="BQ360" s="74" t="str">
        <f>IF(B360="","",SUBSTITUTE(MID($B360,AQ360+1,AR360-AQ360-1),"""",""))</f>
        <v/>
      </c>
      <c r="BR360" s="74" t="str">
        <f t="shared" si="487"/>
        <v/>
      </c>
      <c r="BS360" s="138" t="str">
        <f t="shared" si="488"/>
        <v/>
      </c>
      <c r="BT360" s="75" t="str">
        <f>IF(B360="","",SUBSTITUTE(MID($B360,AR360+1,AS360-AR360-1),"""",""))</f>
        <v/>
      </c>
      <c r="BU360" s="75" t="str">
        <f>IF(B360="","",SUBSTITUTE(MID($B360,AS360+1,AT360-AS360-1),"""",""))</f>
        <v/>
      </c>
      <c r="BV360" s="76" t="str">
        <f>IF(B360="","",SUBSTITUTE(MID($B360,AT360+1,AU360-AT360-1),"""",""))</f>
        <v/>
      </c>
      <c r="BW360" t="s">
        <v>1</v>
      </c>
      <c r="BX360" s="106" t="str">
        <f>IF(BA360="Vacant","",IF(BA360="","",BA360) &amp; IF(BB360="",""," – " &amp; BB360) &amp; IF(BN360="",""," – " &amp; BN360) &amp; IF(AY360="",""," – " &amp; AY360))</f>
        <v/>
      </c>
      <c r="BY360" s="107" t="str">
        <f t="shared" si="489"/>
        <v/>
      </c>
      <c r="BZ360" t="s">
        <v>1</v>
      </c>
      <c r="CA360" s="106" t="str">
        <f>IF(BA360="Vacant","",IF(BA360="","",BA360) &amp; IF(BB360="",""," – " &amp; BB360) &amp; IF(BN360="",""," – " &amp; BN360))</f>
        <v/>
      </c>
      <c r="CB360" s="107" t="str">
        <f t="shared" si="490"/>
        <v/>
      </c>
      <c r="CC360" t="s">
        <v>1</v>
      </c>
      <c r="CD360" s="106" t="str">
        <f>IF(BA360="Vacant","",IF(BA360="","",BA360)&amp;IF(BB360="",""," – "&amp;BB360))</f>
        <v/>
      </c>
      <c r="CE360" s="107" t="str">
        <f t="shared" si="502"/>
        <v/>
      </c>
      <c r="CF360" t="s">
        <v>1</v>
      </c>
      <c r="CG360" s="112" t="str">
        <f t="shared" si="503"/>
        <v/>
      </c>
      <c r="CH360" s="107" t="str" cm="1">
        <f t="array" ref="CH360">IF(CG360="","",INDEX(imePrezime_id,CG360,0))</f>
        <v/>
      </c>
      <c r="CI360" t="s">
        <v>1</v>
      </c>
      <c r="CJ360" s="30" t="str">
        <f>IF(CE360&lt;&gt;"NEMA","","SELECT '"&amp;CD360&amp;"', ime, prezime FROM imeprezime WHERE ime LIKE '%"&amp;MID(BA360,2,LEN(BA360)-2)&amp;"%' Or prezime LIKE '%"&amp;MID(BB360,2,LEN(BB360)-2)&amp;"%' Or ime LIKE '%"&amp;MID(BB360,2,LEN(BB360)-2)&amp;"%' Or prezime LIKE '%"&amp;MID(BA360,2,LEN(BA360)-2)&amp;"%' ORDER BY ime, prezime;")</f>
        <v/>
      </c>
      <c r="CK360" t="s">
        <v>1</v>
      </c>
      <c r="CL360" s="91"/>
      <c r="CM360" t="s">
        <v>1</v>
      </c>
      <c r="CO360" t="s">
        <v>1</v>
      </c>
      <c r="CW360" s="116" t="str">
        <f>IF(CE360="NEMA",MAX(CW$10:CW359)+1,"")</f>
        <v/>
      </c>
      <c r="CX360" t="s">
        <v>1</v>
      </c>
      <c r="CY360" s="124" t="str">
        <f>LEFT(BQ360,1)</f>
        <v/>
      </c>
      <c r="CZ360" t="s">
        <v>1</v>
      </c>
      <c r="DA360" s="106" t="str">
        <f>IF(CW360="","",IF(BO360&lt;&gt;"CRO","","INSERT INTO osoba (id,reg_broj,oib,spol_id,dat_rodjenja) VALUES ("&amp;CW360&amp;",(SELECT max(reg_broj)+1 FROM osoba),Null,'"&amp;CY360&amp;"',Null); INSERT INTO osoba_log (id,reg_broj,oib,spol_id,dat_rodjenja,dnevnik_id) SELECT id,reg_broj,oib,spol_id,dat_rodjenja,"&amp;CW$2&amp;" FROM osoba WHERE id = "&amp;CW360&amp;";"))</f>
        <v/>
      </c>
      <c r="DB360" s="129" t="str">
        <f>IF(CW360="","","INSERT INTO imeprezime (id,osoba_id,rbr,ime,prezime,klub_id,identitet_id,sintaksa_id,info,aktivno,dnevnik_id) VALUES ("&amp;CW360&amp;","&amp;IF(DA360="","Null",CW360)&amp;",1,'"&amp;BA360&amp;"','"&amp;BB360&amp;"',(SELECT id FROM klub WHERE naziv = '"&amp;BI360&amp;"'),Null,1,'',1,"&amp;CW$2&amp;");")</f>
        <v/>
      </c>
      <c r="DC360" t="s">
        <v>1</v>
      </c>
      <c r="DD360" s="30" t="str">
        <f t="shared" si="504"/>
        <v/>
      </c>
      <c r="DE360" t="s">
        <v>1</v>
      </c>
      <c r="DF360" s="106" t="str">
        <f>IF(OR(BP360="",BP360&lt;&gt;"NEMA"),"",BO360)</f>
        <v/>
      </c>
      <c r="DG360" s="129" t="str">
        <f>IF(DF360="","",MAX(DG$10:DG359)+1)</f>
        <v/>
      </c>
      <c r="DH360" t="s">
        <v>1</v>
      </c>
      <c r="DI360" s="91"/>
      <c r="DJ360" t="s">
        <v>1</v>
      </c>
      <c r="DK360" s="30" t="str">
        <f>IF(DF360="","","INSERT INTO drzava(id,naziv,oznaka) VALUES ("&amp;DG360&amp;",'"&amp;DI360&amp;"','"&amp;UPPER(LEFT(DF360,1))&amp;LOWER(RIGHT(DF360,2))&amp;"');")</f>
        <v/>
      </c>
      <c r="DL360" t="s">
        <v>1</v>
      </c>
      <c r="DM360" s="170" t="str">
        <f>IF(BJ360&lt;&gt;"NEMA","",IF(IFERROR(MATCH(BI360,BI$10:BI359,0),0)&lt;&gt;0,"",BI360))</f>
        <v/>
      </c>
      <c r="DN360" t="s">
        <v>1</v>
      </c>
      <c r="DO360" s="91"/>
      <c r="DP360" t="s">
        <v>1</v>
      </c>
      <c r="DQ360" s="106" t="str">
        <f t="shared" si="505"/>
        <v/>
      </c>
      <c r="DR360" s="74" t="str">
        <f>IF(DQ360="","",MAX(DR$10:DR359)+1)</f>
        <v/>
      </c>
      <c r="DS360" s="74" t="str">
        <f>IF(DQ360="","",IF(BP360="","",IF(BP360="NEMA",DG360,BP360)))</f>
        <v/>
      </c>
      <c r="DT360" s="74" t="str">
        <f t="shared" si="506"/>
        <v/>
      </c>
      <c r="DU360" s="74" t="str">
        <f>IF(DO360="","",MAX(DU$10:DU359)+1)</f>
        <v/>
      </c>
      <c r="DV360" s="181" t="str">
        <f>IF(DO360="","",INDEX(klub_id,MATCH(DO360,klub_naziv,0)))</f>
        <v/>
      </c>
      <c r="DW360" s="129" t="str">
        <f t="shared" si="507"/>
        <v/>
      </c>
      <c r="DX360" t="s">
        <v>1</v>
      </c>
      <c r="DY360" s="30" t="str">
        <f t="shared" si="508"/>
        <v/>
      </c>
      <c r="DZ360" t="s">
        <v>1</v>
      </c>
      <c r="EA360" s="170" t="str">
        <f>IF(BX360="","",IF(BY360&lt;&gt;"NEMA","ime-pre-klu"&amp;IF(BJ360="","","(ali)")&amp;"-kat",IF(CB360&lt;&gt;"NEMA","ime-pre-klu"&amp;IF(BJ360="","","(ali)"),IF(CE360&lt;&gt;"NEMA","ime-pre",IF(CW360&lt;&gt;"","novo",""))))&amp;IF(AND(BE360="0",BD360&gt;max_minuta*60),"-ot",""))</f>
        <v/>
      </c>
      <c r="EB360" t="s">
        <v>1</v>
      </c>
      <c r="EC360" s="112"/>
      <c r="ED360" s="138"/>
      <c r="EE360" s="138"/>
      <c r="EF360" s="138"/>
      <c r="EG360" s="138"/>
      <c r="EH360" s="138"/>
      <c r="EI360" s="138"/>
      <c r="EJ360" s="138"/>
      <c r="EK360" s="138"/>
      <c r="EL360" s="138"/>
      <c r="EM360" s="107" t="str">
        <f t="shared" si="491"/>
        <v/>
      </c>
      <c r="EN360" t="s">
        <v>1</v>
      </c>
    </row>
    <row r="361" spans="2:144" x14ac:dyDescent="0.25">
      <c r="B361" s="152"/>
      <c r="C361" t="s">
        <v>1</v>
      </c>
      <c r="D361" s="163" t="str">
        <f t="shared" si="492"/>
        <v/>
      </c>
      <c r="E361" s="164" t="str">
        <f t="shared" ref="E361:AW361" si="538">IF($B361="","",FIND(";",$B361,D361+1))</f>
        <v/>
      </c>
      <c r="F361" s="164" t="str">
        <f t="shared" si="538"/>
        <v/>
      </c>
      <c r="G361" s="164" t="str">
        <f t="shared" si="538"/>
        <v/>
      </c>
      <c r="H361" s="164" t="str">
        <f t="shared" si="538"/>
        <v/>
      </c>
      <c r="I361" s="164" t="str">
        <f t="shared" si="538"/>
        <v/>
      </c>
      <c r="J361" s="164" t="str">
        <f t="shared" si="538"/>
        <v/>
      </c>
      <c r="K361" s="164" t="str">
        <f t="shared" si="538"/>
        <v/>
      </c>
      <c r="L361" s="164" t="str">
        <f t="shared" si="538"/>
        <v/>
      </c>
      <c r="M361" s="164" t="str">
        <f t="shared" si="538"/>
        <v/>
      </c>
      <c r="N361" s="164" t="str">
        <f t="shared" si="538"/>
        <v/>
      </c>
      <c r="O361" s="164" t="str">
        <f t="shared" si="538"/>
        <v/>
      </c>
      <c r="P361" s="164" t="str">
        <f t="shared" si="538"/>
        <v/>
      </c>
      <c r="Q361" s="164" t="str">
        <f t="shared" si="538"/>
        <v/>
      </c>
      <c r="R361" s="164" t="str">
        <f t="shared" si="538"/>
        <v/>
      </c>
      <c r="S361" s="164" t="str">
        <f t="shared" si="538"/>
        <v/>
      </c>
      <c r="T361" s="164" t="str">
        <f t="shared" si="538"/>
        <v/>
      </c>
      <c r="U361" s="164" t="str">
        <f t="shared" si="538"/>
        <v/>
      </c>
      <c r="V361" s="164" t="str">
        <f t="shared" si="538"/>
        <v/>
      </c>
      <c r="W361" s="164" t="str">
        <f t="shared" si="538"/>
        <v/>
      </c>
      <c r="X361" s="164" t="str">
        <f t="shared" si="538"/>
        <v/>
      </c>
      <c r="Y361" s="164" t="str">
        <f t="shared" si="538"/>
        <v/>
      </c>
      <c r="Z361" s="164" t="str">
        <f t="shared" si="538"/>
        <v/>
      </c>
      <c r="AA361" s="164" t="str">
        <f t="shared" si="538"/>
        <v/>
      </c>
      <c r="AB361" s="164" t="str">
        <f t="shared" si="538"/>
        <v/>
      </c>
      <c r="AC361" s="164" t="str">
        <f t="shared" si="538"/>
        <v/>
      </c>
      <c r="AD361" s="164" t="str">
        <f t="shared" si="538"/>
        <v/>
      </c>
      <c r="AE361" s="164" t="str">
        <f t="shared" si="538"/>
        <v/>
      </c>
      <c r="AF361" s="164" t="str">
        <f t="shared" si="538"/>
        <v/>
      </c>
      <c r="AG361" s="164" t="str">
        <f t="shared" si="538"/>
        <v/>
      </c>
      <c r="AH361" s="164" t="str">
        <f t="shared" si="538"/>
        <v/>
      </c>
      <c r="AI361" s="164" t="str">
        <f t="shared" si="538"/>
        <v/>
      </c>
      <c r="AJ361" s="164" t="str">
        <f t="shared" si="538"/>
        <v/>
      </c>
      <c r="AK361" s="164" t="str">
        <f t="shared" si="538"/>
        <v/>
      </c>
      <c r="AL361" s="164" t="str">
        <f t="shared" si="538"/>
        <v/>
      </c>
      <c r="AM361" s="164" t="str">
        <f t="shared" si="538"/>
        <v/>
      </c>
      <c r="AN361" s="164" t="str">
        <f t="shared" si="538"/>
        <v/>
      </c>
      <c r="AO361" s="164" t="str">
        <f t="shared" si="538"/>
        <v/>
      </c>
      <c r="AP361" s="164" t="str">
        <f t="shared" si="538"/>
        <v/>
      </c>
      <c r="AQ361" s="164" t="str">
        <f t="shared" si="538"/>
        <v/>
      </c>
      <c r="AR361" s="164" t="str">
        <f t="shared" si="538"/>
        <v/>
      </c>
      <c r="AS361" s="164" t="str">
        <f t="shared" si="538"/>
        <v/>
      </c>
      <c r="AT361" s="164" t="str">
        <f t="shared" si="538"/>
        <v/>
      </c>
      <c r="AU361" s="164" t="str">
        <f t="shared" si="538"/>
        <v/>
      </c>
      <c r="AV361" s="164" t="str">
        <f t="shared" si="538"/>
        <v/>
      </c>
      <c r="AW361" s="165" t="str">
        <f t="shared" si="538"/>
        <v/>
      </c>
      <c r="AX361" t="s">
        <v>1</v>
      </c>
      <c r="AY361" s="106" t="str">
        <f t="shared" si="494"/>
        <v/>
      </c>
      <c r="AZ361" s="138" t="str">
        <f t="shared" si="486"/>
        <v/>
      </c>
      <c r="BA361" s="74" t="str">
        <f t="shared" si="495"/>
        <v/>
      </c>
      <c r="BB361" s="74" t="str">
        <f t="shared" si="496"/>
        <v/>
      </c>
      <c r="BC361" s="138" t="str">
        <f t="shared" si="497"/>
        <v/>
      </c>
      <c r="BD361" s="138" t="str">
        <f t="shared" si="498"/>
        <v/>
      </c>
      <c r="BE361" s="138" t="str">
        <f t="shared" si="499"/>
        <v/>
      </c>
      <c r="BF361" s="138" t="str">
        <f t="shared" si="520"/>
        <v/>
      </c>
      <c r="BG361" s="138" t="str">
        <f>IF(CD361="","",IF(N(BD361)&gt;max_minuta*60,2,INDEX(statusRezultat_id,MATCH(VALUE(BE361),statusRezultat_oevent,0))))</f>
        <v/>
      </c>
      <c r="BH361" s="74" t="str">
        <f>IF(B361="","",SUBSTITUTE(MID($B361,R361+1,S361-R361-1),"""",""))</f>
        <v/>
      </c>
      <c r="BI361" s="74" t="str">
        <f>IF(B361="","",SUBSTITUTE(MID($B361,S361+1,T361-S361-1),"""",""))</f>
        <v/>
      </c>
      <c r="BJ361" s="138" t="str">
        <f t="shared" si="500"/>
        <v/>
      </c>
      <c r="BK361" s="74" t="str" cm="1">
        <f t="array" ref="BK361">IF(BJ361="",""&amp;BI361,IF(BJ361="NEMA",BI361,INDEX(klubAlias_klub,BJ361)))</f>
        <v/>
      </c>
      <c r="BL361" s="74" t="str" cm="1">
        <f t="array" ref="BL361">IFERROR(INDEX(registarNatjecatelji,CE361,4),"")</f>
        <v/>
      </c>
      <c r="BM361" s="183" t="str">
        <f t="shared" si="456"/>
        <v/>
      </c>
      <c r="BN361" s="74" t="str">
        <f t="shared" si="501"/>
        <v/>
      </c>
      <c r="BO361" s="74" t="str">
        <f>IF(B361="","",SUBSTITUTE(MID($B361,T361+1,U361-T361-1),"""",""))</f>
        <v/>
      </c>
      <c r="BP361" s="138" t="str">
        <f>IF(BO361="","",IFERROR(INDEX(drzava_id,MATCH(BO361,drzava_oznaka,0)),"NEMA"))</f>
        <v/>
      </c>
      <c r="BQ361" s="74" t="str">
        <f>IF(B361="","",SUBSTITUTE(MID($B361,AQ361+1,AR361-AQ361-1),"""",""))</f>
        <v/>
      </c>
      <c r="BR361" s="74" t="str">
        <f t="shared" si="487"/>
        <v/>
      </c>
      <c r="BS361" s="138" t="str">
        <f t="shared" si="488"/>
        <v/>
      </c>
      <c r="BT361" s="75" t="str">
        <f>IF(B361="","",SUBSTITUTE(MID($B361,AR361+1,AS361-AR361-1),"""",""))</f>
        <v/>
      </c>
      <c r="BU361" s="75" t="str">
        <f>IF(B361="","",SUBSTITUTE(MID($B361,AS361+1,AT361-AS361-1),"""",""))</f>
        <v/>
      </c>
      <c r="BV361" s="76" t="str">
        <f>IF(B361="","",SUBSTITUTE(MID($B361,AT361+1,AU361-AT361-1),"""",""))</f>
        <v/>
      </c>
      <c r="BW361" t="s">
        <v>1</v>
      </c>
      <c r="BX361" s="106" t="str">
        <f>IF(BA361="Vacant","",IF(BA361="","",BA361) &amp; IF(BB361="",""," – " &amp; BB361) &amp; IF(BN361="",""," – " &amp; BN361) &amp; IF(AY361="",""," – " &amp; AY361))</f>
        <v/>
      </c>
      <c r="BY361" s="107" t="str">
        <f t="shared" si="489"/>
        <v/>
      </c>
      <c r="BZ361" t="s">
        <v>1</v>
      </c>
      <c r="CA361" s="106" t="str">
        <f>IF(BA361="Vacant","",IF(BA361="","",BA361) &amp; IF(BB361="",""," – " &amp; BB361) &amp; IF(BN361="",""," – " &amp; BN361))</f>
        <v/>
      </c>
      <c r="CB361" s="107" t="str">
        <f t="shared" si="490"/>
        <v/>
      </c>
      <c r="CC361" t="s">
        <v>1</v>
      </c>
      <c r="CD361" s="106" t="str">
        <f>IF(BA361="Vacant","",IF(BA361="","",BA361)&amp;IF(BB361="",""," – "&amp;BB361))</f>
        <v/>
      </c>
      <c r="CE361" s="107" t="str">
        <f t="shared" si="502"/>
        <v/>
      </c>
      <c r="CF361" t="s">
        <v>1</v>
      </c>
      <c r="CG361" s="112" t="str">
        <f t="shared" si="503"/>
        <v/>
      </c>
      <c r="CH361" s="107" t="str" cm="1">
        <f t="array" ref="CH361">IF(CG361="","",INDEX(imePrezime_id,CG361,0))</f>
        <v/>
      </c>
      <c r="CI361" t="s">
        <v>1</v>
      </c>
      <c r="CJ361" s="30" t="str">
        <f>IF(CE361&lt;&gt;"NEMA","","SELECT '"&amp;CD361&amp;"', ime, prezime FROM imeprezime WHERE ime LIKE '%"&amp;MID(BA361,2,LEN(BA361)-2)&amp;"%' Or prezime LIKE '%"&amp;MID(BB361,2,LEN(BB361)-2)&amp;"%' Or ime LIKE '%"&amp;MID(BB361,2,LEN(BB361)-2)&amp;"%' Or prezime LIKE '%"&amp;MID(BA361,2,LEN(BA361)-2)&amp;"%' ORDER BY ime, prezime;")</f>
        <v/>
      </c>
      <c r="CK361" t="s">
        <v>1</v>
      </c>
      <c r="CL361" s="91"/>
      <c r="CM361" t="s">
        <v>1</v>
      </c>
      <c r="CO361" t="s">
        <v>1</v>
      </c>
      <c r="CW361" s="116" t="str">
        <f>IF(CE361="NEMA",MAX(CW$10:CW360)+1,"")</f>
        <v/>
      </c>
      <c r="CX361" t="s">
        <v>1</v>
      </c>
      <c r="CY361" s="124" t="str">
        <f>LEFT(BQ361,1)</f>
        <v/>
      </c>
      <c r="CZ361" t="s">
        <v>1</v>
      </c>
      <c r="DA361" s="106" t="str">
        <f>IF(CW361="","",IF(BO361&lt;&gt;"CRO","","INSERT INTO osoba (id,reg_broj,oib,spol_id,dat_rodjenja) VALUES ("&amp;CW361&amp;",(SELECT max(reg_broj)+1 FROM osoba),Null,'"&amp;CY361&amp;"',Null); INSERT INTO osoba_log (id,reg_broj,oib,spol_id,dat_rodjenja,dnevnik_id) SELECT id,reg_broj,oib,spol_id,dat_rodjenja,"&amp;CW$2&amp;" FROM osoba WHERE id = "&amp;CW361&amp;";"))</f>
        <v/>
      </c>
      <c r="DB361" s="129" t="str">
        <f>IF(CW361="","","INSERT INTO imeprezime (id,osoba_id,rbr,ime,prezime,klub_id,identitet_id,sintaksa_id,info,aktivno,dnevnik_id) VALUES ("&amp;CW361&amp;","&amp;IF(DA361="","Null",CW361)&amp;",1,'"&amp;BA361&amp;"','"&amp;BB361&amp;"',(SELECT id FROM klub WHERE naziv = '"&amp;BI361&amp;"'),Null,1,'',1,"&amp;CW$2&amp;");")</f>
        <v/>
      </c>
      <c r="DC361" t="s">
        <v>1</v>
      </c>
      <c r="DD361" s="30" t="str">
        <f t="shared" si="504"/>
        <v/>
      </c>
      <c r="DE361" t="s">
        <v>1</v>
      </c>
      <c r="DF361" s="106" t="str">
        <f>IF(OR(BP361="",BP361&lt;&gt;"NEMA"),"",BO361)</f>
        <v/>
      </c>
      <c r="DG361" s="129" t="str">
        <f>IF(DF361="","",MAX(DG$10:DG360)+1)</f>
        <v/>
      </c>
      <c r="DH361" t="s">
        <v>1</v>
      </c>
      <c r="DI361" s="91"/>
      <c r="DJ361" t="s">
        <v>1</v>
      </c>
      <c r="DK361" s="30" t="str">
        <f>IF(DF361="","","INSERT INTO drzava(id,naziv,oznaka) VALUES ("&amp;DG361&amp;",'"&amp;DI361&amp;"','"&amp;UPPER(LEFT(DF361,1))&amp;LOWER(RIGHT(DF361,2))&amp;"');")</f>
        <v/>
      </c>
      <c r="DL361" t="s">
        <v>1</v>
      </c>
      <c r="DM361" s="170" t="str">
        <f>IF(BJ361&lt;&gt;"NEMA","",IF(IFERROR(MATCH(BI361,BI$10:BI360,0),0)&lt;&gt;0,"",BI361))</f>
        <v/>
      </c>
      <c r="DN361" t="s">
        <v>1</v>
      </c>
      <c r="DO361" s="91"/>
      <c r="DP361" t="s">
        <v>1</v>
      </c>
      <c r="DQ361" s="106" t="str">
        <f t="shared" si="505"/>
        <v/>
      </c>
      <c r="DR361" s="74" t="str">
        <f>IF(DQ361="","",MAX(DR$10:DR360)+1)</f>
        <v/>
      </c>
      <c r="DS361" s="74" t="str">
        <f>IF(DQ361="","",IF(BP361="","",IF(BP361="NEMA",DG361,BP361)))</f>
        <v/>
      </c>
      <c r="DT361" s="74" t="str">
        <f t="shared" si="506"/>
        <v/>
      </c>
      <c r="DU361" s="74" t="str">
        <f>IF(DO361="","",MAX(DU$10:DU360)+1)</f>
        <v/>
      </c>
      <c r="DV361" s="181" t="str">
        <f>IF(DO361="","",INDEX(klub_id,MATCH(DO361,klub_naziv,0)))</f>
        <v/>
      </c>
      <c r="DW361" s="129" t="str">
        <f t="shared" si="507"/>
        <v/>
      </c>
      <c r="DX361" t="s">
        <v>1</v>
      </c>
      <c r="DY361" s="30" t="str">
        <f t="shared" si="508"/>
        <v/>
      </c>
      <c r="DZ361" t="s">
        <v>1</v>
      </c>
      <c r="EA361" s="170" t="str">
        <f>IF(BX361="","",IF(BY361&lt;&gt;"NEMA","ime-pre-klu"&amp;IF(BJ361="","","(ali)")&amp;"-kat",IF(CB361&lt;&gt;"NEMA","ime-pre-klu"&amp;IF(BJ361="","","(ali)"),IF(CE361&lt;&gt;"NEMA","ime-pre",IF(CW361&lt;&gt;"","novo",""))))&amp;IF(AND(BE361="0",BD361&gt;max_minuta*60),"-ot",""))</f>
        <v/>
      </c>
      <c r="EB361" t="s">
        <v>1</v>
      </c>
      <c r="EC361" s="112"/>
      <c r="ED361" s="138"/>
      <c r="EE361" s="138"/>
      <c r="EF361" s="138"/>
      <c r="EG361" s="138"/>
      <c r="EH361" s="138"/>
      <c r="EI361" s="138"/>
      <c r="EJ361" s="138"/>
      <c r="EK361" s="138"/>
      <c r="EL361" s="138"/>
      <c r="EM361" s="107" t="str">
        <f t="shared" si="491"/>
        <v/>
      </c>
      <c r="EN361" t="s">
        <v>1</v>
      </c>
    </row>
    <row r="362" spans="2:144" x14ac:dyDescent="0.25">
      <c r="B362" s="152"/>
      <c r="C362" t="s">
        <v>1</v>
      </c>
      <c r="D362" s="163" t="str">
        <f t="shared" si="492"/>
        <v/>
      </c>
      <c r="E362" s="164" t="str">
        <f t="shared" ref="E362:AW362" si="539">IF($B362="","",FIND(";",$B362,D362+1))</f>
        <v/>
      </c>
      <c r="F362" s="164" t="str">
        <f t="shared" si="539"/>
        <v/>
      </c>
      <c r="G362" s="164" t="str">
        <f t="shared" si="539"/>
        <v/>
      </c>
      <c r="H362" s="164" t="str">
        <f t="shared" si="539"/>
        <v/>
      </c>
      <c r="I362" s="164" t="str">
        <f t="shared" si="539"/>
        <v/>
      </c>
      <c r="J362" s="164" t="str">
        <f t="shared" si="539"/>
        <v/>
      </c>
      <c r="K362" s="164" t="str">
        <f t="shared" si="539"/>
        <v/>
      </c>
      <c r="L362" s="164" t="str">
        <f t="shared" si="539"/>
        <v/>
      </c>
      <c r="M362" s="164" t="str">
        <f t="shared" si="539"/>
        <v/>
      </c>
      <c r="N362" s="164" t="str">
        <f t="shared" si="539"/>
        <v/>
      </c>
      <c r="O362" s="164" t="str">
        <f t="shared" si="539"/>
        <v/>
      </c>
      <c r="P362" s="164" t="str">
        <f t="shared" si="539"/>
        <v/>
      </c>
      <c r="Q362" s="164" t="str">
        <f t="shared" si="539"/>
        <v/>
      </c>
      <c r="R362" s="164" t="str">
        <f t="shared" si="539"/>
        <v/>
      </c>
      <c r="S362" s="164" t="str">
        <f t="shared" si="539"/>
        <v/>
      </c>
      <c r="T362" s="164" t="str">
        <f t="shared" si="539"/>
        <v/>
      </c>
      <c r="U362" s="164" t="str">
        <f t="shared" si="539"/>
        <v/>
      </c>
      <c r="V362" s="164" t="str">
        <f t="shared" si="539"/>
        <v/>
      </c>
      <c r="W362" s="164" t="str">
        <f t="shared" si="539"/>
        <v/>
      </c>
      <c r="X362" s="164" t="str">
        <f t="shared" si="539"/>
        <v/>
      </c>
      <c r="Y362" s="164" t="str">
        <f t="shared" si="539"/>
        <v/>
      </c>
      <c r="Z362" s="164" t="str">
        <f t="shared" si="539"/>
        <v/>
      </c>
      <c r="AA362" s="164" t="str">
        <f t="shared" si="539"/>
        <v/>
      </c>
      <c r="AB362" s="164" t="str">
        <f t="shared" si="539"/>
        <v/>
      </c>
      <c r="AC362" s="164" t="str">
        <f t="shared" si="539"/>
        <v/>
      </c>
      <c r="AD362" s="164" t="str">
        <f t="shared" si="539"/>
        <v/>
      </c>
      <c r="AE362" s="164" t="str">
        <f t="shared" si="539"/>
        <v/>
      </c>
      <c r="AF362" s="164" t="str">
        <f t="shared" si="539"/>
        <v/>
      </c>
      <c r="AG362" s="164" t="str">
        <f t="shared" si="539"/>
        <v/>
      </c>
      <c r="AH362" s="164" t="str">
        <f t="shared" si="539"/>
        <v/>
      </c>
      <c r="AI362" s="164" t="str">
        <f t="shared" si="539"/>
        <v/>
      </c>
      <c r="AJ362" s="164" t="str">
        <f t="shared" si="539"/>
        <v/>
      </c>
      <c r="AK362" s="164" t="str">
        <f t="shared" si="539"/>
        <v/>
      </c>
      <c r="AL362" s="164" t="str">
        <f t="shared" si="539"/>
        <v/>
      </c>
      <c r="AM362" s="164" t="str">
        <f t="shared" si="539"/>
        <v/>
      </c>
      <c r="AN362" s="164" t="str">
        <f t="shared" si="539"/>
        <v/>
      </c>
      <c r="AO362" s="164" t="str">
        <f t="shared" si="539"/>
        <v/>
      </c>
      <c r="AP362" s="164" t="str">
        <f t="shared" si="539"/>
        <v/>
      </c>
      <c r="AQ362" s="164" t="str">
        <f t="shared" si="539"/>
        <v/>
      </c>
      <c r="AR362" s="164" t="str">
        <f t="shared" si="539"/>
        <v/>
      </c>
      <c r="AS362" s="164" t="str">
        <f t="shared" si="539"/>
        <v/>
      </c>
      <c r="AT362" s="164" t="str">
        <f t="shared" si="539"/>
        <v/>
      </c>
      <c r="AU362" s="164" t="str">
        <f t="shared" si="539"/>
        <v/>
      </c>
      <c r="AV362" s="164" t="str">
        <f t="shared" si="539"/>
        <v/>
      </c>
      <c r="AW362" s="165" t="str">
        <f t="shared" si="539"/>
        <v/>
      </c>
      <c r="AX362" t="s">
        <v>1</v>
      </c>
      <c r="AY362" s="106" t="str">
        <f t="shared" si="494"/>
        <v/>
      </c>
      <c r="AZ362" s="138" t="str">
        <f t="shared" si="486"/>
        <v/>
      </c>
      <c r="BA362" s="74" t="str">
        <f t="shared" si="495"/>
        <v/>
      </c>
      <c r="BB362" s="74" t="str">
        <f t="shared" si="496"/>
        <v/>
      </c>
      <c r="BC362" s="138" t="str">
        <f t="shared" si="497"/>
        <v/>
      </c>
      <c r="BD362" s="138" t="str">
        <f t="shared" si="498"/>
        <v/>
      </c>
      <c r="BE362" s="138" t="str">
        <f t="shared" si="499"/>
        <v/>
      </c>
      <c r="BF362" s="138" t="str">
        <f t="shared" si="520"/>
        <v/>
      </c>
      <c r="BG362" s="138" t="str">
        <f>IF(CD362="","",IF(N(BD362)&gt;max_minuta*60,2,INDEX(statusRezultat_id,MATCH(VALUE(BE362),statusRezultat_oevent,0))))</f>
        <v/>
      </c>
      <c r="BH362" s="74" t="str">
        <f>IF(B362="","",SUBSTITUTE(MID($B362,R362+1,S362-R362-1),"""",""))</f>
        <v/>
      </c>
      <c r="BI362" s="74" t="str">
        <f>IF(B362="","",SUBSTITUTE(MID($B362,S362+1,T362-S362-1),"""",""))</f>
        <v/>
      </c>
      <c r="BJ362" s="138" t="str">
        <f t="shared" si="500"/>
        <v/>
      </c>
      <c r="BK362" s="74" t="str" cm="1">
        <f t="array" ref="BK362">IF(BJ362="",""&amp;BI362,IF(BJ362="NEMA",BI362,INDEX(klubAlias_klub,BJ362)))</f>
        <v/>
      </c>
      <c r="BL362" s="74" t="str" cm="1">
        <f t="array" ref="BL362">IFERROR(INDEX(registarNatjecatelji,CE362,4),"")</f>
        <v/>
      </c>
      <c r="BM362" s="183" t="str">
        <f t="shared" si="456"/>
        <v/>
      </c>
      <c r="BN362" s="74" t="str">
        <f t="shared" si="501"/>
        <v/>
      </c>
      <c r="BO362" s="74" t="str">
        <f>IF(B362="","",SUBSTITUTE(MID($B362,T362+1,U362-T362-1),"""",""))</f>
        <v/>
      </c>
      <c r="BP362" s="138" t="str">
        <f>IF(BO362="","",IFERROR(INDEX(drzava_id,MATCH(BO362,drzava_oznaka,0)),"NEMA"))</f>
        <v/>
      </c>
      <c r="BQ362" s="74" t="str">
        <f>IF(B362="","",SUBSTITUTE(MID($B362,AQ362+1,AR362-AQ362-1),"""",""))</f>
        <v/>
      </c>
      <c r="BR362" s="74" t="str">
        <f t="shared" si="487"/>
        <v/>
      </c>
      <c r="BS362" s="138" t="str">
        <f t="shared" si="488"/>
        <v/>
      </c>
      <c r="BT362" s="75" t="str">
        <f>IF(B362="","",SUBSTITUTE(MID($B362,AR362+1,AS362-AR362-1),"""",""))</f>
        <v/>
      </c>
      <c r="BU362" s="75" t="str">
        <f>IF(B362="","",SUBSTITUTE(MID($B362,AS362+1,AT362-AS362-1),"""",""))</f>
        <v/>
      </c>
      <c r="BV362" s="76" t="str">
        <f>IF(B362="","",SUBSTITUTE(MID($B362,AT362+1,AU362-AT362-1),"""",""))</f>
        <v/>
      </c>
      <c r="BW362" t="s">
        <v>1</v>
      </c>
      <c r="BX362" s="106" t="str">
        <f>IF(BA362="Vacant","",IF(BA362="","",BA362) &amp; IF(BB362="",""," – " &amp; BB362) &amp; IF(BN362="",""," – " &amp; BN362) &amp; IF(AY362="",""," – " &amp; AY362))</f>
        <v/>
      </c>
      <c r="BY362" s="107" t="str">
        <f t="shared" si="489"/>
        <v/>
      </c>
      <c r="BZ362" t="s">
        <v>1</v>
      </c>
      <c r="CA362" s="106" t="str">
        <f>IF(BA362="Vacant","",IF(BA362="","",BA362) &amp; IF(BB362="",""," – " &amp; BB362) &amp; IF(BN362="",""," – " &amp; BN362))</f>
        <v/>
      </c>
      <c r="CB362" s="107" t="str">
        <f t="shared" si="490"/>
        <v/>
      </c>
      <c r="CC362" t="s">
        <v>1</v>
      </c>
      <c r="CD362" s="106" t="str">
        <f>IF(BA362="Vacant","",IF(BA362="","",BA362)&amp;IF(BB362="",""," – "&amp;BB362))</f>
        <v/>
      </c>
      <c r="CE362" s="107" t="str">
        <f t="shared" si="502"/>
        <v/>
      </c>
      <c r="CF362" t="s">
        <v>1</v>
      </c>
      <c r="CG362" s="112" t="str">
        <f t="shared" si="503"/>
        <v/>
      </c>
      <c r="CH362" s="107" t="str" cm="1">
        <f t="array" ref="CH362">IF(CG362="","",INDEX(imePrezime_id,CG362,0))</f>
        <v/>
      </c>
      <c r="CI362" t="s">
        <v>1</v>
      </c>
      <c r="CJ362" s="30" t="str">
        <f>IF(CE362&lt;&gt;"NEMA","","SELECT '"&amp;CD362&amp;"', ime, prezime FROM imeprezime WHERE ime LIKE '%"&amp;MID(BA362,2,LEN(BA362)-2)&amp;"%' Or prezime LIKE '%"&amp;MID(BB362,2,LEN(BB362)-2)&amp;"%' Or ime LIKE '%"&amp;MID(BB362,2,LEN(BB362)-2)&amp;"%' Or prezime LIKE '%"&amp;MID(BA362,2,LEN(BA362)-2)&amp;"%' ORDER BY ime, prezime;")</f>
        <v/>
      </c>
      <c r="CK362" t="s">
        <v>1</v>
      </c>
      <c r="CL362" s="91"/>
      <c r="CM362" t="s">
        <v>1</v>
      </c>
      <c r="CO362" t="s">
        <v>1</v>
      </c>
      <c r="CW362" s="116" t="str">
        <f>IF(CE362="NEMA",MAX(CW$10:CW361)+1,"")</f>
        <v/>
      </c>
      <c r="CX362" t="s">
        <v>1</v>
      </c>
      <c r="CY362" s="124" t="str">
        <f>LEFT(BQ362,1)</f>
        <v/>
      </c>
      <c r="CZ362" t="s">
        <v>1</v>
      </c>
      <c r="DA362" s="106" t="str">
        <f>IF(CW362="","",IF(BO362&lt;&gt;"CRO","","INSERT INTO osoba (id,reg_broj,oib,spol_id,dat_rodjenja) VALUES ("&amp;CW362&amp;",(SELECT max(reg_broj)+1 FROM osoba),Null,'"&amp;CY362&amp;"',Null); INSERT INTO osoba_log (id,reg_broj,oib,spol_id,dat_rodjenja,dnevnik_id) SELECT id,reg_broj,oib,spol_id,dat_rodjenja,"&amp;CW$2&amp;" FROM osoba WHERE id = "&amp;CW362&amp;";"))</f>
        <v/>
      </c>
      <c r="DB362" s="129" t="str">
        <f>IF(CW362="","","INSERT INTO imeprezime (id,osoba_id,rbr,ime,prezime,klub_id,identitet_id,sintaksa_id,info,aktivno,dnevnik_id) VALUES ("&amp;CW362&amp;","&amp;IF(DA362="","Null",CW362)&amp;",1,'"&amp;BA362&amp;"','"&amp;BB362&amp;"',(SELECT id FROM klub WHERE naziv = '"&amp;BI362&amp;"'),Null,1,'',1,"&amp;CW$2&amp;");")</f>
        <v/>
      </c>
      <c r="DC362" t="s">
        <v>1</v>
      </c>
      <c r="DD362" s="30" t="str">
        <f t="shared" si="504"/>
        <v/>
      </c>
      <c r="DE362" t="s">
        <v>1</v>
      </c>
      <c r="DF362" s="106" t="str">
        <f>IF(OR(BP362="",BP362&lt;&gt;"NEMA"),"",BO362)</f>
        <v/>
      </c>
      <c r="DG362" s="129" t="str">
        <f>IF(DF362="","",MAX(DG$10:DG361)+1)</f>
        <v/>
      </c>
      <c r="DH362" t="s">
        <v>1</v>
      </c>
      <c r="DI362" s="91"/>
      <c r="DJ362" t="s">
        <v>1</v>
      </c>
      <c r="DK362" s="30" t="str">
        <f>IF(DF362="","","INSERT INTO drzava(id,naziv,oznaka) VALUES ("&amp;DG362&amp;",'"&amp;DI362&amp;"','"&amp;UPPER(LEFT(DF362,1))&amp;LOWER(RIGHT(DF362,2))&amp;"');")</f>
        <v/>
      </c>
      <c r="DL362" t="s">
        <v>1</v>
      </c>
      <c r="DM362" s="170" t="str">
        <f>IF(BJ362&lt;&gt;"NEMA","",IF(IFERROR(MATCH(BI362,BI$10:BI361,0),0)&lt;&gt;0,"",BI362))</f>
        <v/>
      </c>
      <c r="DN362" t="s">
        <v>1</v>
      </c>
      <c r="DO362" s="91"/>
      <c r="DP362" t="s">
        <v>1</v>
      </c>
      <c r="DQ362" s="106" t="str">
        <f t="shared" si="505"/>
        <v/>
      </c>
      <c r="DR362" s="74" t="str">
        <f>IF(DQ362="","",MAX(DR$10:DR361)+1)</f>
        <v/>
      </c>
      <c r="DS362" s="74" t="str">
        <f>IF(DQ362="","",IF(BP362="","",IF(BP362="NEMA",DG362,BP362)))</f>
        <v/>
      </c>
      <c r="DT362" s="74" t="str">
        <f t="shared" si="506"/>
        <v/>
      </c>
      <c r="DU362" s="74" t="str">
        <f>IF(DO362="","",MAX(DU$10:DU361)+1)</f>
        <v/>
      </c>
      <c r="DV362" s="181" t="str">
        <f>IF(DO362="","",INDEX(klub_id,MATCH(DO362,klub_naziv,0)))</f>
        <v/>
      </c>
      <c r="DW362" s="129" t="str">
        <f t="shared" si="507"/>
        <v/>
      </c>
      <c r="DX362" t="s">
        <v>1</v>
      </c>
      <c r="DY362" s="30" t="str">
        <f t="shared" si="508"/>
        <v/>
      </c>
      <c r="DZ362" t="s">
        <v>1</v>
      </c>
      <c r="EA362" s="170" t="str">
        <f>IF(BX362="","",IF(BY362&lt;&gt;"NEMA","ime-pre-klu"&amp;IF(BJ362="","","(ali)")&amp;"-kat",IF(CB362&lt;&gt;"NEMA","ime-pre-klu"&amp;IF(BJ362="","","(ali)"),IF(CE362&lt;&gt;"NEMA","ime-pre",IF(CW362&lt;&gt;"","novo",""))))&amp;IF(AND(BE362="0",BD362&gt;max_minuta*60),"-ot",""))</f>
        <v/>
      </c>
      <c r="EB362" t="s">
        <v>1</v>
      </c>
      <c r="EC362" s="112"/>
      <c r="ED362" s="138"/>
      <c r="EE362" s="138"/>
      <c r="EF362" s="138"/>
      <c r="EG362" s="138"/>
      <c r="EH362" s="138"/>
      <c r="EI362" s="138"/>
      <c r="EJ362" s="138"/>
      <c r="EK362" s="138"/>
      <c r="EL362" s="138"/>
      <c r="EM362" s="107" t="str">
        <f t="shared" si="491"/>
        <v/>
      </c>
      <c r="EN362" t="s">
        <v>1</v>
      </c>
    </row>
    <row r="363" spans="2:144" x14ac:dyDescent="0.25">
      <c r="B363" s="152"/>
      <c r="C363" t="s">
        <v>1</v>
      </c>
      <c r="D363" s="163" t="str">
        <f t="shared" si="492"/>
        <v/>
      </c>
      <c r="E363" s="164" t="str">
        <f t="shared" ref="E363:AW363" si="540">IF($B363="","",FIND(";",$B363,D363+1))</f>
        <v/>
      </c>
      <c r="F363" s="164" t="str">
        <f t="shared" si="540"/>
        <v/>
      </c>
      <c r="G363" s="164" t="str">
        <f t="shared" si="540"/>
        <v/>
      </c>
      <c r="H363" s="164" t="str">
        <f t="shared" si="540"/>
        <v/>
      </c>
      <c r="I363" s="164" t="str">
        <f t="shared" si="540"/>
        <v/>
      </c>
      <c r="J363" s="164" t="str">
        <f t="shared" si="540"/>
        <v/>
      </c>
      <c r="K363" s="164" t="str">
        <f t="shared" si="540"/>
        <v/>
      </c>
      <c r="L363" s="164" t="str">
        <f t="shared" si="540"/>
        <v/>
      </c>
      <c r="M363" s="164" t="str">
        <f t="shared" si="540"/>
        <v/>
      </c>
      <c r="N363" s="164" t="str">
        <f t="shared" si="540"/>
        <v/>
      </c>
      <c r="O363" s="164" t="str">
        <f t="shared" si="540"/>
        <v/>
      </c>
      <c r="P363" s="164" t="str">
        <f t="shared" si="540"/>
        <v/>
      </c>
      <c r="Q363" s="164" t="str">
        <f t="shared" si="540"/>
        <v/>
      </c>
      <c r="R363" s="164" t="str">
        <f t="shared" si="540"/>
        <v/>
      </c>
      <c r="S363" s="164" t="str">
        <f t="shared" si="540"/>
        <v/>
      </c>
      <c r="T363" s="164" t="str">
        <f t="shared" si="540"/>
        <v/>
      </c>
      <c r="U363" s="164" t="str">
        <f t="shared" si="540"/>
        <v/>
      </c>
      <c r="V363" s="164" t="str">
        <f t="shared" si="540"/>
        <v/>
      </c>
      <c r="W363" s="164" t="str">
        <f t="shared" si="540"/>
        <v/>
      </c>
      <c r="X363" s="164" t="str">
        <f t="shared" si="540"/>
        <v/>
      </c>
      <c r="Y363" s="164" t="str">
        <f t="shared" si="540"/>
        <v/>
      </c>
      <c r="Z363" s="164" t="str">
        <f t="shared" si="540"/>
        <v/>
      </c>
      <c r="AA363" s="164" t="str">
        <f t="shared" si="540"/>
        <v/>
      </c>
      <c r="AB363" s="164" t="str">
        <f t="shared" si="540"/>
        <v/>
      </c>
      <c r="AC363" s="164" t="str">
        <f t="shared" si="540"/>
        <v/>
      </c>
      <c r="AD363" s="164" t="str">
        <f t="shared" si="540"/>
        <v/>
      </c>
      <c r="AE363" s="164" t="str">
        <f t="shared" si="540"/>
        <v/>
      </c>
      <c r="AF363" s="164" t="str">
        <f t="shared" si="540"/>
        <v/>
      </c>
      <c r="AG363" s="164" t="str">
        <f t="shared" si="540"/>
        <v/>
      </c>
      <c r="AH363" s="164" t="str">
        <f t="shared" si="540"/>
        <v/>
      </c>
      <c r="AI363" s="164" t="str">
        <f t="shared" si="540"/>
        <v/>
      </c>
      <c r="AJ363" s="164" t="str">
        <f t="shared" si="540"/>
        <v/>
      </c>
      <c r="AK363" s="164" t="str">
        <f t="shared" si="540"/>
        <v/>
      </c>
      <c r="AL363" s="164" t="str">
        <f t="shared" si="540"/>
        <v/>
      </c>
      <c r="AM363" s="164" t="str">
        <f t="shared" si="540"/>
        <v/>
      </c>
      <c r="AN363" s="164" t="str">
        <f t="shared" si="540"/>
        <v/>
      </c>
      <c r="AO363" s="164" t="str">
        <f t="shared" si="540"/>
        <v/>
      </c>
      <c r="AP363" s="164" t="str">
        <f t="shared" si="540"/>
        <v/>
      </c>
      <c r="AQ363" s="164" t="str">
        <f t="shared" si="540"/>
        <v/>
      </c>
      <c r="AR363" s="164" t="str">
        <f t="shared" si="540"/>
        <v/>
      </c>
      <c r="AS363" s="164" t="str">
        <f t="shared" si="540"/>
        <v/>
      </c>
      <c r="AT363" s="164" t="str">
        <f t="shared" si="540"/>
        <v/>
      </c>
      <c r="AU363" s="164" t="str">
        <f t="shared" si="540"/>
        <v/>
      </c>
      <c r="AV363" s="164" t="str">
        <f t="shared" si="540"/>
        <v/>
      </c>
      <c r="AW363" s="165" t="str">
        <f t="shared" si="540"/>
        <v/>
      </c>
      <c r="AX363" t="s">
        <v>1</v>
      </c>
      <c r="AY363" s="106" t="str">
        <f t="shared" si="494"/>
        <v/>
      </c>
      <c r="AZ363" s="138" t="str">
        <f t="shared" si="486"/>
        <v/>
      </c>
      <c r="BA363" s="74" t="str">
        <f t="shared" si="495"/>
        <v/>
      </c>
      <c r="BB363" s="74" t="str">
        <f t="shared" si="496"/>
        <v/>
      </c>
      <c r="BC363" s="138" t="str">
        <f t="shared" si="497"/>
        <v/>
      </c>
      <c r="BD363" s="138" t="str">
        <f t="shared" si="498"/>
        <v/>
      </c>
      <c r="BE363" s="138" t="str">
        <f t="shared" si="499"/>
        <v/>
      </c>
      <c r="BF363" s="138" t="str">
        <f t="shared" si="520"/>
        <v/>
      </c>
      <c r="BG363" s="138" t="str">
        <f>IF(CD363="","",IF(N(BD363)&gt;max_minuta*60,2,INDEX(statusRezultat_id,MATCH(VALUE(BE363),statusRezultat_oevent,0))))</f>
        <v/>
      </c>
      <c r="BH363" s="74" t="str">
        <f>IF(B363="","",SUBSTITUTE(MID($B363,R363+1,S363-R363-1),"""",""))</f>
        <v/>
      </c>
      <c r="BI363" s="74" t="str">
        <f>IF(B363="","",SUBSTITUTE(MID($B363,S363+1,T363-S363-1),"""",""))</f>
        <v/>
      </c>
      <c r="BJ363" s="138" t="str">
        <f t="shared" si="500"/>
        <v/>
      </c>
      <c r="BK363" s="74" t="str" cm="1">
        <f t="array" ref="BK363">IF(BJ363="",""&amp;BI363,IF(BJ363="NEMA",BI363,INDEX(klubAlias_klub,BJ363)))</f>
        <v/>
      </c>
      <c r="BL363" s="74" t="str" cm="1">
        <f t="array" ref="BL363">IFERROR(INDEX(registarNatjecatelji,CE363,4),"")</f>
        <v/>
      </c>
      <c r="BM363" s="183" t="str">
        <f t="shared" si="456"/>
        <v/>
      </c>
      <c r="BN363" s="74" t="str">
        <f t="shared" si="501"/>
        <v/>
      </c>
      <c r="BO363" s="74" t="str">
        <f>IF(B363="","",SUBSTITUTE(MID($B363,T363+1,U363-T363-1),"""",""))</f>
        <v/>
      </c>
      <c r="BP363" s="138" t="str">
        <f>IF(BO363="","",IFERROR(INDEX(drzava_id,MATCH(BO363,drzava_oznaka,0)),"NEMA"))</f>
        <v/>
      </c>
      <c r="BQ363" s="74" t="str">
        <f>IF(B363="","",SUBSTITUTE(MID($B363,AQ363+1,AR363-AQ363-1),"""",""))</f>
        <v/>
      </c>
      <c r="BR363" s="74" t="str">
        <f t="shared" si="487"/>
        <v/>
      </c>
      <c r="BS363" s="138" t="str">
        <f t="shared" si="488"/>
        <v/>
      </c>
      <c r="BT363" s="75" t="str">
        <f>IF(B363="","",SUBSTITUTE(MID($B363,AR363+1,AS363-AR363-1),"""",""))</f>
        <v/>
      </c>
      <c r="BU363" s="75" t="str">
        <f>IF(B363="","",SUBSTITUTE(MID($B363,AS363+1,AT363-AS363-1),"""",""))</f>
        <v/>
      </c>
      <c r="BV363" s="76" t="str">
        <f>IF(B363="","",SUBSTITUTE(MID($B363,AT363+1,AU363-AT363-1),"""",""))</f>
        <v/>
      </c>
      <c r="BW363" t="s">
        <v>1</v>
      </c>
      <c r="BX363" s="106" t="str">
        <f>IF(BA363="Vacant","",IF(BA363="","",BA363) &amp; IF(BB363="",""," – " &amp; BB363) &amp; IF(BN363="",""," – " &amp; BN363) &amp; IF(AY363="",""," – " &amp; AY363))</f>
        <v/>
      </c>
      <c r="BY363" s="107" t="str">
        <f t="shared" si="489"/>
        <v/>
      </c>
      <c r="BZ363" t="s">
        <v>1</v>
      </c>
      <c r="CA363" s="106" t="str">
        <f>IF(BA363="Vacant","",IF(BA363="","",BA363) &amp; IF(BB363="",""," – " &amp; BB363) &amp; IF(BN363="",""," – " &amp; BN363))</f>
        <v/>
      </c>
      <c r="CB363" s="107" t="str">
        <f t="shared" si="490"/>
        <v/>
      </c>
      <c r="CC363" t="s">
        <v>1</v>
      </c>
      <c r="CD363" s="106" t="str">
        <f>IF(BA363="Vacant","",IF(BA363="","",BA363)&amp;IF(BB363="",""," – "&amp;BB363))</f>
        <v/>
      </c>
      <c r="CE363" s="107" t="str">
        <f t="shared" si="502"/>
        <v/>
      </c>
      <c r="CF363" t="s">
        <v>1</v>
      </c>
      <c r="CG363" s="112" t="str">
        <f t="shared" si="503"/>
        <v/>
      </c>
      <c r="CH363" s="107" t="str" cm="1">
        <f t="array" ref="CH363">IF(CG363="","",INDEX(imePrezime_id,CG363,0))</f>
        <v/>
      </c>
      <c r="CI363" t="s">
        <v>1</v>
      </c>
      <c r="CJ363" s="30" t="str">
        <f>IF(CE363&lt;&gt;"NEMA","","SELECT '"&amp;CD363&amp;"', ime, prezime FROM imeprezime WHERE ime LIKE '%"&amp;MID(BA363,2,LEN(BA363)-2)&amp;"%' Or prezime LIKE '%"&amp;MID(BB363,2,LEN(BB363)-2)&amp;"%' Or ime LIKE '%"&amp;MID(BB363,2,LEN(BB363)-2)&amp;"%' Or prezime LIKE '%"&amp;MID(BA363,2,LEN(BA363)-2)&amp;"%' ORDER BY ime, prezime;")</f>
        <v/>
      </c>
      <c r="CK363" t="s">
        <v>1</v>
      </c>
      <c r="CL363" s="91"/>
      <c r="CM363" t="s">
        <v>1</v>
      </c>
      <c r="CO363" t="s">
        <v>1</v>
      </c>
      <c r="CW363" s="116" t="str">
        <f>IF(CE363="NEMA",MAX(CW$10:CW362)+1,"")</f>
        <v/>
      </c>
      <c r="CX363" t="s">
        <v>1</v>
      </c>
      <c r="CY363" s="124" t="str">
        <f>LEFT(BQ363,1)</f>
        <v/>
      </c>
      <c r="CZ363" t="s">
        <v>1</v>
      </c>
      <c r="DA363" s="106" t="str">
        <f>IF(CW363="","",IF(BO363&lt;&gt;"CRO","","INSERT INTO osoba (id,reg_broj,oib,spol_id,dat_rodjenja) VALUES ("&amp;CW363&amp;",(SELECT max(reg_broj)+1 FROM osoba),Null,'"&amp;CY363&amp;"',Null); INSERT INTO osoba_log (id,reg_broj,oib,spol_id,dat_rodjenja,dnevnik_id) SELECT id,reg_broj,oib,spol_id,dat_rodjenja,"&amp;CW$2&amp;" FROM osoba WHERE id = "&amp;CW363&amp;";"))</f>
        <v/>
      </c>
      <c r="DB363" s="129" t="str">
        <f>IF(CW363="","","INSERT INTO imeprezime (id,osoba_id,rbr,ime,prezime,klub_id,identitet_id,sintaksa_id,info,aktivno,dnevnik_id) VALUES ("&amp;CW363&amp;","&amp;IF(DA363="","Null",CW363)&amp;",1,'"&amp;BA363&amp;"','"&amp;BB363&amp;"',(SELECT id FROM klub WHERE naziv = '"&amp;BI363&amp;"'),Null,1,'',1,"&amp;CW$2&amp;");")</f>
        <v/>
      </c>
      <c r="DC363" t="s">
        <v>1</v>
      </c>
      <c r="DD363" s="30" t="str">
        <f t="shared" si="504"/>
        <v/>
      </c>
      <c r="DE363" t="s">
        <v>1</v>
      </c>
      <c r="DF363" s="106" t="str">
        <f>IF(OR(BP363="",BP363&lt;&gt;"NEMA"),"",BO363)</f>
        <v/>
      </c>
      <c r="DG363" s="129" t="str">
        <f>IF(DF363="","",MAX(DG$10:DG362)+1)</f>
        <v/>
      </c>
      <c r="DH363" t="s">
        <v>1</v>
      </c>
      <c r="DI363" s="91"/>
      <c r="DJ363" t="s">
        <v>1</v>
      </c>
      <c r="DK363" s="30" t="str">
        <f>IF(DF363="","","INSERT INTO drzava(id,naziv,oznaka) VALUES ("&amp;DG363&amp;",'"&amp;DI363&amp;"','"&amp;UPPER(LEFT(DF363,1))&amp;LOWER(RIGHT(DF363,2))&amp;"');")</f>
        <v/>
      </c>
      <c r="DL363" t="s">
        <v>1</v>
      </c>
      <c r="DM363" s="170" t="str">
        <f>IF(BJ363&lt;&gt;"NEMA","",IF(IFERROR(MATCH(BI363,BI$10:BI362,0),0)&lt;&gt;0,"",BI363))</f>
        <v/>
      </c>
      <c r="DN363" t="s">
        <v>1</v>
      </c>
      <c r="DO363" s="91"/>
      <c r="DP363" t="s">
        <v>1</v>
      </c>
      <c r="DQ363" s="106" t="str">
        <f t="shared" si="505"/>
        <v/>
      </c>
      <c r="DR363" s="74" t="str">
        <f>IF(DQ363="","",MAX(DR$10:DR362)+1)</f>
        <v/>
      </c>
      <c r="DS363" s="74" t="str">
        <f>IF(DQ363="","",IF(BP363="","",IF(BP363="NEMA",DG363,BP363)))</f>
        <v/>
      </c>
      <c r="DT363" s="74" t="str">
        <f t="shared" si="506"/>
        <v/>
      </c>
      <c r="DU363" s="74" t="str">
        <f>IF(DO363="","",MAX(DU$10:DU362)+1)</f>
        <v/>
      </c>
      <c r="DV363" s="181" t="str">
        <f>IF(DO363="","",INDEX(klub_id,MATCH(DO363,klub_naziv,0)))</f>
        <v/>
      </c>
      <c r="DW363" s="129" t="str">
        <f t="shared" si="507"/>
        <v/>
      </c>
      <c r="DX363" t="s">
        <v>1</v>
      </c>
      <c r="DY363" s="30" t="str">
        <f t="shared" si="508"/>
        <v/>
      </c>
      <c r="DZ363" t="s">
        <v>1</v>
      </c>
      <c r="EA363" s="170" t="str">
        <f>IF(BX363="","",IF(BY363&lt;&gt;"NEMA","ime-pre-klu"&amp;IF(BJ363="","","(ali)")&amp;"-kat",IF(CB363&lt;&gt;"NEMA","ime-pre-klu"&amp;IF(BJ363="","","(ali)"),IF(CE363&lt;&gt;"NEMA","ime-pre",IF(CW363&lt;&gt;"","novo",""))))&amp;IF(AND(BE363="0",BD363&gt;max_minuta*60),"-ot",""))</f>
        <v/>
      </c>
      <c r="EB363" t="s">
        <v>1</v>
      </c>
      <c r="EC363" s="112"/>
      <c r="ED363" s="138"/>
      <c r="EE363" s="138"/>
      <c r="EF363" s="138"/>
      <c r="EG363" s="138"/>
      <c r="EH363" s="138"/>
      <c r="EI363" s="138"/>
      <c r="EJ363" s="138"/>
      <c r="EK363" s="138"/>
      <c r="EL363" s="138"/>
      <c r="EM363" s="107" t="str">
        <f t="shared" si="491"/>
        <v/>
      </c>
      <c r="EN363" t="s">
        <v>1</v>
      </c>
    </row>
    <row r="364" spans="2:144" x14ac:dyDescent="0.25">
      <c r="B364" s="152"/>
      <c r="C364" t="s">
        <v>1</v>
      </c>
      <c r="D364" s="163" t="str">
        <f t="shared" si="492"/>
        <v/>
      </c>
      <c r="E364" s="164" t="str">
        <f t="shared" ref="E364:AW364" si="541">IF($B364="","",FIND(";",$B364,D364+1))</f>
        <v/>
      </c>
      <c r="F364" s="164" t="str">
        <f t="shared" si="541"/>
        <v/>
      </c>
      <c r="G364" s="164" t="str">
        <f t="shared" si="541"/>
        <v/>
      </c>
      <c r="H364" s="164" t="str">
        <f t="shared" si="541"/>
        <v/>
      </c>
      <c r="I364" s="164" t="str">
        <f t="shared" si="541"/>
        <v/>
      </c>
      <c r="J364" s="164" t="str">
        <f t="shared" si="541"/>
        <v/>
      </c>
      <c r="K364" s="164" t="str">
        <f t="shared" si="541"/>
        <v/>
      </c>
      <c r="L364" s="164" t="str">
        <f t="shared" si="541"/>
        <v/>
      </c>
      <c r="M364" s="164" t="str">
        <f t="shared" si="541"/>
        <v/>
      </c>
      <c r="N364" s="164" t="str">
        <f t="shared" si="541"/>
        <v/>
      </c>
      <c r="O364" s="164" t="str">
        <f t="shared" si="541"/>
        <v/>
      </c>
      <c r="P364" s="164" t="str">
        <f t="shared" si="541"/>
        <v/>
      </c>
      <c r="Q364" s="164" t="str">
        <f t="shared" si="541"/>
        <v/>
      </c>
      <c r="R364" s="164" t="str">
        <f t="shared" si="541"/>
        <v/>
      </c>
      <c r="S364" s="164" t="str">
        <f t="shared" si="541"/>
        <v/>
      </c>
      <c r="T364" s="164" t="str">
        <f t="shared" si="541"/>
        <v/>
      </c>
      <c r="U364" s="164" t="str">
        <f t="shared" si="541"/>
        <v/>
      </c>
      <c r="V364" s="164" t="str">
        <f t="shared" si="541"/>
        <v/>
      </c>
      <c r="W364" s="164" t="str">
        <f t="shared" si="541"/>
        <v/>
      </c>
      <c r="X364" s="164" t="str">
        <f t="shared" si="541"/>
        <v/>
      </c>
      <c r="Y364" s="164" t="str">
        <f t="shared" si="541"/>
        <v/>
      </c>
      <c r="Z364" s="164" t="str">
        <f t="shared" si="541"/>
        <v/>
      </c>
      <c r="AA364" s="164" t="str">
        <f t="shared" si="541"/>
        <v/>
      </c>
      <c r="AB364" s="164" t="str">
        <f t="shared" si="541"/>
        <v/>
      </c>
      <c r="AC364" s="164" t="str">
        <f t="shared" si="541"/>
        <v/>
      </c>
      <c r="AD364" s="164" t="str">
        <f t="shared" si="541"/>
        <v/>
      </c>
      <c r="AE364" s="164" t="str">
        <f t="shared" si="541"/>
        <v/>
      </c>
      <c r="AF364" s="164" t="str">
        <f t="shared" si="541"/>
        <v/>
      </c>
      <c r="AG364" s="164" t="str">
        <f t="shared" si="541"/>
        <v/>
      </c>
      <c r="AH364" s="164" t="str">
        <f t="shared" si="541"/>
        <v/>
      </c>
      <c r="AI364" s="164" t="str">
        <f t="shared" si="541"/>
        <v/>
      </c>
      <c r="AJ364" s="164" t="str">
        <f t="shared" si="541"/>
        <v/>
      </c>
      <c r="AK364" s="164" t="str">
        <f t="shared" si="541"/>
        <v/>
      </c>
      <c r="AL364" s="164" t="str">
        <f t="shared" si="541"/>
        <v/>
      </c>
      <c r="AM364" s="164" t="str">
        <f t="shared" si="541"/>
        <v/>
      </c>
      <c r="AN364" s="164" t="str">
        <f t="shared" si="541"/>
        <v/>
      </c>
      <c r="AO364" s="164" t="str">
        <f t="shared" si="541"/>
        <v/>
      </c>
      <c r="AP364" s="164" t="str">
        <f t="shared" si="541"/>
        <v/>
      </c>
      <c r="AQ364" s="164" t="str">
        <f t="shared" si="541"/>
        <v/>
      </c>
      <c r="AR364" s="164" t="str">
        <f t="shared" si="541"/>
        <v/>
      </c>
      <c r="AS364" s="164" t="str">
        <f t="shared" si="541"/>
        <v/>
      </c>
      <c r="AT364" s="164" t="str">
        <f t="shared" si="541"/>
        <v/>
      </c>
      <c r="AU364" s="164" t="str">
        <f t="shared" si="541"/>
        <v/>
      </c>
      <c r="AV364" s="164" t="str">
        <f t="shared" si="541"/>
        <v/>
      </c>
      <c r="AW364" s="165" t="str">
        <f t="shared" si="541"/>
        <v/>
      </c>
      <c r="AX364" t="s">
        <v>1</v>
      </c>
      <c r="AY364" s="106" t="str">
        <f t="shared" si="494"/>
        <v/>
      </c>
      <c r="AZ364" s="138" t="str">
        <f t="shared" si="486"/>
        <v/>
      </c>
      <c r="BA364" s="74" t="str">
        <f t="shared" si="495"/>
        <v/>
      </c>
      <c r="BB364" s="74" t="str">
        <f t="shared" si="496"/>
        <v/>
      </c>
      <c r="BC364" s="138" t="str">
        <f t="shared" si="497"/>
        <v/>
      </c>
      <c r="BD364" s="138" t="str">
        <f t="shared" si="498"/>
        <v/>
      </c>
      <c r="BE364" s="138" t="str">
        <f t="shared" si="499"/>
        <v/>
      </c>
      <c r="BF364" s="138" t="str">
        <f t="shared" si="520"/>
        <v/>
      </c>
      <c r="BG364" s="138" t="str">
        <f>IF(CD364="","",IF(N(BD364)&gt;max_minuta*60,2,INDEX(statusRezultat_id,MATCH(VALUE(BE364),statusRezultat_oevent,0))))</f>
        <v/>
      </c>
      <c r="BH364" s="74" t="str">
        <f>IF(B364="","",SUBSTITUTE(MID($B364,R364+1,S364-R364-1),"""",""))</f>
        <v/>
      </c>
      <c r="BI364" s="74" t="str">
        <f>IF(B364="","",SUBSTITUTE(MID($B364,S364+1,T364-S364-1),"""",""))</f>
        <v/>
      </c>
      <c r="BJ364" s="138" t="str">
        <f t="shared" si="500"/>
        <v/>
      </c>
      <c r="BK364" s="74" t="str" cm="1">
        <f t="array" ref="BK364">IF(BJ364="",""&amp;BI364,IF(BJ364="NEMA",BI364,INDEX(klubAlias_klub,BJ364)))</f>
        <v/>
      </c>
      <c r="BL364" s="74" t="str" cm="1">
        <f t="array" ref="BL364">IFERROR(INDEX(registarNatjecatelji,CE364,4),"")</f>
        <v/>
      </c>
      <c r="BM364" s="183" t="str">
        <f t="shared" si="456"/>
        <v/>
      </c>
      <c r="BN364" s="74" t="str">
        <f t="shared" si="501"/>
        <v/>
      </c>
      <c r="BO364" s="74" t="str">
        <f>IF(B364="","",SUBSTITUTE(MID($B364,T364+1,U364-T364-1),"""",""))</f>
        <v/>
      </c>
      <c r="BP364" s="138" t="str">
        <f>IF(BO364="","",IFERROR(INDEX(drzava_id,MATCH(BO364,drzava_oznaka,0)),"NEMA"))</f>
        <v/>
      </c>
      <c r="BQ364" s="74" t="str">
        <f>IF(B364="","",SUBSTITUTE(MID($B364,AQ364+1,AR364-AQ364-1),"""",""))</f>
        <v/>
      </c>
      <c r="BR364" s="74" t="str">
        <f t="shared" si="487"/>
        <v/>
      </c>
      <c r="BS364" s="138" t="str">
        <f t="shared" si="488"/>
        <v/>
      </c>
      <c r="BT364" s="75" t="str">
        <f>IF(B364="","",SUBSTITUTE(MID($B364,AR364+1,AS364-AR364-1),"""",""))</f>
        <v/>
      </c>
      <c r="BU364" s="75" t="str">
        <f>IF(B364="","",SUBSTITUTE(MID($B364,AS364+1,AT364-AS364-1),"""",""))</f>
        <v/>
      </c>
      <c r="BV364" s="76" t="str">
        <f>IF(B364="","",SUBSTITUTE(MID($B364,AT364+1,AU364-AT364-1),"""",""))</f>
        <v/>
      </c>
      <c r="BW364" t="s">
        <v>1</v>
      </c>
      <c r="BX364" s="106" t="str">
        <f>IF(BA364="Vacant","",IF(BA364="","",BA364) &amp; IF(BB364="",""," – " &amp; BB364) &amp; IF(BN364="",""," – " &amp; BN364) &amp; IF(AY364="",""," – " &amp; AY364))</f>
        <v/>
      </c>
      <c r="BY364" s="107" t="str">
        <f t="shared" si="489"/>
        <v/>
      </c>
      <c r="BZ364" t="s">
        <v>1</v>
      </c>
      <c r="CA364" s="106" t="str">
        <f>IF(BA364="Vacant","",IF(BA364="","",BA364) &amp; IF(BB364="",""," – " &amp; BB364) &amp; IF(BN364="",""," – " &amp; BN364))</f>
        <v/>
      </c>
      <c r="CB364" s="107" t="str">
        <f t="shared" si="490"/>
        <v/>
      </c>
      <c r="CC364" t="s">
        <v>1</v>
      </c>
      <c r="CD364" s="106" t="str">
        <f>IF(BA364="Vacant","",IF(BA364="","",BA364)&amp;IF(BB364="",""," – "&amp;BB364))</f>
        <v/>
      </c>
      <c r="CE364" s="107" t="str">
        <f t="shared" si="502"/>
        <v/>
      </c>
      <c r="CF364" t="s">
        <v>1</v>
      </c>
      <c r="CG364" s="112" t="str">
        <f t="shared" si="503"/>
        <v/>
      </c>
      <c r="CH364" s="107" t="str" cm="1">
        <f t="array" ref="CH364">IF(CG364="","",INDEX(imePrezime_id,CG364,0))</f>
        <v/>
      </c>
      <c r="CI364" t="s">
        <v>1</v>
      </c>
      <c r="CJ364" s="30" t="str">
        <f>IF(CE364&lt;&gt;"NEMA","","SELECT '"&amp;CD364&amp;"', ime, prezime FROM imeprezime WHERE ime LIKE '%"&amp;MID(BA364,2,LEN(BA364)-2)&amp;"%' Or prezime LIKE '%"&amp;MID(BB364,2,LEN(BB364)-2)&amp;"%' Or ime LIKE '%"&amp;MID(BB364,2,LEN(BB364)-2)&amp;"%' Or prezime LIKE '%"&amp;MID(BA364,2,LEN(BA364)-2)&amp;"%' ORDER BY ime, prezime;")</f>
        <v/>
      </c>
      <c r="CK364" t="s">
        <v>1</v>
      </c>
      <c r="CL364" s="91"/>
      <c r="CM364" t="s">
        <v>1</v>
      </c>
      <c r="CO364" t="s">
        <v>1</v>
      </c>
      <c r="CW364" s="116" t="str">
        <f>IF(CE364="NEMA",MAX(CW$10:CW363)+1,"")</f>
        <v/>
      </c>
      <c r="CX364" t="s">
        <v>1</v>
      </c>
      <c r="CY364" s="124" t="str">
        <f>LEFT(BQ364,1)</f>
        <v/>
      </c>
      <c r="CZ364" t="s">
        <v>1</v>
      </c>
      <c r="DA364" s="106" t="str">
        <f>IF(CW364="","",IF(BO364&lt;&gt;"CRO","","INSERT INTO osoba (id,reg_broj,oib,spol_id,dat_rodjenja) VALUES ("&amp;CW364&amp;",(SELECT max(reg_broj)+1 FROM osoba),Null,'"&amp;CY364&amp;"',Null); INSERT INTO osoba_log (id,reg_broj,oib,spol_id,dat_rodjenja,dnevnik_id) SELECT id,reg_broj,oib,spol_id,dat_rodjenja,"&amp;CW$2&amp;" FROM osoba WHERE id = "&amp;CW364&amp;";"))</f>
        <v/>
      </c>
      <c r="DB364" s="129" t="str">
        <f>IF(CW364="","","INSERT INTO imeprezime (id,osoba_id,rbr,ime,prezime,klub_id,identitet_id,sintaksa_id,info,aktivno,dnevnik_id) VALUES ("&amp;CW364&amp;","&amp;IF(DA364="","Null",CW364)&amp;",1,'"&amp;BA364&amp;"','"&amp;BB364&amp;"',(SELECT id FROM klub WHERE naziv = '"&amp;BI364&amp;"'),Null,1,'',1,"&amp;CW$2&amp;");")</f>
        <v/>
      </c>
      <c r="DC364" t="s">
        <v>1</v>
      </c>
      <c r="DD364" s="30" t="str">
        <f t="shared" si="504"/>
        <v/>
      </c>
      <c r="DE364" t="s">
        <v>1</v>
      </c>
      <c r="DF364" s="106" t="str">
        <f>IF(OR(BP364="",BP364&lt;&gt;"NEMA"),"",BO364)</f>
        <v/>
      </c>
      <c r="DG364" s="129" t="str">
        <f>IF(DF364="","",MAX(DG$10:DG363)+1)</f>
        <v/>
      </c>
      <c r="DH364" t="s">
        <v>1</v>
      </c>
      <c r="DI364" s="91"/>
      <c r="DJ364" t="s">
        <v>1</v>
      </c>
      <c r="DK364" s="30" t="str">
        <f>IF(DF364="","","INSERT INTO drzava(id,naziv,oznaka) VALUES ("&amp;DG364&amp;",'"&amp;DI364&amp;"','"&amp;UPPER(LEFT(DF364,1))&amp;LOWER(RIGHT(DF364,2))&amp;"');")</f>
        <v/>
      </c>
      <c r="DL364" t="s">
        <v>1</v>
      </c>
      <c r="DM364" s="170" t="str">
        <f>IF(BJ364&lt;&gt;"NEMA","",IF(IFERROR(MATCH(BI364,BI$10:BI363,0),0)&lt;&gt;0,"",BI364))</f>
        <v/>
      </c>
      <c r="DN364" t="s">
        <v>1</v>
      </c>
      <c r="DO364" s="91"/>
      <c r="DP364" t="s">
        <v>1</v>
      </c>
      <c r="DQ364" s="106" t="str">
        <f t="shared" si="505"/>
        <v/>
      </c>
      <c r="DR364" s="74" t="str">
        <f>IF(DQ364="","",MAX(DR$10:DR363)+1)</f>
        <v/>
      </c>
      <c r="DS364" s="74" t="str">
        <f>IF(DQ364="","",IF(BP364="","",IF(BP364="NEMA",DG364,BP364)))</f>
        <v/>
      </c>
      <c r="DT364" s="74" t="str">
        <f t="shared" si="506"/>
        <v/>
      </c>
      <c r="DU364" s="74" t="str">
        <f>IF(DO364="","",MAX(DU$10:DU363)+1)</f>
        <v/>
      </c>
      <c r="DV364" s="181" t="str">
        <f>IF(DO364="","",INDEX(klub_id,MATCH(DO364,klub_naziv,0)))</f>
        <v/>
      </c>
      <c r="DW364" s="129" t="str">
        <f t="shared" si="507"/>
        <v/>
      </c>
      <c r="DX364" t="s">
        <v>1</v>
      </c>
      <c r="DY364" s="30" t="str">
        <f t="shared" si="508"/>
        <v/>
      </c>
      <c r="DZ364" t="s">
        <v>1</v>
      </c>
      <c r="EA364" s="170" t="str">
        <f>IF(BX364="","",IF(BY364&lt;&gt;"NEMA","ime-pre-klu"&amp;IF(BJ364="","","(ali)")&amp;"-kat",IF(CB364&lt;&gt;"NEMA","ime-pre-klu"&amp;IF(BJ364="","","(ali)"),IF(CE364&lt;&gt;"NEMA","ime-pre",IF(CW364&lt;&gt;"","novo",""))))&amp;IF(AND(BE364="0",BD364&gt;max_minuta*60),"-ot",""))</f>
        <v/>
      </c>
      <c r="EB364" t="s">
        <v>1</v>
      </c>
      <c r="EC364" s="112"/>
      <c r="ED364" s="138"/>
      <c r="EE364" s="138"/>
      <c r="EF364" s="138"/>
      <c r="EG364" s="138"/>
      <c r="EH364" s="138"/>
      <c r="EI364" s="138"/>
      <c r="EJ364" s="138"/>
      <c r="EK364" s="138"/>
      <c r="EL364" s="138"/>
      <c r="EM364" s="107" t="str">
        <f t="shared" si="491"/>
        <v/>
      </c>
      <c r="EN364" t="s">
        <v>1</v>
      </c>
    </row>
    <row r="365" spans="2:144" x14ac:dyDescent="0.25">
      <c r="B365" s="152"/>
      <c r="C365" t="s">
        <v>1</v>
      </c>
      <c r="D365" s="163" t="str">
        <f t="shared" si="492"/>
        <v/>
      </c>
      <c r="E365" s="164" t="str">
        <f t="shared" ref="E365:AW365" si="542">IF($B365="","",FIND(";",$B365,D365+1))</f>
        <v/>
      </c>
      <c r="F365" s="164" t="str">
        <f t="shared" si="542"/>
        <v/>
      </c>
      <c r="G365" s="164" t="str">
        <f t="shared" si="542"/>
        <v/>
      </c>
      <c r="H365" s="164" t="str">
        <f t="shared" si="542"/>
        <v/>
      </c>
      <c r="I365" s="164" t="str">
        <f t="shared" si="542"/>
        <v/>
      </c>
      <c r="J365" s="164" t="str">
        <f t="shared" si="542"/>
        <v/>
      </c>
      <c r="K365" s="164" t="str">
        <f t="shared" si="542"/>
        <v/>
      </c>
      <c r="L365" s="164" t="str">
        <f t="shared" si="542"/>
        <v/>
      </c>
      <c r="M365" s="164" t="str">
        <f t="shared" si="542"/>
        <v/>
      </c>
      <c r="N365" s="164" t="str">
        <f t="shared" si="542"/>
        <v/>
      </c>
      <c r="O365" s="164" t="str">
        <f t="shared" si="542"/>
        <v/>
      </c>
      <c r="P365" s="164" t="str">
        <f t="shared" si="542"/>
        <v/>
      </c>
      <c r="Q365" s="164" t="str">
        <f t="shared" si="542"/>
        <v/>
      </c>
      <c r="R365" s="164" t="str">
        <f t="shared" si="542"/>
        <v/>
      </c>
      <c r="S365" s="164" t="str">
        <f t="shared" si="542"/>
        <v/>
      </c>
      <c r="T365" s="164" t="str">
        <f t="shared" si="542"/>
        <v/>
      </c>
      <c r="U365" s="164" t="str">
        <f t="shared" si="542"/>
        <v/>
      </c>
      <c r="V365" s="164" t="str">
        <f t="shared" si="542"/>
        <v/>
      </c>
      <c r="W365" s="164" t="str">
        <f t="shared" si="542"/>
        <v/>
      </c>
      <c r="X365" s="164" t="str">
        <f t="shared" si="542"/>
        <v/>
      </c>
      <c r="Y365" s="164" t="str">
        <f t="shared" si="542"/>
        <v/>
      </c>
      <c r="Z365" s="164" t="str">
        <f t="shared" si="542"/>
        <v/>
      </c>
      <c r="AA365" s="164" t="str">
        <f t="shared" si="542"/>
        <v/>
      </c>
      <c r="AB365" s="164" t="str">
        <f t="shared" si="542"/>
        <v/>
      </c>
      <c r="AC365" s="164" t="str">
        <f t="shared" si="542"/>
        <v/>
      </c>
      <c r="AD365" s="164" t="str">
        <f t="shared" si="542"/>
        <v/>
      </c>
      <c r="AE365" s="164" t="str">
        <f t="shared" si="542"/>
        <v/>
      </c>
      <c r="AF365" s="164" t="str">
        <f t="shared" si="542"/>
        <v/>
      </c>
      <c r="AG365" s="164" t="str">
        <f t="shared" si="542"/>
        <v/>
      </c>
      <c r="AH365" s="164" t="str">
        <f t="shared" si="542"/>
        <v/>
      </c>
      <c r="AI365" s="164" t="str">
        <f t="shared" si="542"/>
        <v/>
      </c>
      <c r="AJ365" s="164" t="str">
        <f t="shared" si="542"/>
        <v/>
      </c>
      <c r="AK365" s="164" t="str">
        <f t="shared" si="542"/>
        <v/>
      </c>
      <c r="AL365" s="164" t="str">
        <f t="shared" si="542"/>
        <v/>
      </c>
      <c r="AM365" s="164" t="str">
        <f t="shared" si="542"/>
        <v/>
      </c>
      <c r="AN365" s="164" t="str">
        <f t="shared" si="542"/>
        <v/>
      </c>
      <c r="AO365" s="164" t="str">
        <f t="shared" si="542"/>
        <v/>
      </c>
      <c r="AP365" s="164" t="str">
        <f t="shared" si="542"/>
        <v/>
      </c>
      <c r="AQ365" s="164" t="str">
        <f t="shared" si="542"/>
        <v/>
      </c>
      <c r="AR365" s="164" t="str">
        <f t="shared" si="542"/>
        <v/>
      </c>
      <c r="AS365" s="164" t="str">
        <f t="shared" si="542"/>
        <v/>
      </c>
      <c r="AT365" s="164" t="str">
        <f t="shared" si="542"/>
        <v/>
      </c>
      <c r="AU365" s="164" t="str">
        <f t="shared" si="542"/>
        <v/>
      </c>
      <c r="AV365" s="164" t="str">
        <f t="shared" si="542"/>
        <v/>
      </c>
      <c r="AW365" s="165" t="str">
        <f t="shared" si="542"/>
        <v/>
      </c>
      <c r="AX365" t="s">
        <v>1</v>
      </c>
      <c r="AY365" s="106" t="str">
        <f t="shared" si="494"/>
        <v/>
      </c>
      <c r="AZ365" s="138" t="str">
        <f t="shared" si="486"/>
        <v/>
      </c>
      <c r="BA365" s="74" t="str">
        <f t="shared" si="495"/>
        <v/>
      </c>
      <c r="BB365" s="74" t="str">
        <f t="shared" si="496"/>
        <v/>
      </c>
      <c r="BC365" s="138" t="str">
        <f t="shared" si="497"/>
        <v/>
      </c>
      <c r="BD365" s="138" t="str">
        <f t="shared" si="498"/>
        <v/>
      </c>
      <c r="BE365" s="138" t="str">
        <f t="shared" si="499"/>
        <v/>
      </c>
      <c r="BF365" s="138" t="str">
        <f t="shared" si="520"/>
        <v/>
      </c>
      <c r="BG365" s="138" t="str">
        <f>IF(CD365="","",IF(N(BD365)&gt;max_minuta*60,2,INDEX(statusRezultat_id,MATCH(VALUE(BE365),statusRezultat_oevent,0))))</f>
        <v/>
      </c>
      <c r="BH365" s="74" t="str">
        <f>IF(B365="","",SUBSTITUTE(MID($B365,R365+1,S365-R365-1),"""",""))</f>
        <v/>
      </c>
      <c r="BI365" s="74" t="str">
        <f>IF(B365="","",SUBSTITUTE(MID($B365,S365+1,T365-S365-1),"""",""))</f>
        <v/>
      </c>
      <c r="BJ365" s="138" t="str">
        <f t="shared" si="500"/>
        <v/>
      </c>
      <c r="BK365" s="74" t="str" cm="1">
        <f t="array" ref="BK365">IF(BJ365="",""&amp;BI365,IF(BJ365="NEMA",BI365,INDEX(klubAlias_klub,BJ365)))</f>
        <v/>
      </c>
      <c r="BL365" s="74" t="str" cm="1">
        <f t="array" ref="BL365">IFERROR(INDEX(registarNatjecatelji,CE365,4),"")</f>
        <v/>
      </c>
      <c r="BM365" s="183" t="str">
        <f t="shared" si="456"/>
        <v/>
      </c>
      <c r="BN365" s="74" t="str">
        <f t="shared" si="501"/>
        <v/>
      </c>
      <c r="BO365" s="74" t="str">
        <f>IF(B365="","",SUBSTITUTE(MID($B365,T365+1,U365-T365-1),"""",""))</f>
        <v/>
      </c>
      <c r="BP365" s="138" t="str">
        <f>IF(BO365="","",IFERROR(INDEX(drzava_id,MATCH(BO365,drzava_oznaka,0)),"NEMA"))</f>
        <v/>
      </c>
      <c r="BQ365" s="74" t="str">
        <f>IF(B365="","",SUBSTITUTE(MID($B365,AQ365+1,AR365-AQ365-1),"""",""))</f>
        <v/>
      </c>
      <c r="BR365" s="74" t="str">
        <f t="shared" si="487"/>
        <v/>
      </c>
      <c r="BS365" s="138" t="str">
        <f t="shared" si="488"/>
        <v/>
      </c>
      <c r="BT365" s="75" t="str">
        <f>IF(B365="","",SUBSTITUTE(MID($B365,AR365+1,AS365-AR365-1),"""",""))</f>
        <v/>
      </c>
      <c r="BU365" s="75" t="str">
        <f>IF(B365="","",SUBSTITUTE(MID($B365,AS365+1,AT365-AS365-1),"""",""))</f>
        <v/>
      </c>
      <c r="BV365" s="76" t="str">
        <f>IF(B365="","",SUBSTITUTE(MID($B365,AT365+1,AU365-AT365-1),"""",""))</f>
        <v/>
      </c>
      <c r="BW365" t="s">
        <v>1</v>
      </c>
      <c r="BX365" s="106" t="str">
        <f>IF(BA365="Vacant","",IF(BA365="","",BA365) &amp; IF(BB365="",""," – " &amp; BB365) &amp; IF(BN365="",""," – " &amp; BN365) &amp; IF(AY365="",""," – " &amp; AY365))</f>
        <v/>
      </c>
      <c r="BY365" s="107" t="str">
        <f t="shared" si="489"/>
        <v/>
      </c>
      <c r="BZ365" t="s">
        <v>1</v>
      </c>
      <c r="CA365" s="106" t="str">
        <f>IF(BA365="Vacant","",IF(BA365="","",BA365) &amp; IF(BB365="",""," – " &amp; BB365) &amp; IF(BN365="",""," – " &amp; BN365))</f>
        <v/>
      </c>
      <c r="CB365" s="107" t="str">
        <f t="shared" si="490"/>
        <v/>
      </c>
      <c r="CC365" t="s">
        <v>1</v>
      </c>
      <c r="CD365" s="106" t="str">
        <f>IF(BA365="Vacant","",IF(BA365="","",BA365)&amp;IF(BB365="",""," – "&amp;BB365))</f>
        <v/>
      </c>
      <c r="CE365" s="107" t="str">
        <f t="shared" si="502"/>
        <v/>
      </c>
      <c r="CF365" t="s">
        <v>1</v>
      </c>
      <c r="CG365" s="112" t="str">
        <f t="shared" si="503"/>
        <v/>
      </c>
      <c r="CH365" s="107" t="str" cm="1">
        <f t="array" ref="CH365">IF(CG365="","",INDEX(imePrezime_id,CG365,0))</f>
        <v/>
      </c>
      <c r="CI365" t="s">
        <v>1</v>
      </c>
      <c r="CJ365" s="30" t="str">
        <f>IF(CE365&lt;&gt;"NEMA","","SELECT '"&amp;CD365&amp;"', ime, prezime FROM imeprezime WHERE ime LIKE '%"&amp;MID(BA365,2,LEN(BA365)-2)&amp;"%' Or prezime LIKE '%"&amp;MID(BB365,2,LEN(BB365)-2)&amp;"%' Or ime LIKE '%"&amp;MID(BB365,2,LEN(BB365)-2)&amp;"%' Or prezime LIKE '%"&amp;MID(BA365,2,LEN(BA365)-2)&amp;"%' ORDER BY ime, prezime;")</f>
        <v/>
      </c>
      <c r="CK365" t="s">
        <v>1</v>
      </c>
      <c r="CL365" s="91"/>
      <c r="CM365" t="s">
        <v>1</v>
      </c>
      <c r="CO365" t="s">
        <v>1</v>
      </c>
      <c r="CW365" s="116" t="str">
        <f>IF(CE365="NEMA",MAX(CW$10:CW364)+1,"")</f>
        <v/>
      </c>
      <c r="CX365" t="s">
        <v>1</v>
      </c>
      <c r="CY365" s="124" t="str">
        <f>LEFT(BQ365,1)</f>
        <v/>
      </c>
      <c r="CZ365" t="s">
        <v>1</v>
      </c>
      <c r="DA365" s="106" t="str">
        <f>IF(CW365="","",IF(BO365&lt;&gt;"CRO","","INSERT INTO osoba (id,reg_broj,oib,spol_id,dat_rodjenja) VALUES ("&amp;CW365&amp;",(SELECT max(reg_broj)+1 FROM osoba),Null,'"&amp;CY365&amp;"',Null); INSERT INTO osoba_log (id,reg_broj,oib,spol_id,dat_rodjenja,dnevnik_id) SELECT id,reg_broj,oib,spol_id,dat_rodjenja,"&amp;CW$2&amp;" FROM osoba WHERE id = "&amp;CW365&amp;";"))</f>
        <v/>
      </c>
      <c r="DB365" s="129" t="str">
        <f>IF(CW365="","","INSERT INTO imeprezime (id,osoba_id,rbr,ime,prezime,klub_id,identitet_id,sintaksa_id,info,aktivno,dnevnik_id) VALUES ("&amp;CW365&amp;","&amp;IF(DA365="","Null",CW365)&amp;",1,'"&amp;BA365&amp;"','"&amp;BB365&amp;"',(SELECT id FROM klub WHERE naziv = '"&amp;BI365&amp;"'),Null,1,'',1,"&amp;CW$2&amp;");")</f>
        <v/>
      </c>
      <c r="DC365" t="s">
        <v>1</v>
      </c>
      <c r="DD365" s="30" t="str">
        <f t="shared" si="504"/>
        <v/>
      </c>
      <c r="DE365" t="s">
        <v>1</v>
      </c>
      <c r="DF365" s="106" t="str">
        <f>IF(OR(BP365="",BP365&lt;&gt;"NEMA"),"",BO365)</f>
        <v/>
      </c>
      <c r="DG365" s="129" t="str">
        <f>IF(DF365="","",MAX(DG$10:DG364)+1)</f>
        <v/>
      </c>
      <c r="DH365" t="s">
        <v>1</v>
      </c>
      <c r="DI365" s="91"/>
      <c r="DJ365" t="s">
        <v>1</v>
      </c>
      <c r="DK365" s="30" t="str">
        <f>IF(DF365="","","INSERT INTO drzava(id,naziv,oznaka) VALUES ("&amp;DG365&amp;",'"&amp;DI365&amp;"','"&amp;UPPER(LEFT(DF365,1))&amp;LOWER(RIGHT(DF365,2))&amp;"');")</f>
        <v/>
      </c>
      <c r="DL365" t="s">
        <v>1</v>
      </c>
      <c r="DM365" s="170" t="str">
        <f>IF(BJ365&lt;&gt;"NEMA","",IF(IFERROR(MATCH(BI365,BI$10:BI364,0),0)&lt;&gt;0,"",BI365))</f>
        <v/>
      </c>
      <c r="DN365" t="s">
        <v>1</v>
      </c>
      <c r="DO365" s="91"/>
      <c r="DP365" t="s">
        <v>1</v>
      </c>
      <c r="DQ365" s="106" t="str">
        <f t="shared" si="505"/>
        <v/>
      </c>
      <c r="DR365" s="74" t="str">
        <f>IF(DQ365="","",MAX(DR$10:DR364)+1)</f>
        <v/>
      </c>
      <c r="DS365" s="74" t="str">
        <f>IF(DQ365="","",IF(BP365="","",IF(BP365="NEMA",DG365,BP365)))</f>
        <v/>
      </c>
      <c r="DT365" s="74" t="str">
        <f t="shared" si="506"/>
        <v/>
      </c>
      <c r="DU365" s="74" t="str">
        <f>IF(DO365="","",MAX(DU$10:DU364)+1)</f>
        <v/>
      </c>
      <c r="DV365" s="181" t="str">
        <f>IF(DO365="","",INDEX(klub_id,MATCH(DO365,klub_naziv,0)))</f>
        <v/>
      </c>
      <c r="DW365" s="129" t="str">
        <f t="shared" si="507"/>
        <v/>
      </c>
      <c r="DX365" t="s">
        <v>1</v>
      </c>
      <c r="DY365" s="30" t="str">
        <f t="shared" si="508"/>
        <v/>
      </c>
      <c r="DZ365" t="s">
        <v>1</v>
      </c>
      <c r="EA365" s="170" t="str">
        <f>IF(BX365="","",IF(BY365&lt;&gt;"NEMA","ime-pre-klu"&amp;IF(BJ365="","","(ali)")&amp;"-kat",IF(CB365&lt;&gt;"NEMA","ime-pre-klu"&amp;IF(BJ365="","","(ali)"),IF(CE365&lt;&gt;"NEMA","ime-pre",IF(CW365&lt;&gt;"","novo",""))))&amp;IF(AND(BE365="0",BD365&gt;max_minuta*60),"-ot",""))</f>
        <v/>
      </c>
      <c r="EB365" t="s">
        <v>1</v>
      </c>
      <c r="EC365" s="112"/>
      <c r="ED365" s="138"/>
      <c r="EE365" s="138"/>
      <c r="EF365" s="138"/>
      <c r="EG365" s="138"/>
      <c r="EH365" s="138"/>
      <c r="EI365" s="138"/>
      <c r="EJ365" s="138"/>
      <c r="EK365" s="138"/>
      <c r="EL365" s="138"/>
      <c r="EM365" s="107" t="str">
        <f t="shared" si="491"/>
        <v/>
      </c>
      <c r="EN365" t="s">
        <v>1</v>
      </c>
    </row>
    <row r="366" spans="2:144" x14ac:dyDescent="0.25">
      <c r="B366" s="152"/>
      <c r="C366" t="s">
        <v>1</v>
      </c>
      <c r="D366" s="163" t="str">
        <f t="shared" si="492"/>
        <v/>
      </c>
      <c r="E366" s="164" t="str">
        <f t="shared" ref="E366:AW366" si="543">IF($B366="","",FIND(";",$B366,D366+1))</f>
        <v/>
      </c>
      <c r="F366" s="164" t="str">
        <f t="shared" si="543"/>
        <v/>
      </c>
      <c r="G366" s="164" t="str">
        <f t="shared" si="543"/>
        <v/>
      </c>
      <c r="H366" s="164" t="str">
        <f t="shared" si="543"/>
        <v/>
      </c>
      <c r="I366" s="164" t="str">
        <f t="shared" si="543"/>
        <v/>
      </c>
      <c r="J366" s="164" t="str">
        <f t="shared" si="543"/>
        <v/>
      </c>
      <c r="K366" s="164" t="str">
        <f t="shared" si="543"/>
        <v/>
      </c>
      <c r="L366" s="164" t="str">
        <f t="shared" si="543"/>
        <v/>
      </c>
      <c r="M366" s="164" t="str">
        <f t="shared" si="543"/>
        <v/>
      </c>
      <c r="N366" s="164" t="str">
        <f t="shared" si="543"/>
        <v/>
      </c>
      <c r="O366" s="164" t="str">
        <f t="shared" si="543"/>
        <v/>
      </c>
      <c r="P366" s="164" t="str">
        <f t="shared" si="543"/>
        <v/>
      </c>
      <c r="Q366" s="164" t="str">
        <f t="shared" si="543"/>
        <v/>
      </c>
      <c r="R366" s="164" t="str">
        <f t="shared" si="543"/>
        <v/>
      </c>
      <c r="S366" s="164" t="str">
        <f t="shared" si="543"/>
        <v/>
      </c>
      <c r="T366" s="164" t="str">
        <f t="shared" si="543"/>
        <v/>
      </c>
      <c r="U366" s="164" t="str">
        <f t="shared" si="543"/>
        <v/>
      </c>
      <c r="V366" s="164" t="str">
        <f t="shared" si="543"/>
        <v/>
      </c>
      <c r="W366" s="164" t="str">
        <f t="shared" si="543"/>
        <v/>
      </c>
      <c r="X366" s="164" t="str">
        <f t="shared" si="543"/>
        <v/>
      </c>
      <c r="Y366" s="164" t="str">
        <f t="shared" si="543"/>
        <v/>
      </c>
      <c r="Z366" s="164" t="str">
        <f t="shared" si="543"/>
        <v/>
      </c>
      <c r="AA366" s="164" t="str">
        <f t="shared" si="543"/>
        <v/>
      </c>
      <c r="AB366" s="164" t="str">
        <f t="shared" si="543"/>
        <v/>
      </c>
      <c r="AC366" s="164" t="str">
        <f t="shared" si="543"/>
        <v/>
      </c>
      <c r="AD366" s="164" t="str">
        <f t="shared" si="543"/>
        <v/>
      </c>
      <c r="AE366" s="164" t="str">
        <f t="shared" si="543"/>
        <v/>
      </c>
      <c r="AF366" s="164" t="str">
        <f t="shared" si="543"/>
        <v/>
      </c>
      <c r="AG366" s="164" t="str">
        <f t="shared" si="543"/>
        <v/>
      </c>
      <c r="AH366" s="164" t="str">
        <f t="shared" si="543"/>
        <v/>
      </c>
      <c r="AI366" s="164" t="str">
        <f t="shared" si="543"/>
        <v/>
      </c>
      <c r="AJ366" s="164" t="str">
        <f t="shared" si="543"/>
        <v/>
      </c>
      <c r="AK366" s="164" t="str">
        <f t="shared" si="543"/>
        <v/>
      </c>
      <c r="AL366" s="164" t="str">
        <f t="shared" si="543"/>
        <v/>
      </c>
      <c r="AM366" s="164" t="str">
        <f t="shared" si="543"/>
        <v/>
      </c>
      <c r="AN366" s="164" t="str">
        <f t="shared" si="543"/>
        <v/>
      </c>
      <c r="AO366" s="164" t="str">
        <f t="shared" si="543"/>
        <v/>
      </c>
      <c r="AP366" s="164" t="str">
        <f t="shared" si="543"/>
        <v/>
      </c>
      <c r="AQ366" s="164" t="str">
        <f t="shared" si="543"/>
        <v/>
      </c>
      <c r="AR366" s="164" t="str">
        <f t="shared" si="543"/>
        <v/>
      </c>
      <c r="AS366" s="164" t="str">
        <f t="shared" si="543"/>
        <v/>
      </c>
      <c r="AT366" s="164" t="str">
        <f t="shared" si="543"/>
        <v/>
      </c>
      <c r="AU366" s="164" t="str">
        <f t="shared" si="543"/>
        <v/>
      </c>
      <c r="AV366" s="164" t="str">
        <f t="shared" si="543"/>
        <v/>
      </c>
      <c r="AW366" s="165" t="str">
        <f t="shared" si="543"/>
        <v/>
      </c>
      <c r="AX366" t="s">
        <v>1</v>
      </c>
      <c r="AY366" s="106" t="str">
        <f t="shared" si="494"/>
        <v/>
      </c>
      <c r="AZ366" s="138" t="str">
        <f t="shared" si="486"/>
        <v/>
      </c>
      <c r="BA366" s="74" t="str">
        <f t="shared" si="495"/>
        <v/>
      </c>
      <c r="BB366" s="74" t="str">
        <f t="shared" si="496"/>
        <v/>
      </c>
      <c r="BC366" s="138" t="str">
        <f t="shared" si="497"/>
        <v/>
      </c>
      <c r="BD366" s="138" t="str">
        <f t="shared" si="498"/>
        <v/>
      </c>
      <c r="BE366" s="138" t="str">
        <f t="shared" si="499"/>
        <v/>
      </c>
      <c r="BF366" s="138" t="str">
        <f t="shared" si="520"/>
        <v/>
      </c>
      <c r="BG366" s="138" t="str">
        <f>IF(CD366="","",IF(N(BD366)&gt;max_minuta*60,2,INDEX(statusRezultat_id,MATCH(VALUE(BE366),statusRezultat_oevent,0))))</f>
        <v/>
      </c>
      <c r="BH366" s="74" t="str">
        <f>IF(B366="","",SUBSTITUTE(MID($B366,R366+1,S366-R366-1),"""",""))</f>
        <v/>
      </c>
      <c r="BI366" s="74" t="str">
        <f>IF(B366="","",SUBSTITUTE(MID($B366,S366+1,T366-S366-1),"""",""))</f>
        <v/>
      </c>
      <c r="BJ366" s="138" t="str">
        <f t="shared" si="500"/>
        <v/>
      </c>
      <c r="BK366" s="74" t="str" cm="1">
        <f t="array" ref="BK366">IF(BJ366="",""&amp;BI366,IF(BJ366="NEMA",BI366,INDEX(klubAlias_klub,BJ366)))</f>
        <v/>
      </c>
      <c r="BL366" s="74" t="str" cm="1">
        <f t="array" ref="BL366">IFERROR(INDEX(registarNatjecatelji,CE366,4),"")</f>
        <v/>
      </c>
      <c r="BM366" s="183" t="str">
        <f t="shared" ref="BM366:BM410" si="544">IF(BK366=BL366,"",1)</f>
        <v/>
      </c>
      <c r="BN366" s="74" t="str">
        <f t="shared" si="501"/>
        <v/>
      </c>
      <c r="BO366" s="74" t="str">
        <f>IF(B366="","",SUBSTITUTE(MID($B366,T366+1,U366-T366-1),"""",""))</f>
        <v/>
      </c>
      <c r="BP366" s="138" t="str">
        <f>IF(BO366="","",IFERROR(INDEX(drzava_id,MATCH(BO366,drzava_oznaka,0)),"NEMA"))</f>
        <v/>
      </c>
      <c r="BQ366" s="74" t="str">
        <f>IF(B366="","",SUBSTITUTE(MID($B366,AQ366+1,AR366-AQ366-1),"""",""))</f>
        <v/>
      </c>
      <c r="BR366" s="74" t="str">
        <f t="shared" si="487"/>
        <v/>
      </c>
      <c r="BS366" s="138" t="str">
        <f t="shared" si="488"/>
        <v/>
      </c>
      <c r="BT366" s="75" t="str">
        <f>IF(B366="","",SUBSTITUTE(MID($B366,AR366+1,AS366-AR366-1),"""",""))</f>
        <v/>
      </c>
      <c r="BU366" s="75" t="str">
        <f>IF(B366="","",SUBSTITUTE(MID($B366,AS366+1,AT366-AS366-1),"""",""))</f>
        <v/>
      </c>
      <c r="BV366" s="76" t="str">
        <f>IF(B366="","",SUBSTITUTE(MID($B366,AT366+1,AU366-AT366-1),"""",""))</f>
        <v/>
      </c>
      <c r="BW366" t="s">
        <v>1</v>
      </c>
      <c r="BX366" s="106" t="str">
        <f>IF(BA366="Vacant","",IF(BA366="","",BA366) &amp; IF(BB366="",""," – " &amp; BB366) &amp; IF(BN366="",""," – " &amp; BN366) &amp; IF(AY366="",""," – " &amp; AY366))</f>
        <v/>
      </c>
      <c r="BY366" s="107" t="str">
        <f t="shared" si="489"/>
        <v/>
      </c>
      <c r="BZ366" t="s">
        <v>1</v>
      </c>
      <c r="CA366" s="106" t="str">
        <f>IF(BA366="Vacant","",IF(BA366="","",BA366) &amp; IF(BB366="",""," – " &amp; BB366) &amp; IF(BN366="",""," – " &amp; BN366))</f>
        <v/>
      </c>
      <c r="CB366" s="107" t="str">
        <f t="shared" si="490"/>
        <v/>
      </c>
      <c r="CC366" t="s">
        <v>1</v>
      </c>
      <c r="CD366" s="106" t="str">
        <f>IF(BA366="Vacant","",IF(BA366="","",BA366)&amp;IF(BB366="",""," – "&amp;BB366))</f>
        <v/>
      </c>
      <c r="CE366" s="107" t="str">
        <f t="shared" si="502"/>
        <v/>
      </c>
      <c r="CF366" t="s">
        <v>1</v>
      </c>
      <c r="CG366" s="112" t="str">
        <f t="shared" si="503"/>
        <v/>
      </c>
      <c r="CH366" s="107" t="str" cm="1">
        <f t="array" ref="CH366">IF(CG366="","",INDEX(imePrezime_id,CG366,0))</f>
        <v/>
      </c>
      <c r="CI366" t="s">
        <v>1</v>
      </c>
      <c r="CJ366" s="30" t="str">
        <f>IF(CE366&lt;&gt;"NEMA","","SELECT '"&amp;CD366&amp;"', ime, prezime FROM imeprezime WHERE ime LIKE '%"&amp;MID(BA366,2,LEN(BA366)-2)&amp;"%' Or prezime LIKE '%"&amp;MID(BB366,2,LEN(BB366)-2)&amp;"%' Or ime LIKE '%"&amp;MID(BB366,2,LEN(BB366)-2)&amp;"%' Or prezime LIKE '%"&amp;MID(BA366,2,LEN(BA366)-2)&amp;"%' ORDER BY ime, prezime;")</f>
        <v/>
      </c>
      <c r="CK366" t="s">
        <v>1</v>
      </c>
      <c r="CL366" s="91"/>
      <c r="CM366" t="s">
        <v>1</v>
      </c>
      <c r="CO366" t="s">
        <v>1</v>
      </c>
      <c r="CW366" s="116" t="str">
        <f>IF(CE366="NEMA",MAX(CW$10:CW365)+1,"")</f>
        <v/>
      </c>
      <c r="CX366" t="s">
        <v>1</v>
      </c>
      <c r="CY366" s="124" t="str">
        <f>LEFT(BQ366,1)</f>
        <v/>
      </c>
      <c r="CZ366" t="s">
        <v>1</v>
      </c>
      <c r="DA366" s="106" t="str">
        <f>IF(CW366="","",IF(BO366&lt;&gt;"CRO","","INSERT INTO osoba (id,reg_broj,oib,spol_id,dat_rodjenja) VALUES ("&amp;CW366&amp;",(SELECT max(reg_broj)+1 FROM osoba),Null,'"&amp;CY366&amp;"',Null); INSERT INTO osoba_log (id,reg_broj,oib,spol_id,dat_rodjenja,dnevnik_id) SELECT id,reg_broj,oib,spol_id,dat_rodjenja,"&amp;CW$2&amp;" FROM osoba WHERE id = "&amp;CW366&amp;";"))</f>
        <v/>
      </c>
      <c r="DB366" s="129" t="str">
        <f>IF(CW366="","","INSERT INTO imeprezime (id,osoba_id,rbr,ime,prezime,klub_id,identitet_id,sintaksa_id,info,aktivno,dnevnik_id) VALUES ("&amp;CW366&amp;","&amp;IF(DA366="","Null",CW366)&amp;",1,'"&amp;BA366&amp;"','"&amp;BB366&amp;"',(SELECT id FROM klub WHERE naziv = '"&amp;BI366&amp;"'),Null,1,'',1,"&amp;CW$2&amp;");")</f>
        <v/>
      </c>
      <c r="DC366" t="s">
        <v>1</v>
      </c>
      <c r="DD366" s="30" t="str">
        <f t="shared" si="504"/>
        <v/>
      </c>
      <c r="DE366" t="s">
        <v>1</v>
      </c>
      <c r="DF366" s="106" t="str">
        <f>IF(OR(BP366="",BP366&lt;&gt;"NEMA"),"",BO366)</f>
        <v/>
      </c>
      <c r="DG366" s="129" t="str">
        <f>IF(DF366="","",MAX(DG$10:DG365)+1)</f>
        <v/>
      </c>
      <c r="DH366" t="s">
        <v>1</v>
      </c>
      <c r="DI366" s="91"/>
      <c r="DJ366" t="s">
        <v>1</v>
      </c>
      <c r="DK366" s="30" t="str">
        <f>IF(DF366="","","INSERT INTO drzava(id,naziv,oznaka) VALUES ("&amp;DG366&amp;",'"&amp;DI366&amp;"','"&amp;UPPER(LEFT(DF366,1))&amp;LOWER(RIGHT(DF366,2))&amp;"');")</f>
        <v/>
      </c>
      <c r="DL366" t="s">
        <v>1</v>
      </c>
      <c r="DM366" s="170" t="str">
        <f>IF(BJ366&lt;&gt;"NEMA","",IF(IFERROR(MATCH(BI366,BI$10:BI365,0),0)&lt;&gt;0,"",BI366))</f>
        <v/>
      </c>
      <c r="DN366" t="s">
        <v>1</v>
      </c>
      <c r="DO366" s="91"/>
      <c r="DP366" t="s">
        <v>1</v>
      </c>
      <c r="DQ366" s="106" t="str">
        <f t="shared" si="505"/>
        <v/>
      </c>
      <c r="DR366" s="74" t="str">
        <f>IF(DQ366="","",MAX(DR$10:DR365)+1)</f>
        <v/>
      </c>
      <c r="DS366" s="74" t="str">
        <f>IF(DQ366="","",IF(BP366="","",IF(BP366="NEMA",DG366,BP366)))</f>
        <v/>
      </c>
      <c r="DT366" s="74" t="str">
        <f t="shared" si="506"/>
        <v/>
      </c>
      <c r="DU366" s="74" t="str">
        <f>IF(DO366="","",MAX(DU$10:DU365)+1)</f>
        <v/>
      </c>
      <c r="DV366" s="181" t="str">
        <f>IF(DO366="","",INDEX(klub_id,MATCH(DO366,klub_naziv,0)))</f>
        <v/>
      </c>
      <c r="DW366" s="129" t="str">
        <f t="shared" si="507"/>
        <v/>
      </c>
      <c r="DX366" t="s">
        <v>1</v>
      </c>
      <c r="DY366" s="30" t="str">
        <f t="shared" si="508"/>
        <v/>
      </c>
      <c r="DZ366" t="s">
        <v>1</v>
      </c>
      <c r="EA366" s="170" t="str">
        <f>IF(BX366="","",IF(BY366&lt;&gt;"NEMA","ime-pre-klu"&amp;IF(BJ366="","","(ali)")&amp;"-kat",IF(CB366&lt;&gt;"NEMA","ime-pre-klu"&amp;IF(BJ366="","","(ali)"),IF(CE366&lt;&gt;"NEMA","ime-pre",IF(CW366&lt;&gt;"","novo",""))))&amp;IF(AND(BE366="0",BD366&gt;max_minuta*60),"-ot",""))</f>
        <v/>
      </c>
      <c r="EB366" t="s">
        <v>1</v>
      </c>
      <c r="EC366" s="112"/>
      <c r="ED366" s="138"/>
      <c r="EE366" s="138"/>
      <c r="EF366" s="138"/>
      <c r="EG366" s="138"/>
      <c r="EH366" s="138"/>
      <c r="EI366" s="138"/>
      <c r="EJ366" s="138"/>
      <c r="EK366" s="138"/>
      <c r="EL366" s="138"/>
      <c r="EM366" s="107" t="str">
        <f t="shared" si="491"/>
        <v/>
      </c>
      <c r="EN366" t="s">
        <v>1</v>
      </c>
    </row>
    <row r="367" spans="2:144" x14ac:dyDescent="0.25">
      <c r="B367" s="152"/>
      <c r="C367" t="s">
        <v>1</v>
      </c>
      <c r="D367" s="163" t="str">
        <f t="shared" si="492"/>
        <v/>
      </c>
      <c r="E367" s="164" t="str">
        <f t="shared" ref="E367:AW367" si="545">IF($B367="","",FIND(";",$B367,D367+1))</f>
        <v/>
      </c>
      <c r="F367" s="164" t="str">
        <f t="shared" si="545"/>
        <v/>
      </c>
      <c r="G367" s="164" t="str">
        <f t="shared" si="545"/>
        <v/>
      </c>
      <c r="H367" s="164" t="str">
        <f t="shared" si="545"/>
        <v/>
      </c>
      <c r="I367" s="164" t="str">
        <f t="shared" si="545"/>
        <v/>
      </c>
      <c r="J367" s="164" t="str">
        <f t="shared" si="545"/>
        <v/>
      </c>
      <c r="K367" s="164" t="str">
        <f t="shared" si="545"/>
        <v/>
      </c>
      <c r="L367" s="164" t="str">
        <f t="shared" si="545"/>
        <v/>
      </c>
      <c r="M367" s="164" t="str">
        <f t="shared" si="545"/>
        <v/>
      </c>
      <c r="N367" s="164" t="str">
        <f t="shared" si="545"/>
        <v/>
      </c>
      <c r="O367" s="164" t="str">
        <f t="shared" si="545"/>
        <v/>
      </c>
      <c r="P367" s="164" t="str">
        <f t="shared" si="545"/>
        <v/>
      </c>
      <c r="Q367" s="164" t="str">
        <f t="shared" si="545"/>
        <v/>
      </c>
      <c r="R367" s="164" t="str">
        <f t="shared" si="545"/>
        <v/>
      </c>
      <c r="S367" s="164" t="str">
        <f t="shared" si="545"/>
        <v/>
      </c>
      <c r="T367" s="164" t="str">
        <f t="shared" si="545"/>
        <v/>
      </c>
      <c r="U367" s="164" t="str">
        <f t="shared" si="545"/>
        <v/>
      </c>
      <c r="V367" s="164" t="str">
        <f t="shared" si="545"/>
        <v/>
      </c>
      <c r="W367" s="164" t="str">
        <f t="shared" si="545"/>
        <v/>
      </c>
      <c r="X367" s="164" t="str">
        <f t="shared" si="545"/>
        <v/>
      </c>
      <c r="Y367" s="164" t="str">
        <f t="shared" si="545"/>
        <v/>
      </c>
      <c r="Z367" s="164" t="str">
        <f t="shared" si="545"/>
        <v/>
      </c>
      <c r="AA367" s="164" t="str">
        <f t="shared" si="545"/>
        <v/>
      </c>
      <c r="AB367" s="164" t="str">
        <f t="shared" si="545"/>
        <v/>
      </c>
      <c r="AC367" s="164" t="str">
        <f t="shared" si="545"/>
        <v/>
      </c>
      <c r="AD367" s="164" t="str">
        <f t="shared" si="545"/>
        <v/>
      </c>
      <c r="AE367" s="164" t="str">
        <f t="shared" si="545"/>
        <v/>
      </c>
      <c r="AF367" s="164" t="str">
        <f t="shared" si="545"/>
        <v/>
      </c>
      <c r="AG367" s="164" t="str">
        <f t="shared" si="545"/>
        <v/>
      </c>
      <c r="AH367" s="164" t="str">
        <f t="shared" si="545"/>
        <v/>
      </c>
      <c r="AI367" s="164" t="str">
        <f t="shared" si="545"/>
        <v/>
      </c>
      <c r="AJ367" s="164" t="str">
        <f t="shared" si="545"/>
        <v/>
      </c>
      <c r="AK367" s="164" t="str">
        <f t="shared" si="545"/>
        <v/>
      </c>
      <c r="AL367" s="164" t="str">
        <f t="shared" si="545"/>
        <v/>
      </c>
      <c r="AM367" s="164" t="str">
        <f t="shared" si="545"/>
        <v/>
      </c>
      <c r="AN367" s="164" t="str">
        <f t="shared" si="545"/>
        <v/>
      </c>
      <c r="AO367" s="164" t="str">
        <f t="shared" si="545"/>
        <v/>
      </c>
      <c r="AP367" s="164" t="str">
        <f t="shared" si="545"/>
        <v/>
      </c>
      <c r="AQ367" s="164" t="str">
        <f t="shared" si="545"/>
        <v/>
      </c>
      <c r="AR367" s="164" t="str">
        <f t="shared" si="545"/>
        <v/>
      </c>
      <c r="AS367" s="164" t="str">
        <f t="shared" si="545"/>
        <v/>
      </c>
      <c r="AT367" s="164" t="str">
        <f t="shared" si="545"/>
        <v/>
      </c>
      <c r="AU367" s="164" t="str">
        <f t="shared" si="545"/>
        <v/>
      </c>
      <c r="AV367" s="164" t="str">
        <f t="shared" si="545"/>
        <v/>
      </c>
      <c r="AW367" s="165" t="str">
        <f t="shared" si="545"/>
        <v/>
      </c>
      <c r="AX367" t="s">
        <v>1</v>
      </c>
      <c r="AY367" s="106" t="str">
        <f t="shared" si="494"/>
        <v/>
      </c>
      <c r="AZ367" s="138" t="str">
        <f t="shared" si="486"/>
        <v/>
      </c>
      <c r="BA367" s="74" t="str">
        <f t="shared" si="495"/>
        <v/>
      </c>
      <c r="BB367" s="74" t="str">
        <f t="shared" si="496"/>
        <v/>
      </c>
      <c r="BC367" s="138" t="str">
        <f t="shared" si="497"/>
        <v/>
      </c>
      <c r="BD367" s="138" t="str">
        <f t="shared" si="498"/>
        <v/>
      </c>
      <c r="BE367" s="138" t="str">
        <f t="shared" si="499"/>
        <v/>
      </c>
      <c r="BF367" s="138" t="str">
        <f t="shared" si="520"/>
        <v/>
      </c>
      <c r="BG367" s="138" t="str">
        <f>IF(CD367="","",IF(N(BD367)&gt;max_minuta*60,2,INDEX(statusRezultat_id,MATCH(VALUE(BE367),statusRezultat_oevent,0))))</f>
        <v/>
      </c>
      <c r="BH367" s="74" t="str">
        <f>IF(B367="","",SUBSTITUTE(MID($B367,R367+1,S367-R367-1),"""",""))</f>
        <v/>
      </c>
      <c r="BI367" s="74" t="str">
        <f>IF(B367="","",SUBSTITUTE(MID($B367,S367+1,T367-S367-1),"""",""))</f>
        <v/>
      </c>
      <c r="BJ367" s="138" t="str">
        <f t="shared" si="500"/>
        <v/>
      </c>
      <c r="BK367" s="74" t="str" cm="1">
        <f t="array" ref="BK367">IF(BJ367="",""&amp;BI367,IF(BJ367="NEMA",BI367,INDEX(klubAlias_klub,BJ367)))</f>
        <v/>
      </c>
      <c r="BL367" s="74" t="str" cm="1">
        <f t="array" ref="BL367">IFERROR(INDEX(registarNatjecatelji,CE367,4),"")</f>
        <v/>
      </c>
      <c r="BM367" s="183" t="str">
        <f t="shared" si="544"/>
        <v/>
      </c>
      <c r="BN367" s="74" t="str">
        <f t="shared" si="501"/>
        <v/>
      </c>
      <c r="BO367" s="74" t="str">
        <f>IF(B367="","",SUBSTITUTE(MID($B367,T367+1,U367-T367-1),"""",""))</f>
        <v/>
      </c>
      <c r="BP367" s="138" t="str">
        <f>IF(BO367="","",IFERROR(INDEX(drzava_id,MATCH(BO367,drzava_oznaka,0)),"NEMA"))</f>
        <v/>
      </c>
      <c r="BQ367" s="74" t="str">
        <f>IF(B367="","",SUBSTITUTE(MID($B367,AQ367+1,AR367-AQ367-1),"""",""))</f>
        <v/>
      </c>
      <c r="BR367" s="74" t="str">
        <f t="shared" si="487"/>
        <v/>
      </c>
      <c r="BS367" s="138" t="str">
        <f t="shared" si="488"/>
        <v/>
      </c>
      <c r="BT367" s="75" t="str">
        <f>IF(B367="","",SUBSTITUTE(MID($B367,AR367+1,AS367-AR367-1),"""",""))</f>
        <v/>
      </c>
      <c r="BU367" s="75" t="str">
        <f>IF(B367="","",SUBSTITUTE(MID($B367,AS367+1,AT367-AS367-1),"""",""))</f>
        <v/>
      </c>
      <c r="BV367" s="76" t="str">
        <f>IF(B367="","",SUBSTITUTE(MID($B367,AT367+1,AU367-AT367-1),"""",""))</f>
        <v/>
      </c>
      <c r="BW367" t="s">
        <v>1</v>
      </c>
      <c r="BX367" s="106" t="str">
        <f>IF(BA367="Vacant","",IF(BA367="","",BA367) &amp; IF(BB367="",""," – " &amp; BB367) &amp; IF(BN367="",""," – " &amp; BN367) &amp; IF(AY367="",""," – " &amp; AY367))</f>
        <v/>
      </c>
      <c r="BY367" s="107" t="str">
        <f t="shared" si="489"/>
        <v/>
      </c>
      <c r="BZ367" t="s">
        <v>1</v>
      </c>
      <c r="CA367" s="106" t="str">
        <f>IF(BA367="Vacant","",IF(BA367="","",BA367) &amp; IF(BB367="",""," – " &amp; BB367) &amp; IF(BN367="",""," – " &amp; BN367))</f>
        <v/>
      </c>
      <c r="CB367" s="107" t="str">
        <f t="shared" si="490"/>
        <v/>
      </c>
      <c r="CC367" t="s">
        <v>1</v>
      </c>
      <c r="CD367" s="106" t="str">
        <f>IF(BA367="Vacant","",IF(BA367="","",BA367)&amp;IF(BB367="",""," – "&amp;BB367))</f>
        <v/>
      </c>
      <c r="CE367" s="107" t="str">
        <f t="shared" si="502"/>
        <v/>
      </c>
      <c r="CF367" t="s">
        <v>1</v>
      </c>
      <c r="CG367" s="112" t="str">
        <f t="shared" si="503"/>
        <v/>
      </c>
      <c r="CH367" s="107" t="str" cm="1">
        <f t="array" ref="CH367">IF(CG367="","",INDEX(imePrezime_id,CG367,0))</f>
        <v/>
      </c>
      <c r="CI367" t="s">
        <v>1</v>
      </c>
      <c r="CJ367" s="30" t="str">
        <f>IF(CE367&lt;&gt;"NEMA","","SELECT '"&amp;CD367&amp;"', ime, prezime FROM imeprezime WHERE ime LIKE '%"&amp;MID(BA367,2,LEN(BA367)-2)&amp;"%' Or prezime LIKE '%"&amp;MID(BB367,2,LEN(BB367)-2)&amp;"%' Or ime LIKE '%"&amp;MID(BB367,2,LEN(BB367)-2)&amp;"%' Or prezime LIKE '%"&amp;MID(BA367,2,LEN(BA367)-2)&amp;"%' ORDER BY ime, prezime;")</f>
        <v/>
      </c>
      <c r="CK367" t="s">
        <v>1</v>
      </c>
      <c r="CL367" s="91"/>
      <c r="CM367" t="s">
        <v>1</v>
      </c>
      <c r="CO367" t="s">
        <v>1</v>
      </c>
      <c r="CW367" s="116" t="str">
        <f>IF(CE367="NEMA",MAX(CW$10:CW366)+1,"")</f>
        <v/>
      </c>
      <c r="CX367" t="s">
        <v>1</v>
      </c>
      <c r="CY367" s="124" t="str">
        <f>LEFT(BQ367,1)</f>
        <v/>
      </c>
      <c r="CZ367" t="s">
        <v>1</v>
      </c>
      <c r="DA367" s="106" t="str">
        <f>IF(CW367="","",IF(BO367&lt;&gt;"CRO","","INSERT INTO osoba (id,reg_broj,oib,spol_id,dat_rodjenja) VALUES ("&amp;CW367&amp;",(SELECT max(reg_broj)+1 FROM osoba),Null,'"&amp;CY367&amp;"',Null); INSERT INTO osoba_log (id,reg_broj,oib,spol_id,dat_rodjenja,dnevnik_id) SELECT id,reg_broj,oib,spol_id,dat_rodjenja,"&amp;CW$2&amp;" FROM osoba WHERE id = "&amp;CW367&amp;";"))</f>
        <v/>
      </c>
      <c r="DB367" s="129" t="str">
        <f>IF(CW367="","","INSERT INTO imeprezime (id,osoba_id,rbr,ime,prezime,klub_id,identitet_id,sintaksa_id,info,aktivno,dnevnik_id) VALUES ("&amp;CW367&amp;","&amp;IF(DA367="","Null",CW367)&amp;",1,'"&amp;BA367&amp;"','"&amp;BB367&amp;"',(SELECT id FROM klub WHERE naziv = '"&amp;BI367&amp;"'),Null,1,'',1,"&amp;CW$2&amp;");")</f>
        <v/>
      </c>
      <c r="DC367" t="s">
        <v>1</v>
      </c>
      <c r="DD367" s="30" t="str">
        <f t="shared" si="504"/>
        <v/>
      </c>
      <c r="DE367" t="s">
        <v>1</v>
      </c>
      <c r="DF367" s="106" t="str">
        <f>IF(OR(BP367="",BP367&lt;&gt;"NEMA"),"",BO367)</f>
        <v/>
      </c>
      <c r="DG367" s="129" t="str">
        <f>IF(DF367="","",MAX(DG$10:DG366)+1)</f>
        <v/>
      </c>
      <c r="DH367" t="s">
        <v>1</v>
      </c>
      <c r="DI367" s="91"/>
      <c r="DJ367" t="s">
        <v>1</v>
      </c>
      <c r="DK367" s="30" t="str">
        <f>IF(DF367="","","INSERT INTO drzava(id,naziv,oznaka) VALUES ("&amp;DG367&amp;",'"&amp;DI367&amp;"','"&amp;UPPER(LEFT(DF367,1))&amp;LOWER(RIGHT(DF367,2))&amp;"');")</f>
        <v/>
      </c>
      <c r="DL367" t="s">
        <v>1</v>
      </c>
      <c r="DM367" s="170" t="str">
        <f>IF(BJ367&lt;&gt;"NEMA","",IF(IFERROR(MATCH(BI367,BI$10:BI366,0),0)&lt;&gt;0,"",BI367))</f>
        <v/>
      </c>
      <c r="DN367" t="s">
        <v>1</v>
      </c>
      <c r="DO367" s="91"/>
      <c r="DP367" t="s">
        <v>1</v>
      </c>
      <c r="DQ367" s="106" t="str">
        <f t="shared" si="505"/>
        <v/>
      </c>
      <c r="DR367" s="74" t="str">
        <f>IF(DQ367="","",MAX(DR$10:DR366)+1)</f>
        <v/>
      </c>
      <c r="DS367" s="74" t="str">
        <f>IF(DQ367="","",IF(BP367="","",IF(BP367="NEMA",DG367,BP367)))</f>
        <v/>
      </c>
      <c r="DT367" s="74" t="str">
        <f t="shared" si="506"/>
        <v/>
      </c>
      <c r="DU367" s="74" t="str">
        <f>IF(DO367="","",MAX(DU$10:DU366)+1)</f>
        <v/>
      </c>
      <c r="DV367" s="181" t="str">
        <f>IF(DO367="","",INDEX(klub_id,MATCH(DO367,klub_naziv,0)))</f>
        <v/>
      </c>
      <c r="DW367" s="129" t="str">
        <f t="shared" si="507"/>
        <v/>
      </c>
      <c r="DX367" t="s">
        <v>1</v>
      </c>
      <c r="DY367" s="30" t="str">
        <f t="shared" si="508"/>
        <v/>
      </c>
      <c r="DZ367" t="s">
        <v>1</v>
      </c>
      <c r="EA367" s="170" t="str">
        <f>IF(BX367="","",IF(BY367&lt;&gt;"NEMA","ime-pre-klu"&amp;IF(BJ367="","","(ali)")&amp;"-kat",IF(CB367&lt;&gt;"NEMA","ime-pre-klu"&amp;IF(BJ367="","","(ali)"),IF(CE367&lt;&gt;"NEMA","ime-pre",IF(CW367&lt;&gt;"","novo",""))))&amp;IF(AND(BE367="0",BD367&gt;max_minuta*60),"-ot",""))</f>
        <v/>
      </c>
      <c r="EB367" t="s">
        <v>1</v>
      </c>
      <c r="EC367" s="112"/>
      <c r="ED367" s="138"/>
      <c r="EE367" s="138"/>
      <c r="EF367" s="138"/>
      <c r="EG367" s="138"/>
      <c r="EH367" s="138"/>
      <c r="EI367" s="138"/>
      <c r="EJ367" s="138"/>
      <c r="EK367" s="138"/>
      <c r="EL367" s="138"/>
      <c r="EM367" s="107" t="str">
        <f t="shared" si="491"/>
        <v/>
      </c>
      <c r="EN367" t="s">
        <v>1</v>
      </c>
    </row>
    <row r="368" spans="2:144" x14ac:dyDescent="0.25">
      <c r="B368" s="152"/>
      <c r="C368" t="s">
        <v>1</v>
      </c>
      <c r="D368" s="163" t="str">
        <f t="shared" si="492"/>
        <v/>
      </c>
      <c r="E368" s="164" t="str">
        <f t="shared" ref="E368:AW368" si="546">IF($B368="","",FIND(";",$B368,D368+1))</f>
        <v/>
      </c>
      <c r="F368" s="164" t="str">
        <f t="shared" si="546"/>
        <v/>
      </c>
      <c r="G368" s="164" t="str">
        <f t="shared" si="546"/>
        <v/>
      </c>
      <c r="H368" s="164" t="str">
        <f t="shared" si="546"/>
        <v/>
      </c>
      <c r="I368" s="164" t="str">
        <f t="shared" si="546"/>
        <v/>
      </c>
      <c r="J368" s="164" t="str">
        <f t="shared" si="546"/>
        <v/>
      </c>
      <c r="K368" s="164" t="str">
        <f t="shared" si="546"/>
        <v/>
      </c>
      <c r="L368" s="164" t="str">
        <f t="shared" si="546"/>
        <v/>
      </c>
      <c r="M368" s="164" t="str">
        <f t="shared" si="546"/>
        <v/>
      </c>
      <c r="N368" s="164" t="str">
        <f t="shared" si="546"/>
        <v/>
      </c>
      <c r="O368" s="164" t="str">
        <f t="shared" si="546"/>
        <v/>
      </c>
      <c r="P368" s="164" t="str">
        <f t="shared" si="546"/>
        <v/>
      </c>
      <c r="Q368" s="164" t="str">
        <f t="shared" si="546"/>
        <v/>
      </c>
      <c r="R368" s="164" t="str">
        <f t="shared" si="546"/>
        <v/>
      </c>
      <c r="S368" s="164" t="str">
        <f t="shared" si="546"/>
        <v/>
      </c>
      <c r="T368" s="164" t="str">
        <f t="shared" si="546"/>
        <v/>
      </c>
      <c r="U368" s="164" t="str">
        <f t="shared" si="546"/>
        <v/>
      </c>
      <c r="V368" s="164" t="str">
        <f t="shared" si="546"/>
        <v/>
      </c>
      <c r="W368" s="164" t="str">
        <f t="shared" si="546"/>
        <v/>
      </c>
      <c r="X368" s="164" t="str">
        <f t="shared" si="546"/>
        <v/>
      </c>
      <c r="Y368" s="164" t="str">
        <f t="shared" si="546"/>
        <v/>
      </c>
      <c r="Z368" s="164" t="str">
        <f t="shared" si="546"/>
        <v/>
      </c>
      <c r="AA368" s="164" t="str">
        <f t="shared" si="546"/>
        <v/>
      </c>
      <c r="AB368" s="164" t="str">
        <f t="shared" si="546"/>
        <v/>
      </c>
      <c r="AC368" s="164" t="str">
        <f t="shared" si="546"/>
        <v/>
      </c>
      <c r="AD368" s="164" t="str">
        <f t="shared" si="546"/>
        <v/>
      </c>
      <c r="AE368" s="164" t="str">
        <f t="shared" si="546"/>
        <v/>
      </c>
      <c r="AF368" s="164" t="str">
        <f t="shared" si="546"/>
        <v/>
      </c>
      <c r="AG368" s="164" t="str">
        <f t="shared" si="546"/>
        <v/>
      </c>
      <c r="AH368" s="164" t="str">
        <f t="shared" si="546"/>
        <v/>
      </c>
      <c r="AI368" s="164" t="str">
        <f t="shared" si="546"/>
        <v/>
      </c>
      <c r="AJ368" s="164" t="str">
        <f t="shared" si="546"/>
        <v/>
      </c>
      <c r="AK368" s="164" t="str">
        <f t="shared" si="546"/>
        <v/>
      </c>
      <c r="AL368" s="164" t="str">
        <f t="shared" si="546"/>
        <v/>
      </c>
      <c r="AM368" s="164" t="str">
        <f t="shared" si="546"/>
        <v/>
      </c>
      <c r="AN368" s="164" t="str">
        <f t="shared" si="546"/>
        <v/>
      </c>
      <c r="AO368" s="164" t="str">
        <f t="shared" si="546"/>
        <v/>
      </c>
      <c r="AP368" s="164" t="str">
        <f t="shared" si="546"/>
        <v/>
      </c>
      <c r="AQ368" s="164" t="str">
        <f t="shared" si="546"/>
        <v/>
      </c>
      <c r="AR368" s="164" t="str">
        <f t="shared" si="546"/>
        <v/>
      </c>
      <c r="AS368" s="164" t="str">
        <f t="shared" si="546"/>
        <v/>
      </c>
      <c r="AT368" s="164" t="str">
        <f t="shared" si="546"/>
        <v/>
      </c>
      <c r="AU368" s="164" t="str">
        <f t="shared" si="546"/>
        <v/>
      </c>
      <c r="AV368" s="164" t="str">
        <f t="shared" si="546"/>
        <v/>
      </c>
      <c r="AW368" s="165" t="str">
        <f t="shared" si="546"/>
        <v/>
      </c>
      <c r="AX368" t="s">
        <v>1</v>
      </c>
      <c r="AY368" s="106" t="str">
        <f t="shared" si="494"/>
        <v/>
      </c>
      <c r="AZ368" s="138" t="str">
        <f t="shared" si="486"/>
        <v/>
      </c>
      <c r="BA368" s="74" t="str">
        <f t="shared" si="495"/>
        <v/>
      </c>
      <c r="BB368" s="74" t="str">
        <f t="shared" si="496"/>
        <v/>
      </c>
      <c r="BC368" s="138" t="str">
        <f t="shared" si="497"/>
        <v/>
      </c>
      <c r="BD368" s="138" t="str">
        <f t="shared" si="498"/>
        <v/>
      </c>
      <c r="BE368" s="138" t="str">
        <f t="shared" si="499"/>
        <v/>
      </c>
      <c r="BF368" s="138" t="str">
        <f t="shared" si="520"/>
        <v/>
      </c>
      <c r="BG368" s="138" t="str">
        <f>IF(CD368="","",IF(N(BD368)&gt;max_minuta*60,2,INDEX(statusRezultat_id,MATCH(VALUE(BE368),statusRezultat_oevent,0))))</f>
        <v/>
      </c>
      <c r="BH368" s="74" t="str">
        <f>IF(B368="","",SUBSTITUTE(MID($B368,R368+1,S368-R368-1),"""",""))</f>
        <v/>
      </c>
      <c r="BI368" s="74" t="str">
        <f>IF(B368="","",SUBSTITUTE(MID($B368,S368+1,T368-S368-1),"""",""))</f>
        <v/>
      </c>
      <c r="BJ368" s="138" t="str">
        <f t="shared" si="500"/>
        <v/>
      </c>
      <c r="BK368" s="74" t="str" cm="1">
        <f t="array" ref="BK368">IF(BJ368="",""&amp;BI368,IF(BJ368="NEMA",BI368,INDEX(klubAlias_klub,BJ368)))</f>
        <v/>
      </c>
      <c r="BL368" s="74" t="str" cm="1">
        <f t="array" ref="BL368">IFERROR(INDEX(registarNatjecatelji,CE368,4),"")</f>
        <v/>
      </c>
      <c r="BM368" s="183" t="str">
        <f t="shared" si="544"/>
        <v/>
      </c>
      <c r="BN368" s="74" t="str">
        <f t="shared" si="501"/>
        <v/>
      </c>
      <c r="BO368" s="74" t="str">
        <f>IF(B368="","",SUBSTITUTE(MID($B368,T368+1,U368-T368-1),"""",""))</f>
        <v/>
      </c>
      <c r="BP368" s="138" t="str">
        <f>IF(BO368="","",IFERROR(INDEX(drzava_id,MATCH(BO368,drzava_oznaka,0)),"NEMA"))</f>
        <v/>
      </c>
      <c r="BQ368" s="74" t="str">
        <f>IF(B368="","",SUBSTITUTE(MID($B368,AQ368+1,AR368-AQ368-1),"""",""))</f>
        <v/>
      </c>
      <c r="BR368" s="74" t="str">
        <f t="shared" si="487"/>
        <v/>
      </c>
      <c r="BS368" s="138" t="str">
        <f t="shared" si="488"/>
        <v/>
      </c>
      <c r="BT368" s="75" t="str">
        <f>IF(B368="","",SUBSTITUTE(MID($B368,AR368+1,AS368-AR368-1),"""",""))</f>
        <v/>
      </c>
      <c r="BU368" s="75" t="str">
        <f>IF(B368="","",SUBSTITUTE(MID($B368,AS368+1,AT368-AS368-1),"""",""))</f>
        <v/>
      </c>
      <c r="BV368" s="76" t="str">
        <f>IF(B368="","",SUBSTITUTE(MID($B368,AT368+1,AU368-AT368-1),"""",""))</f>
        <v/>
      </c>
      <c r="BW368" t="s">
        <v>1</v>
      </c>
      <c r="BX368" s="106" t="str">
        <f>IF(BA368="Vacant","",IF(BA368="","",BA368) &amp; IF(BB368="",""," – " &amp; BB368) &amp; IF(BN368="",""," – " &amp; BN368) &amp; IF(AY368="",""," – " &amp; AY368))</f>
        <v/>
      </c>
      <c r="BY368" s="107" t="str">
        <f t="shared" si="489"/>
        <v/>
      </c>
      <c r="BZ368" t="s">
        <v>1</v>
      </c>
      <c r="CA368" s="106" t="str">
        <f>IF(BA368="Vacant","",IF(BA368="","",BA368) &amp; IF(BB368="",""," – " &amp; BB368) &amp; IF(BN368="",""," – " &amp; BN368))</f>
        <v/>
      </c>
      <c r="CB368" s="107" t="str">
        <f t="shared" si="490"/>
        <v/>
      </c>
      <c r="CC368" t="s">
        <v>1</v>
      </c>
      <c r="CD368" s="106" t="str">
        <f>IF(BA368="Vacant","",IF(BA368="","",BA368)&amp;IF(BB368="",""," – "&amp;BB368))</f>
        <v/>
      </c>
      <c r="CE368" s="107" t="str">
        <f t="shared" si="502"/>
        <v/>
      </c>
      <c r="CF368" t="s">
        <v>1</v>
      </c>
      <c r="CG368" s="112" t="str">
        <f t="shared" si="503"/>
        <v/>
      </c>
      <c r="CH368" s="107" t="str" cm="1">
        <f t="array" ref="CH368">IF(CG368="","",INDEX(imePrezime_id,CG368,0))</f>
        <v/>
      </c>
      <c r="CI368" t="s">
        <v>1</v>
      </c>
      <c r="CJ368" s="30" t="str">
        <f>IF(CE368&lt;&gt;"NEMA","","SELECT '"&amp;CD368&amp;"', ime, prezime FROM imeprezime WHERE ime LIKE '%"&amp;MID(BA368,2,LEN(BA368)-2)&amp;"%' Or prezime LIKE '%"&amp;MID(BB368,2,LEN(BB368)-2)&amp;"%' Or ime LIKE '%"&amp;MID(BB368,2,LEN(BB368)-2)&amp;"%' Or prezime LIKE '%"&amp;MID(BA368,2,LEN(BA368)-2)&amp;"%' ORDER BY ime, prezime;")</f>
        <v/>
      </c>
      <c r="CK368" t="s">
        <v>1</v>
      </c>
      <c r="CL368" s="91"/>
      <c r="CM368" t="s">
        <v>1</v>
      </c>
      <c r="CO368" t="s">
        <v>1</v>
      </c>
      <c r="CW368" s="116" t="str">
        <f>IF(CE368="NEMA",MAX(CW$10:CW367)+1,"")</f>
        <v/>
      </c>
      <c r="CX368" t="s">
        <v>1</v>
      </c>
      <c r="CY368" s="124" t="str">
        <f>LEFT(BQ368,1)</f>
        <v/>
      </c>
      <c r="CZ368" t="s">
        <v>1</v>
      </c>
      <c r="DA368" s="106" t="str">
        <f>IF(CW368="","",IF(BO368&lt;&gt;"CRO","","INSERT INTO osoba (id,reg_broj,oib,spol_id,dat_rodjenja) VALUES ("&amp;CW368&amp;",(SELECT max(reg_broj)+1 FROM osoba),Null,'"&amp;CY368&amp;"',Null); INSERT INTO osoba_log (id,reg_broj,oib,spol_id,dat_rodjenja,dnevnik_id) SELECT id,reg_broj,oib,spol_id,dat_rodjenja,"&amp;CW$2&amp;" FROM osoba WHERE id = "&amp;CW368&amp;";"))</f>
        <v/>
      </c>
      <c r="DB368" s="129" t="str">
        <f>IF(CW368="","","INSERT INTO imeprezime (id,osoba_id,rbr,ime,prezime,klub_id,identitet_id,sintaksa_id,info,aktivno,dnevnik_id) VALUES ("&amp;CW368&amp;","&amp;IF(DA368="","Null",CW368)&amp;",1,'"&amp;BA368&amp;"','"&amp;BB368&amp;"',(SELECT id FROM klub WHERE naziv = '"&amp;BI368&amp;"'),Null,1,'',1,"&amp;CW$2&amp;");")</f>
        <v/>
      </c>
      <c r="DC368" t="s">
        <v>1</v>
      </c>
      <c r="DD368" s="30" t="str">
        <f t="shared" si="504"/>
        <v/>
      </c>
      <c r="DE368" t="s">
        <v>1</v>
      </c>
      <c r="DF368" s="106" t="str">
        <f>IF(OR(BP368="",BP368&lt;&gt;"NEMA"),"",BO368)</f>
        <v/>
      </c>
      <c r="DG368" s="129" t="str">
        <f>IF(DF368="","",MAX(DG$10:DG367)+1)</f>
        <v/>
      </c>
      <c r="DH368" t="s">
        <v>1</v>
      </c>
      <c r="DI368" s="91"/>
      <c r="DJ368" t="s">
        <v>1</v>
      </c>
      <c r="DK368" s="30" t="str">
        <f>IF(DF368="","","INSERT INTO drzava(id,naziv,oznaka) VALUES ("&amp;DG368&amp;",'"&amp;DI368&amp;"','"&amp;UPPER(LEFT(DF368,1))&amp;LOWER(RIGHT(DF368,2))&amp;"');")</f>
        <v/>
      </c>
      <c r="DL368" t="s">
        <v>1</v>
      </c>
      <c r="DM368" s="170" t="str">
        <f>IF(BJ368&lt;&gt;"NEMA","",IF(IFERROR(MATCH(BI368,BI$10:BI367,0),0)&lt;&gt;0,"",BI368))</f>
        <v/>
      </c>
      <c r="DN368" t="s">
        <v>1</v>
      </c>
      <c r="DO368" s="91"/>
      <c r="DP368" t="s">
        <v>1</v>
      </c>
      <c r="DQ368" s="106" t="str">
        <f t="shared" si="505"/>
        <v/>
      </c>
      <c r="DR368" s="74" t="str">
        <f>IF(DQ368="","",MAX(DR$10:DR367)+1)</f>
        <v/>
      </c>
      <c r="DS368" s="74" t="str">
        <f>IF(DQ368="","",IF(BP368="","",IF(BP368="NEMA",DG368,BP368)))</f>
        <v/>
      </c>
      <c r="DT368" s="74" t="str">
        <f t="shared" si="506"/>
        <v/>
      </c>
      <c r="DU368" s="74" t="str">
        <f>IF(DO368="","",MAX(DU$10:DU367)+1)</f>
        <v/>
      </c>
      <c r="DV368" s="181" t="str">
        <f>IF(DO368="","",INDEX(klub_id,MATCH(DO368,klub_naziv,0)))</f>
        <v/>
      </c>
      <c r="DW368" s="129" t="str">
        <f t="shared" si="507"/>
        <v/>
      </c>
      <c r="DX368" t="s">
        <v>1</v>
      </c>
      <c r="DY368" s="30" t="str">
        <f t="shared" si="508"/>
        <v/>
      </c>
      <c r="DZ368" t="s">
        <v>1</v>
      </c>
      <c r="EA368" s="170" t="str">
        <f>IF(BX368="","",IF(BY368&lt;&gt;"NEMA","ime-pre-klu"&amp;IF(BJ368="","","(ali)")&amp;"-kat",IF(CB368&lt;&gt;"NEMA","ime-pre-klu"&amp;IF(BJ368="","","(ali)"),IF(CE368&lt;&gt;"NEMA","ime-pre",IF(CW368&lt;&gt;"","novo",""))))&amp;IF(AND(BE368="0",BD368&gt;max_minuta*60),"-ot",""))</f>
        <v/>
      </c>
      <c r="EB368" t="s">
        <v>1</v>
      </c>
      <c r="EC368" s="112"/>
      <c r="ED368" s="138"/>
      <c r="EE368" s="138"/>
      <c r="EF368" s="138"/>
      <c r="EG368" s="138"/>
      <c r="EH368" s="138"/>
      <c r="EI368" s="138"/>
      <c r="EJ368" s="138"/>
      <c r="EK368" s="138"/>
      <c r="EL368" s="138"/>
      <c r="EM368" s="107" t="str">
        <f t="shared" si="491"/>
        <v/>
      </c>
      <c r="EN368" t="s">
        <v>1</v>
      </c>
    </row>
    <row r="369" spans="2:144" x14ac:dyDescent="0.25">
      <c r="B369" s="152"/>
      <c r="C369" t="s">
        <v>1</v>
      </c>
      <c r="D369" s="163" t="str">
        <f t="shared" si="492"/>
        <v/>
      </c>
      <c r="E369" s="164" t="str">
        <f t="shared" ref="E369:AW369" si="547">IF($B369="","",FIND(";",$B369,D369+1))</f>
        <v/>
      </c>
      <c r="F369" s="164" t="str">
        <f t="shared" si="547"/>
        <v/>
      </c>
      <c r="G369" s="164" t="str">
        <f t="shared" si="547"/>
        <v/>
      </c>
      <c r="H369" s="164" t="str">
        <f t="shared" si="547"/>
        <v/>
      </c>
      <c r="I369" s="164" t="str">
        <f t="shared" si="547"/>
        <v/>
      </c>
      <c r="J369" s="164" t="str">
        <f t="shared" si="547"/>
        <v/>
      </c>
      <c r="K369" s="164" t="str">
        <f t="shared" si="547"/>
        <v/>
      </c>
      <c r="L369" s="164" t="str">
        <f t="shared" si="547"/>
        <v/>
      </c>
      <c r="M369" s="164" t="str">
        <f t="shared" si="547"/>
        <v/>
      </c>
      <c r="N369" s="164" t="str">
        <f t="shared" si="547"/>
        <v/>
      </c>
      <c r="O369" s="164" t="str">
        <f t="shared" si="547"/>
        <v/>
      </c>
      <c r="P369" s="164" t="str">
        <f t="shared" si="547"/>
        <v/>
      </c>
      <c r="Q369" s="164" t="str">
        <f t="shared" si="547"/>
        <v/>
      </c>
      <c r="R369" s="164" t="str">
        <f t="shared" si="547"/>
        <v/>
      </c>
      <c r="S369" s="164" t="str">
        <f t="shared" si="547"/>
        <v/>
      </c>
      <c r="T369" s="164" t="str">
        <f t="shared" si="547"/>
        <v/>
      </c>
      <c r="U369" s="164" t="str">
        <f t="shared" si="547"/>
        <v/>
      </c>
      <c r="V369" s="164" t="str">
        <f t="shared" si="547"/>
        <v/>
      </c>
      <c r="W369" s="164" t="str">
        <f t="shared" si="547"/>
        <v/>
      </c>
      <c r="X369" s="164" t="str">
        <f t="shared" si="547"/>
        <v/>
      </c>
      <c r="Y369" s="164" t="str">
        <f t="shared" si="547"/>
        <v/>
      </c>
      <c r="Z369" s="164" t="str">
        <f t="shared" si="547"/>
        <v/>
      </c>
      <c r="AA369" s="164" t="str">
        <f t="shared" si="547"/>
        <v/>
      </c>
      <c r="AB369" s="164" t="str">
        <f t="shared" si="547"/>
        <v/>
      </c>
      <c r="AC369" s="164" t="str">
        <f t="shared" si="547"/>
        <v/>
      </c>
      <c r="AD369" s="164" t="str">
        <f t="shared" si="547"/>
        <v/>
      </c>
      <c r="AE369" s="164" t="str">
        <f t="shared" si="547"/>
        <v/>
      </c>
      <c r="AF369" s="164" t="str">
        <f t="shared" si="547"/>
        <v/>
      </c>
      <c r="AG369" s="164" t="str">
        <f t="shared" si="547"/>
        <v/>
      </c>
      <c r="AH369" s="164" t="str">
        <f t="shared" si="547"/>
        <v/>
      </c>
      <c r="AI369" s="164" t="str">
        <f t="shared" si="547"/>
        <v/>
      </c>
      <c r="AJ369" s="164" t="str">
        <f t="shared" si="547"/>
        <v/>
      </c>
      <c r="AK369" s="164" t="str">
        <f t="shared" si="547"/>
        <v/>
      </c>
      <c r="AL369" s="164" t="str">
        <f t="shared" si="547"/>
        <v/>
      </c>
      <c r="AM369" s="164" t="str">
        <f t="shared" si="547"/>
        <v/>
      </c>
      <c r="AN369" s="164" t="str">
        <f t="shared" si="547"/>
        <v/>
      </c>
      <c r="AO369" s="164" t="str">
        <f t="shared" si="547"/>
        <v/>
      </c>
      <c r="AP369" s="164" t="str">
        <f t="shared" si="547"/>
        <v/>
      </c>
      <c r="AQ369" s="164" t="str">
        <f t="shared" si="547"/>
        <v/>
      </c>
      <c r="AR369" s="164" t="str">
        <f t="shared" si="547"/>
        <v/>
      </c>
      <c r="AS369" s="164" t="str">
        <f t="shared" si="547"/>
        <v/>
      </c>
      <c r="AT369" s="164" t="str">
        <f t="shared" si="547"/>
        <v/>
      </c>
      <c r="AU369" s="164" t="str">
        <f t="shared" si="547"/>
        <v/>
      </c>
      <c r="AV369" s="164" t="str">
        <f t="shared" si="547"/>
        <v/>
      </c>
      <c r="AW369" s="165" t="str">
        <f t="shared" si="547"/>
        <v/>
      </c>
      <c r="AX369" t="s">
        <v>1</v>
      </c>
      <c r="AY369" s="106" t="str">
        <f t="shared" si="494"/>
        <v/>
      </c>
      <c r="AZ369" s="138" t="str">
        <f t="shared" si="486"/>
        <v/>
      </c>
      <c r="BA369" s="74" t="str">
        <f t="shared" si="495"/>
        <v/>
      </c>
      <c r="BB369" s="74" t="str">
        <f t="shared" si="496"/>
        <v/>
      </c>
      <c r="BC369" s="138" t="str">
        <f t="shared" si="497"/>
        <v/>
      </c>
      <c r="BD369" s="138" t="str">
        <f t="shared" si="498"/>
        <v/>
      </c>
      <c r="BE369" s="138" t="str">
        <f t="shared" si="499"/>
        <v/>
      </c>
      <c r="BF369" s="138" t="str">
        <f t="shared" si="520"/>
        <v/>
      </c>
      <c r="BG369" s="138" t="str">
        <f>IF(CD369="","",IF(N(BD369)&gt;max_minuta*60,2,INDEX(statusRezultat_id,MATCH(VALUE(BE369),statusRezultat_oevent,0))))</f>
        <v/>
      </c>
      <c r="BH369" s="74" t="str">
        <f>IF(B369="","",SUBSTITUTE(MID($B369,R369+1,S369-R369-1),"""",""))</f>
        <v/>
      </c>
      <c r="BI369" s="74" t="str">
        <f>IF(B369="","",SUBSTITUTE(MID($B369,S369+1,T369-S369-1),"""",""))</f>
        <v/>
      </c>
      <c r="BJ369" s="138" t="str">
        <f t="shared" si="500"/>
        <v/>
      </c>
      <c r="BK369" s="74" t="str" cm="1">
        <f t="array" ref="BK369">IF(BJ369="",""&amp;BI369,IF(BJ369="NEMA",BI369,INDEX(klubAlias_klub,BJ369)))</f>
        <v/>
      </c>
      <c r="BL369" s="74" t="str" cm="1">
        <f t="array" ref="BL369">IFERROR(INDEX(registarNatjecatelji,CE369,4),"")</f>
        <v/>
      </c>
      <c r="BM369" s="183" t="str">
        <f t="shared" si="544"/>
        <v/>
      </c>
      <c r="BN369" s="74" t="str">
        <f t="shared" si="501"/>
        <v/>
      </c>
      <c r="BO369" s="74" t="str">
        <f>IF(B369="","",SUBSTITUTE(MID($B369,T369+1,U369-T369-1),"""",""))</f>
        <v/>
      </c>
      <c r="BP369" s="138" t="str">
        <f>IF(BO369="","",IFERROR(INDEX(drzava_id,MATCH(BO369,drzava_oznaka,0)),"NEMA"))</f>
        <v/>
      </c>
      <c r="BQ369" s="74" t="str">
        <f>IF(B369="","",SUBSTITUTE(MID($B369,AQ369+1,AR369-AQ369-1),"""",""))</f>
        <v/>
      </c>
      <c r="BR369" s="74" t="str">
        <f t="shared" si="487"/>
        <v/>
      </c>
      <c r="BS369" s="138" t="str">
        <f t="shared" si="488"/>
        <v/>
      </c>
      <c r="BT369" s="75" t="str">
        <f>IF(B369="","",SUBSTITUTE(MID($B369,AR369+1,AS369-AR369-1),"""",""))</f>
        <v/>
      </c>
      <c r="BU369" s="75" t="str">
        <f>IF(B369="","",SUBSTITUTE(MID($B369,AS369+1,AT369-AS369-1),"""",""))</f>
        <v/>
      </c>
      <c r="BV369" s="76" t="str">
        <f>IF(B369="","",SUBSTITUTE(MID($B369,AT369+1,AU369-AT369-1),"""",""))</f>
        <v/>
      </c>
      <c r="BW369" t="s">
        <v>1</v>
      </c>
      <c r="BX369" s="106" t="str">
        <f>IF(BA369="Vacant","",IF(BA369="","",BA369) &amp; IF(BB369="",""," – " &amp; BB369) &amp; IF(BN369="",""," – " &amp; BN369) &amp; IF(AY369="",""," – " &amp; AY369))</f>
        <v/>
      </c>
      <c r="BY369" s="107" t="str">
        <f t="shared" si="489"/>
        <v/>
      </c>
      <c r="BZ369" t="s">
        <v>1</v>
      </c>
      <c r="CA369" s="106" t="str">
        <f>IF(BA369="Vacant","",IF(BA369="","",BA369) &amp; IF(BB369="",""," – " &amp; BB369) &amp; IF(BN369="",""," – " &amp; BN369))</f>
        <v/>
      </c>
      <c r="CB369" s="107" t="str">
        <f t="shared" si="490"/>
        <v/>
      </c>
      <c r="CC369" t="s">
        <v>1</v>
      </c>
      <c r="CD369" s="106" t="str">
        <f>IF(BA369="Vacant","",IF(BA369="","",BA369)&amp;IF(BB369="",""," – "&amp;BB369))</f>
        <v/>
      </c>
      <c r="CE369" s="107" t="str">
        <f t="shared" si="502"/>
        <v/>
      </c>
      <c r="CF369" t="s">
        <v>1</v>
      </c>
      <c r="CG369" s="112" t="str">
        <f t="shared" si="503"/>
        <v/>
      </c>
      <c r="CH369" s="107" t="str" cm="1">
        <f t="array" ref="CH369">IF(CG369="","",INDEX(imePrezime_id,CG369,0))</f>
        <v/>
      </c>
      <c r="CI369" t="s">
        <v>1</v>
      </c>
      <c r="CJ369" s="30" t="str">
        <f>IF(CE369&lt;&gt;"NEMA","","SELECT '"&amp;CD369&amp;"', ime, prezime FROM imeprezime WHERE ime LIKE '%"&amp;MID(BA369,2,LEN(BA369)-2)&amp;"%' Or prezime LIKE '%"&amp;MID(BB369,2,LEN(BB369)-2)&amp;"%' Or ime LIKE '%"&amp;MID(BB369,2,LEN(BB369)-2)&amp;"%' Or prezime LIKE '%"&amp;MID(BA369,2,LEN(BA369)-2)&amp;"%' ORDER BY ime, prezime;")</f>
        <v/>
      </c>
      <c r="CK369" t="s">
        <v>1</v>
      </c>
      <c r="CL369" s="91"/>
      <c r="CM369" t="s">
        <v>1</v>
      </c>
      <c r="CO369" t="s">
        <v>1</v>
      </c>
      <c r="CW369" s="116" t="str">
        <f>IF(CE369="NEMA",MAX(CW$10:CW368)+1,"")</f>
        <v/>
      </c>
      <c r="CX369" t="s">
        <v>1</v>
      </c>
      <c r="CY369" s="124" t="str">
        <f>LEFT(BQ369,1)</f>
        <v/>
      </c>
      <c r="CZ369" t="s">
        <v>1</v>
      </c>
      <c r="DA369" s="106" t="str">
        <f>IF(CW369="","",IF(BO369&lt;&gt;"CRO","","INSERT INTO osoba (id,reg_broj,oib,spol_id,dat_rodjenja) VALUES ("&amp;CW369&amp;",(SELECT max(reg_broj)+1 FROM osoba),Null,'"&amp;CY369&amp;"',Null); INSERT INTO osoba_log (id,reg_broj,oib,spol_id,dat_rodjenja,dnevnik_id) SELECT id,reg_broj,oib,spol_id,dat_rodjenja,"&amp;CW$2&amp;" FROM osoba WHERE id = "&amp;CW369&amp;";"))</f>
        <v/>
      </c>
      <c r="DB369" s="129" t="str">
        <f>IF(CW369="","","INSERT INTO imeprezime (id,osoba_id,rbr,ime,prezime,klub_id,identitet_id,sintaksa_id,info,aktivno,dnevnik_id) VALUES ("&amp;CW369&amp;","&amp;IF(DA369="","Null",CW369)&amp;",1,'"&amp;BA369&amp;"','"&amp;BB369&amp;"',(SELECT id FROM klub WHERE naziv = '"&amp;BI369&amp;"'),Null,1,'',1,"&amp;CW$2&amp;");")</f>
        <v/>
      </c>
      <c r="DC369" t="s">
        <v>1</v>
      </c>
      <c r="DD369" s="30" t="str">
        <f t="shared" si="504"/>
        <v/>
      </c>
      <c r="DE369" t="s">
        <v>1</v>
      </c>
      <c r="DF369" s="106" t="str">
        <f>IF(OR(BP369="",BP369&lt;&gt;"NEMA"),"",BO369)</f>
        <v/>
      </c>
      <c r="DG369" s="129" t="str">
        <f>IF(DF369="","",MAX(DG$10:DG368)+1)</f>
        <v/>
      </c>
      <c r="DH369" t="s">
        <v>1</v>
      </c>
      <c r="DI369" s="91"/>
      <c r="DJ369" t="s">
        <v>1</v>
      </c>
      <c r="DK369" s="30" t="str">
        <f>IF(DF369="","","INSERT INTO drzava(id,naziv,oznaka) VALUES ("&amp;DG369&amp;",'"&amp;DI369&amp;"','"&amp;UPPER(LEFT(DF369,1))&amp;LOWER(RIGHT(DF369,2))&amp;"');")</f>
        <v/>
      </c>
      <c r="DL369" t="s">
        <v>1</v>
      </c>
      <c r="DM369" s="170" t="str">
        <f>IF(BJ369&lt;&gt;"NEMA","",IF(IFERROR(MATCH(BI369,BI$10:BI368,0),0)&lt;&gt;0,"",BI369))</f>
        <v/>
      </c>
      <c r="DN369" t="s">
        <v>1</v>
      </c>
      <c r="DO369" s="91"/>
      <c r="DP369" t="s">
        <v>1</v>
      </c>
      <c r="DQ369" s="106" t="str">
        <f t="shared" si="505"/>
        <v/>
      </c>
      <c r="DR369" s="74" t="str">
        <f>IF(DQ369="","",MAX(DR$10:DR368)+1)</f>
        <v/>
      </c>
      <c r="DS369" s="74" t="str">
        <f>IF(DQ369="","",IF(BP369="","",IF(BP369="NEMA",DG369,BP369)))</f>
        <v/>
      </c>
      <c r="DT369" s="74" t="str">
        <f t="shared" si="506"/>
        <v/>
      </c>
      <c r="DU369" s="74" t="str">
        <f>IF(DO369="","",MAX(DU$10:DU368)+1)</f>
        <v/>
      </c>
      <c r="DV369" s="181" t="str">
        <f>IF(DO369="","",INDEX(klub_id,MATCH(DO369,klub_naziv,0)))</f>
        <v/>
      </c>
      <c r="DW369" s="129" t="str">
        <f t="shared" si="507"/>
        <v/>
      </c>
      <c r="DX369" t="s">
        <v>1</v>
      </c>
      <c r="DY369" s="30" t="str">
        <f t="shared" si="508"/>
        <v/>
      </c>
      <c r="DZ369" t="s">
        <v>1</v>
      </c>
      <c r="EA369" s="170" t="str">
        <f>IF(BX369="","",IF(BY369&lt;&gt;"NEMA","ime-pre-klu"&amp;IF(BJ369="","","(ali)")&amp;"-kat",IF(CB369&lt;&gt;"NEMA","ime-pre-klu"&amp;IF(BJ369="","","(ali)"),IF(CE369&lt;&gt;"NEMA","ime-pre",IF(CW369&lt;&gt;"","novo",""))))&amp;IF(AND(BE369="0",BD369&gt;max_minuta*60),"-ot",""))</f>
        <v/>
      </c>
      <c r="EB369" t="s">
        <v>1</v>
      </c>
      <c r="EC369" s="112"/>
      <c r="ED369" s="138"/>
      <c r="EE369" s="138"/>
      <c r="EF369" s="138"/>
      <c r="EG369" s="138"/>
      <c r="EH369" s="138"/>
      <c r="EI369" s="138"/>
      <c r="EJ369" s="138"/>
      <c r="EK369" s="138"/>
      <c r="EL369" s="138"/>
      <c r="EM369" s="107" t="str">
        <f t="shared" si="491"/>
        <v/>
      </c>
      <c r="EN369" t="s">
        <v>1</v>
      </c>
    </row>
    <row r="370" spans="2:144" x14ac:dyDescent="0.25">
      <c r="B370" s="152"/>
      <c r="C370" t="s">
        <v>1</v>
      </c>
      <c r="D370" s="163" t="str">
        <f t="shared" si="492"/>
        <v/>
      </c>
      <c r="E370" s="164" t="str">
        <f t="shared" ref="E370:AW370" si="548">IF($B370="","",FIND(";",$B370,D370+1))</f>
        <v/>
      </c>
      <c r="F370" s="164" t="str">
        <f t="shared" si="548"/>
        <v/>
      </c>
      <c r="G370" s="164" t="str">
        <f t="shared" si="548"/>
        <v/>
      </c>
      <c r="H370" s="164" t="str">
        <f t="shared" si="548"/>
        <v/>
      </c>
      <c r="I370" s="164" t="str">
        <f t="shared" si="548"/>
        <v/>
      </c>
      <c r="J370" s="164" t="str">
        <f t="shared" si="548"/>
        <v/>
      </c>
      <c r="K370" s="164" t="str">
        <f t="shared" si="548"/>
        <v/>
      </c>
      <c r="L370" s="164" t="str">
        <f t="shared" si="548"/>
        <v/>
      </c>
      <c r="M370" s="164" t="str">
        <f t="shared" si="548"/>
        <v/>
      </c>
      <c r="N370" s="164" t="str">
        <f t="shared" si="548"/>
        <v/>
      </c>
      <c r="O370" s="164" t="str">
        <f t="shared" si="548"/>
        <v/>
      </c>
      <c r="P370" s="164" t="str">
        <f t="shared" si="548"/>
        <v/>
      </c>
      <c r="Q370" s="164" t="str">
        <f t="shared" si="548"/>
        <v/>
      </c>
      <c r="R370" s="164" t="str">
        <f t="shared" si="548"/>
        <v/>
      </c>
      <c r="S370" s="164" t="str">
        <f t="shared" si="548"/>
        <v/>
      </c>
      <c r="T370" s="164" t="str">
        <f t="shared" si="548"/>
        <v/>
      </c>
      <c r="U370" s="164" t="str">
        <f t="shared" si="548"/>
        <v/>
      </c>
      <c r="V370" s="164" t="str">
        <f t="shared" si="548"/>
        <v/>
      </c>
      <c r="W370" s="164" t="str">
        <f t="shared" si="548"/>
        <v/>
      </c>
      <c r="X370" s="164" t="str">
        <f t="shared" si="548"/>
        <v/>
      </c>
      <c r="Y370" s="164" t="str">
        <f t="shared" si="548"/>
        <v/>
      </c>
      <c r="Z370" s="164" t="str">
        <f t="shared" si="548"/>
        <v/>
      </c>
      <c r="AA370" s="164" t="str">
        <f t="shared" si="548"/>
        <v/>
      </c>
      <c r="AB370" s="164" t="str">
        <f t="shared" si="548"/>
        <v/>
      </c>
      <c r="AC370" s="164" t="str">
        <f t="shared" si="548"/>
        <v/>
      </c>
      <c r="AD370" s="164" t="str">
        <f t="shared" si="548"/>
        <v/>
      </c>
      <c r="AE370" s="164" t="str">
        <f t="shared" si="548"/>
        <v/>
      </c>
      <c r="AF370" s="164" t="str">
        <f t="shared" si="548"/>
        <v/>
      </c>
      <c r="AG370" s="164" t="str">
        <f t="shared" si="548"/>
        <v/>
      </c>
      <c r="AH370" s="164" t="str">
        <f t="shared" si="548"/>
        <v/>
      </c>
      <c r="AI370" s="164" t="str">
        <f t="shared" si="548"/>
        <v/>
      </c>
      <c r="AJ370" s="164" t="str">
        <f t="shared" si="548"/>
        <v/>
      </c>
      <c r="AK370" s="164" t="str">
        <f t="shared" si="548"/>
        <v/>
      </c>
      <c r="AL370" s="164" t="str">
        <f t="shared" si="548"/>
        <v/>
      </c>
      <c r="AM370" s="164" t="str">
        <f t="shared" si="548"/>
        <v/>
      </c>
      <c r="AN370" s="164" t="str">
        <f t="shared" si="548"/>
        <v/>
      </c>
      <c r="AO370" s="164" t="str">
        <f t="shared" si="548"/>
        <v/>
      </c>
      <c r="AP370" s="164" t="str">
        <f t="shared" si="548"/>
        <v/>
      </c>
      <c r="AQ370" s="164" t="str">
        <f t="shared" si="548"/>
        <v/>
      </c>
      <c r="AR370" s="164" t="str">
        <f t="shared" si="548"/>
        <v/>
      </c>
      <c r="AS370" s="164" t="str">
        <f t="shared" si="548"/>
        <v/>
      </c>
      <c r="AT370" s="164" t="str">
        <f t="shared" si="548"/>
        <v/>
      </c>
      <c r="AU370" s="164" t="str">
        <f t="shared" si="548"/>
        <v/>
      </c>
      <c r="AV370" s="164" t="str">
        <f t="shared" si="548"/>
        <v/>
      </c>
      <c r="AW370" s="165" t="str">
        <f t="shared" si="548"/>
        <v/>
      </c>
      <c r="AX370" t="s">
        <v>1</v>
      </c>
      <c r="AY370" s="106" t="str">
        <f t="shared" si="494"/>
        <v/>
      </c>
      <c r="AZ370" s="138" t="str">
        <f t="shared" si="486"/>
        <v/>
      </c>
      <c r="BA370" s="74" t="str">
        <f t="shared" si="495"/>
        <v/>
      </c>
      <c r="BB370" s="74" t="str">
        <f t="shared" si="496"/>
        <v/>
      </c>
      <c r="BC370" s="138" t="str">
        <f t="shared" si="497"/>
        <v/>
      </c>
      <c r="BD370" s="138" t="str">
        <f t="shared" si="498"/>
        <v/>
      </c>
      <c r="BE370" s="138" t="str">
        <f t="shared" si="499"/>
        <v/>
      </c>
      <c r="BF370" s="138" t="str">
        <f t="shared" si="520"/>
        <v/>
      </c>
      <c r="BG370" s="138" t="str">
        <f>IF(CD370="","",IF(N(BD370)&gt;max_minuta*60,2,INDEX(statusRezultat_id,MATCH(VALUE(BE370),statusRezultat_oevent,0))))</f>
        <v/>
      </c>
      <c r="BH370" s="74" t="str">
        <f>IF(B370="","",SUBSTITUTE(MID($B370,R370+1,S370-R370-1),"""",""))</f>
        <v/>
      </c>
      <c r="BI370" s="74" t="str">
        <f>IF(B370="","",SUBSTITUTE(MID($B370,S370+1,T370-S370-1),"""",""))</f>
        <v/>
      </c>
      <c r="BJ370" s="138" t="str">
        <f t="shared" si="500"/>
        <v/>
      </c>
      <c r="BK370" s="74" t="str" cm="1">
        <f t="array" ref="BK370">IF(BJ370="",""&amp;BI370,IF(BJ370="NEMA",BI370,INDEX(klubAlias_klub,BJ370)))</f>
        <v/>
      </c>
      <c r="BL370" s="74" t="str" cm="1">
        <f t="array" ref="BL370">IFERROR(INDEX(registarNatjecatelji,CE370,4),"")</f>
        <v/>
      </c>
      <c r="BM370" s="183" t="str">
        <f t="shared" si="544"/>
        <v/>
      </c>
      <c r="BN370" s="74" t="str">
        <f t="shared" si="501"/>
        <v/>
      </c>
      <c r="BO370" s="74" t="str">
        <f>IF(B370="","",SUBSTITUTE(MID($B370,T370+1,U370-T370-1),"""",""))</f>
        <v/>
      </c>
      <c r="BP370" s="138" t="str">
        <f>IF(BO370="","",IFERROR(INDEX(drzava_id,MATCH(BO370,drzava_oznaka,0)),"NEMA"))</f>
        <v/>
      </c>
      <c r="BQ370" s="74" t="str">
        <f>IF(B370="","",SUBSTITUTE(MID($B370,AQ370+1,AR370-AQ370-1),"""",""))</f>
        <v/>
      </c>
      <c r="BR370" s="74" t="str">
        <f t="shared" si="487"/>
        <v/>
      </c>
      <c r="BS370" s="138" t="str">
        <f t="shared" si="488"/>
        <v/>
      </c>
      <c r="BT370" s="75" t="str">
        <f>IF(B370="","",SUBSTITUTE(MID($B370,AR370+1,AS370-AR370-1),"""",""))</f>
        <v/>
      </c>
      <c r="BU370" s="75" t="str">
        <f>IF(B370="","",SUBSTITUTE(MID($B370,AS370+1,AT370-AS370-1),"""",""))</f>
        <v/>
      </c>
      <c r="BV370" s="76" t="str">
        <f>IF(B370="","",SUBSTITUTE(MID($B370,AT370+1,AU370-AT370-1),"""",""))</f>
        <v/>
      </c>
      <c r="BW370" t="s">
        <v>1</v>
      </c>
      <c r="BX370" s="106" t="str">
        <f>IF(BA370="Vacant","",IF(BA370="","",BA370) &amp; IF(BB370="",""," – " &amp; BB370) &amp; IF(BN370="",""," – " &amp; BN370) &amp; IF(AY370="",""," – " &amp; AY370))</f>
        <v/>
      </c>
      <c r="BY370" s="107" t="str">
        <f t="shared" si="489"/>
        <v/>
      </c>
      <c r="BZ370" t="s">
        <v>1</v>
      </c>
      <c r="CA370" s="106" t="str">
        <f>IF(BA370="Vacant","",IF(BA370="","",BA370) &amp; IF(BB370="",""," – " &amp; BB370) &amp; IF(BN370="",""," – " &amp; BN370))</f>
        <v/>
      </c>
      <c r="CB370" s="107" t="str">
        <f t="shared" si="490"/>
        <v/>
      </c>
      <c r="CC370" t="s">
        <v>1</v>
      </c>
      <c r="CD370" s="106" t="str">
        <f>IF(BA370="Vacant","",IF(BA370="","",BA370)&amp;IF(BB370="",""," – "&amp;BB370))</f>
        <v/>
      </c>
      <c r="CE370" s="107" t="str">
        <f t="shared" si="502"/>
        <v/>
      </c>
      <c r="CF370" t="s">
        <v>1</v>
      </c>
      <c r="CG370" s="112" t="str">
        <f t="shared" si="503"/>
        <v/>
      </c>
      <c r="CH370" s="107" t="str" cm="1">
        <f t="array" ref="CH370">IF(CG370="","",INDEX(imePrezime_id,CG370,0))</f>
        <v/>
      </c>
      <c r="CI370" t="s">
        <v>1</v>
      </c>
      <c r="CJ370" s="30" t="str">
        <f>IF(CE370&lt;&gt;"NEMA","","SELECT '"&amp;CD370&amp;"', ime, prezime FROM imeprezime WHERE ime LIKE '%"&amp;MID(BA370,2,LEN(BA370)-2)&amp;"%' Or prezime LIKE '%"&amp;MID(BB370,2,LEN(BB370)-2)&amp;"%' Or ime LIKE '%"&amp;MID(BB370,2,LEN(BB370)-2)&amp;"%' Or prezime LIKE '%"&amp;MID(BA370,2,LEN(BA370)-2)&amp;"%' ORDER BY ime, prezime;")</f>
        <v/>
      </c>
      <c r="CK370" t="s">
        <v>1</v>
      </c>
      <c r="CL370" s="91"/>
      <c r="CM370" t="s">
        <v>1</v>
      </c>
      <c r="CO370" t="s">
        <v>1</v>
      </c>
      <c r="CW370" s="116" t="str">
        <f>IF(CE370="NEMA",MAX(CW$10:CW369)+1,"")</f>
        <v/>
      </c>
      <c r="CX370" t="s">
        <v>1</v>
      </c>
      <c r="CY370" s="124" t="str">
        <f>LEFT(BQ370,1)</f>
        <v/>
      </c>
      <c r="CZ370" t="s">
        <v>1</v>
      </c>
      <c r="DA370" s="106" t="str">
        <f>IF(CW370="","",IF(BO370&lt;&gt;"CRO","","INSERT INTO osoba (id,reg_broj,oib,spol_id,dat_rodjenja) VALUES ("&amp;CW370&amp;",(SELECT max(reg_broj)+1 FROM osoba),Null,'"&amp;CY370&amp;"',Null); INSERT INTO osoba_log (id,reg_broj,oib,spol_id,dat_rodjenja,dnevnik_id) SELECT id,reg_broj,oib,spol_id,dat_rodjenja,"&amp;CW$2&amp;" FROM osoba WHERE id = "&amp;CW370&amp;";"))</f>
        <v/>
      </c>
      <c r="DB370" s="129" t="str">
        <f>IF(CW370="","","INSERT INTO imeprezime (id,osoba_id,rbr,ime,prezime,klub_id,identitet_id,sintaksa_id,info,aktivno,dnevnik_id) VALUES ("&amp;CW370&amp;","&amp;IF(DA370="","Null",CW370)&amp;",1,'"&amp;BA370&amp;"','"&amp;BB370&amp;"',(SELECT id FROM klub WHERE naziv = '"&amp;BI370&amp;"'),Null,1,'',1,"&amp;CW$2&amp;");")</f>
        <v/>
      </c>
      <c r="DC370" t="s">
        <v>1</v>
      </c>
      <c r="DD370" s="30" t="str">
        <f t="shared" si="504"/>
        <v/>
      </c>
      <c r="DE370" t="s">
        <v>1</v>
      </c>
      <c r="DF370" s="106" t="str">
        <f>IF(OR(BP370="",BP370&lt;&gt;"NEMA"),"",BO370)</f>
        <v/>
      </c>
      <c r="DG370" s="129" t="str">
        <f>IF(DF370="","",MAX(DG$10:DG369)+1)</f>
        <v/>
      </c>
      <c r="DH370" t="s">
        <v>1</v>
      </c>
      <c r="DI370" s="91"/>
      <c r="DJ370" t="s">
        <v>1</v>
      </c>
      <c r="DK370" s="30" t="str">
        <f>IF(DF370="","","INSERT INTO drzava(id,naziv,oznaka) VALUES ("&amp;DG370&amp;",'"&amp;DI370&amp;"','"&amp;UPPER(LEFT(DF370,1))&amp;LOWER(RIGHT(DF370,2))&amp;"');")</f>
        <v/>
      </c>
      <c r="DL370" t="s">
        <v>1</v>
      </c>
      <c r="DM370" s="170" t="str">
        <f>IF(BJ370&lt;&gt;"NEMA","",IF(IFERROR(MATCH(BI370,BI$10:BI369,0),0)&lt;&gt;0,"",BI370))</f>
        <v/>
      </c>
      <c r="DN370" t="s">
        <v>1</v>
      </c>
      <c r="DO370" s="91"/>
      <c r="DP370" t="s">
        <v>1</v>
      </c>
      <c r="DQ370" s="106" t="str">
        <f t="shared" si="505"/>
        <v/>
      </c>
      <c r="DR370" s="74" t="str">
        <f>IF(DQ370="","",MAX(DR$10:DR369)+1)</f>
        <v/>
      </c>
      <c r="DS370" s="74" t="str">
        <f>IF(DQ370="","",IF(BP370="","",IF(BP370="NEMA",DG370,BP370)))</f>
        <v/>
      </c>
      <c r="DT370" s="74" t="str">
        <f t="shared" si="506"/>
        <v/>
      </c>
      <c r="DU370" s="74" t="str">
        <f>IF(DO370="","",MAX(DU$10:DU369)+1)</f>
        <v/>
      </c>
      <c r="DV370" s="181" t="str">
        <f>IF(DO370="","",INDEX(klub_id,MATCH(DO370,klub_naziv,0)))</f>
        <v/>
      </c>
      <c r="DW370" s="129" t="str">
        <f t="shared" si="507"/>
        <v/>
      </c>
      <c r="DX370" t="s">
        <v>1</v>
      </c>
      <c r="DY370" s="30" t="str">
        <f t="shared" si="508"/>
        <v/>
      </c>
      <c r="DZ370" t="s">
        <v>1</v>
      </c>
      <c r="EA370" s="170" t="str">
        <f>IF(BX370="","",IF(BY370&lt;&gt;"NEMA","ime-pre-klu"&amp;IF(BJ370="","","(ali)")&amp;"-kat",IF(CB370&lt;&gt;"NEMA","ime-pre-klu"&amp;IF(BJ370="","","(ali)"),IF(CE370&lt;&gt;"NEMA","ime-pre",IF(CW370&lt;&gt;"","novo",""))))&amp;IF(AND(BE370="0",BD370&gt;max_minuta*60),"-ot",""))</f>
        <v/>
      </c>
      <c r="EB370" t="s">
        <v>1</v>
      </c>
      <c r="EC370" s="112"/>
      <c r="ED370" s="138"/>
      <c r="EE370" s="138"/>
      <c r="EF370" s="138"/>
      <c r="EG370" s="138"/>
      <c r="EH370" s="138"/>
      <c r="EI370" s="138"/>
      <c r="EJ370" s="138"/>
      <c r="EK370" s="138"/>
      <c r="EL370" s="138"/>
      <c r="EM370" s="107" t="str">
        <f t="shared" si="491"/>
        <v/>
      </c>
      <c r="EN370" t="s">
        <v>1</v>
      </c>
    </row>
    <row r="371" spans="2:144" x14ac:dyDescent="0.25">
      <c r="B371" s="152"/>
      <c r="C371" t="s">
        <v>1</v>
      </c>
      <c r="D371" s="163" t="str">
        <f t="shared" si="492"/>
        <v/>
      </c>
      <c r="E371" s="164" t="str">
        <f t="shared" ref="E371:AW371" si="549">IF($B371="","",FIND(";",$B371,D371+1))</f>
        <v/>
      </c>
      <c r="F371" s="164" t="str">
        <f t="shared" si="549"/>
        <v/>
      </c>
      <c r="G371" s="164" t="str">
        <f t="shared" si="549"/>
        <v/>
      </c>
      <c r="H371" s="164" t="str">
        <f t="shared" si="549"/>
        <v/>
      </c>
      <c r="I371" s="164" t="str">
        <f t="shared" si="549"/>
        <v/>
      </c>
      <c r="J371" s="164" t="str">
        <f t="shared" si="549"/>
        <v/>
      </c>
      <c r="K371" s="164" t="str">
        <f t="shared" si="549"/>
        <v/>
      </c>
      <c r="L371" s="164" t="str">
        <f t="shared" si="549"/>
        <v/>
      </c>
      <c r="M371" s="164" t="str">
        <f t="shared" si="549"/>
        <v/>
      </c>
      <c r="N371" s="164" t="str">
        <f t="shared" si="549"/>
        <v/>
      </c>
      <c r="O371" s="164" t="str">
        <f t="shared" si="549"/>
        <v/>
      </c>
      <c r="P371" s="164" t="str">
        <f t="shared" si="549"/>
        <v/>
      </c>
      <c r="Q371" s="164" t="str">
        <f t="shared" si="549"/>
        <v/>
      </c>
      <c r="R371" s="164" t="str">
        <f t="shared" si="549"/>
        <v/>
      </c>
      <c r="S371" s="164" t="str">
        <f t="shared" si="549"/>
        <v/>
      </c>
      <c r="T371" s="164" t="str">
        <f t="shared" si="549"/>
        <v/>
      </c>
      <c r="U371" s="164" t="str">
        <f t="shared" si="549"/>
        <v/>
      </c>
      <c r="V371" s="164" t="str">
        <f t="shared" si="549"/>
        <v/>
      </c>
      <c r="W371" s="164" t="str">
        <f t="shared" si="549"/>
        <v/>
      </c>
      <c r="X371" s="164" t="str">
        <f t="shared" si="549"/>
        <v/>
      </c>
      <c r="Y371" s="164" t="str">
        <f t="shared" si="549"/>
        <v/>
      </c>
      <c r="Z371" s="164" t="str">
        <f t="shared" si="549"/>
        <v/>
      </c>
      <c r="AA371" s="164" t="str">
        <f t="shared" si="549"/>
        <v/>
      </c>
      <c r="AB371" s="164" t="str">
        <f t="shared" si="549"/>
        <v/>
      </c>
      <c r="AC371" s="164" t="str">
        <f t="shared" si="549"/>
        <v/>
      </c>
      <c r="AD371" s="164" t="str">
        <f t="shared" si="549"/>
        <v/>
      </c>
      <c r="AE371" s="164" t="str">
        <f t="shared" si="549"/>
        <v/>
      </c>
      <c r="AF371" s="164" t="str">
        <f t="shared" si="549"/>
        <v/>
      </c>
      <c r="AG371" s="164" t="str">
        <f t="shared" si="549"/>
        <v/>
      </c>
      <c r="AH371" s="164" t="str">
        <f t="shared" si="549"/>
        <v/>
      </c>
      <c r="AI371" s="164" t="str">
        <f t="shared" si="549"/>
        <v/>
      </c>
      <c r="AJ371" s="164" t="str">
        <f t="shared" si="549"/>
        <v/>
      </c>
      <c r="AK371" s="164" t="str">
        <f t="shared" si="549"/>
        <v/>
      </c>
      <c r="AL371" s="164" t="str">
        <f t="shared" si="549"/>
        <v/>
      </c>
      <c r="AM371" s="164" t="str">
        <f t="shared" si="549"/>
        <v/>
      </c>
      <c r="AN371" s="164" t="str">
        <f t="shared" si="549"/>
        <v/>
      </c>
      <c r="AO371" s="164" t="str">
        <f t="shared" si="549"/>
        <v/>
      </c>
      <c r="AP371" s="164" t="str">
        <f t="shared" si="549"/>
        <v/>
      </c>
      <c r="AQ371" s="164" t="str">
        <f t="shared" si="549"/>
        <v/>
      </c>
      <c r="AR371" s="164" t="str">
        <f t="shared" si="549"/>
        <v/>
      </c>
      <c r="AS371" s="164" t="str">
        <f t="shared" si="549"/>
        <v/>
      </c>
      <c r="AT371" s="164" t="str">
        <f t="shared" si="549"/>
        <v/>
      </c>
      <c r="AU371" s="164" t="str">
        <f t="shared" si="549"/>
        <v/>
      </c>
      <c r="AV371" s="164" t="str">
        <f t="shared" si="549"/>
        <v/>
      </c>
      <c r="AW371" s="165" t="str">
        <f t="shared" si="549"/>
        <v/>
      </c>
      <c r="AX371" t="s">
        <v>1</v>
      </c>
      <c r="AY371" s="106" t="str">
        <f t="shared" si="494"/>
        <v/>
      </c>
      <c r="AZ371" s="138" t="str">
        <f t="shared" si="486"/>
        <v/>
      </c>
      <c r="BA371" s="74" t="str">
        <f t="shared" si="495"/>
        <v/>
      </c>
      <c r="BB371" s="74" t="str">
        <f t="shared" si="496"/>
        <v/>
      </c>
      <c r="BC371" s="138" t="str">
        <f t="shared" si="497"/>
        <v/>
      </c>
      <c r="BD371" s="138" t="str">
        <f t="shared" si="498"/>
        <v/>
      </c>
      <c r="BE371" s="138" t="str">
        <f t="shared" si="499"/>
        <v/>
      </c>
      <c r="BF371" s="138" t="str">
        <f t="shared" si="520"/>
        <v/>
      </c>
      <c r="BG371" s="138" t="str">
        <f>IF(CD371="","",IF(N(BD371)&gt;max_minuta*60,2,INDEX(statusRezultat_id,MATCH(VALUE(BE371),statusRezultat_oevent,0))))</f>
        <v/>
      </c>
      <c r="BH371" s="74" t="str">
        <f>IF(B371="","",SUBSTITUTE(MID($B371,R371+1,S371-R371-1),"""",""))</f>
        <v/>
      </c>
      <c r="BI371" s="74" t="str">
        <f>IF(B371="","",SUBSTITUTE(MID($B371,S371+1,T371-S371-1),"""",""))</f>
        <v/>
      </c>
      <c r="BJ371" s="138" t="str">
        <f t="shared" si="500"/>
        <v/>
      </c>
      <c r="BK371" s="74" t="str" cm="1">
        <f t="array" ref="BK371">IF(BJ371="",""&amp;BI371,IF(BJ371="NEMA",BI371,INDEX(klubAlias_klub,BJ371)))</f>
        <v/>
      </c>
      <c r="BL371" s="74" t="str" cm="1">
        <f t="array" ref="BL371">IFERROR(INDEX(registarNatjecatelji,CE371,4),"")</f>
        <v/>
      </c>
      <c r="BM371" s="183" t="str">
        <f t="shared" si="544"/>
        <v/>
      </c>
      <c r="BN371" s="74" t="str">
        <f t="shared" si="501"/>
        <v/>
      </c>
      <c r="BO371" s="74" t="str">
        <f>IF(B371="","",SUBSTITUTE(MID($B371,T371+1,U371-T371-1),"""",""))</f>
        <v/>
      </c>
      <c r="BP371" s="138" t="str">
        <f>IF(BO371="","",IFERROR(INDEX(drzava_id,MATCH(BO371,drzava_oznaka,0)),"NEMA"))</f>
        <v/>
      </c>
      <c r="BQ371" s="74" t="str">
        <f>IF(B371="","",SUBSTITUTE(MID($B371,AQ371+1,AR371-AQ371-1),"""",""))</f>
        <v/>
      </c>
      <c r="BR371" s="74" t="str">
        <f t="shared" si="487"/>
        <v/>
      </c>
      <c r="BS371" s="138" t="str">
        <f t="shared" si="488"/>
        <v/>
      </c>
      <c r="BT371" s="75" t="str">
        <f>IF(B371="","",SUBSTITUTE(MID($B371,AR371+1,AS371-AR371-1),"""",""))</f>
        <v/>
      </c>
      <c r="BU371" s="75" t="str">
        <f>IF(B371="","",SUBSTITUTE(MID($B371,AS371+1,AT371-AS371-1),"""",""))</f>
        <v/>
      </c>
      <c r="BV371" s="76" t="str">
        <f>IF(B371="","",SUBSTITUTE(MID($B371,AT371+1,AU371-AT371-1),"""",""))</f>
        <v/>
      </c>
      <c r="BW371" t="s">
        <v>1</v>
      </c>
      <c r="BX371" s="106" t="str">
        <f>IF(BA371="Vacant","",IF(BA371="","",BA371) &amp; IF(BB371="",""," – " &amp; BB371) &amp; IF(BN371="",""," – " &amp; BN371) &amp; IF(AY371="",""," – " &amp; AY371))</f>
        <v/>
      </c>
      <c r="BY371" s="107" t="str">
        <f t="shared" si="489"/>
        <v/>
      </c>
      <c r="BZ371" t="s">
        <v>1</v>
      </c>
      <c r="CA371" s="106" t="str">
        <f>IF(BA371="Vacant","",IF(BA371="","",BA371) &amp; IF(BB371="",""," – " &amp; BB371) &amp; IF(BN371="",""," – " &amp; BN371))</f>
        <v/>
      </c>
      <c r="CB371" s="107" t="str">
        <f t="shared" si="490"/>
        <v/>
      </c>
      <c r="CC371" t="s">
        <v>1</v>
      </c>
      <c r="CD371" s="106" t="str">
        <f>IF(BA371="Vacant","",IF(BA371="","",BA371)&amp;IF(BB371="",""," – "&amp;BB371))</f>
        <v/>
      </c>
      <c r="CE371" s="107" t="str">
        <f t="shared" si="502"/>
        <v/>
      </c>
      <c r="CF371" t="s">
        <v>1</v>
      </c>
      <c r="CG371" s="112" t="str">
        <f t="shared" si="503"/>
        <v/>
      </c>
      <c r="CH371" s="107" t="str" cm="1">
        <f t="array" ref="CH371">IF(CG371="","",INDEX(imePrezime_id,CG371,0))</f>
        <v/>
      </c>
      <c r="CI371" t="s">
        <v>1</v>
      </c>
      <c r="CJ371" s="30" t="str">
        <f>IF(CE371&lt;&gt;"NEMA","","SELECT '"&amp;CD371&amp;"', ime, prezime FROM imeprezime WHERE ime LIKE '%"&amp;MID(BA371,2,LEN(BA371)-2)&amp;"%' Or prezime LIKE '%"&amp;MID(BB371,2,LEN(BB371)-2)&amp;"%' Or ime LIKE '%"&amp;MID(BB371,2,LEN(BB371)-2)&amp;"%' Or prezime LIKE '%"&amp;MID(BA371,2,LEN(BA371)-2)&amp;"%' ORDER BY ime, prezime;")</f>
        <v/>
      </c>
      <c r="CK371" t="s">
        <v>1</v>
      </c>
      <c r="CL371" s="91"/>
      <c r="CM371" t="s">
        <v>1</v>
      </c>
      <c r="CO371" t="s">
        <v>1</v>
      </c>
      <c r="CW371" s="116" t="str">
        <f>IF(CE371="NEMA",MAX(CW$10:CW370)+1,"")</f>
        <v/>
      </c>
      <c r="CX371" t="s">
        <v>1</v>
      </c>
      <c r="CY371" s="124" t="str">
        <f>LEFT(BQ371,1)</f>
        <v/>
      </c>
      <c r="CZ371" t="s">
        <v>1</v>
      </c>
      <c r="DA371" s="106" t="str">
        <f>IF(CW371="","",IF(BO371&lt;&gt;"CRO","","INSERT INTO osoba (id,reg_broj,oib,spol_id,dat_rodjenja) VALUES ("&amp;CW371&amp;",(SELECT max(reg_broj)+1 FROM osoba),Null,'"&amp;CY371&amp;"',Null); INSERT INTO osoba_log (id,reg_broj,oib,spol_id,dat_rodjenja,dnevnik_id) SELECT id,reg_broj,oib,spol_id,dat_rodjenja,"&amp;CW$2&amp;" FROM osoba WHERE id = "&amp;CW371&amp;";"))</f>
        <v/>
      </c>
      <c r="DB371" s="129" t="str">
        <f>IF(CW371="","","INSERT INTO imeprezime (id,osoba_id,rbr,ime,prezime,klub_id,identitet_id,sintaksa_id,info,aktivno,dnevnik_id) VALUES ("&amp;CW371&amp;","&amp;IF(DA371="","Null",CW371)&amp;",1,'"&amp;BA371&amp;"','"&amp;BB371&amp;"',(SELECT id FROM klub WHERE naziv = '"&amp;BI371&amp;"'),Null,1,'',1,"&amp;CW$2&amp;");")</f>
        <v/>
      </c>
      <c r="DC371" t="s">
        <v>1</v>
      </c>
      <c r="DD371" s="30" t="str">
        <f t="shared" si="504"/>
        <v/>
      </c>
      <c r="DE371" t="s">
        <v>1</v>
      </c>
      <c r="DF371" s="106" t="str">
        <f>IF(OR(BP371="",BP371&lt;&gt;"NEMA"),"",BO371)</f>
        <v/>
      </c>
      <c r="DG371" s="129" t="str">
        <f>IF(DF371="","",MAX(DG$10:DG370)+1)</f>
        <v/>
      </c>
      <c r="DH371" t="s">
        <v>1</v>
      </c>
      <c r="DI371" s="91"/>
      <c r="DJ371" t="s">
        <v>1</v>
      </c>
      <c r="DK371" s="30" t="str">
        <f>IF(DF371="","","INSERT INTO drzava(id,naziv,oznaka) VALUES ("&amp;DG371&amp;",'"&amp;DI371&amp;"','"&amp;UPPER(LEFT(DF371,1))&amp;LOWER(RIGHT(DF371,2))&amp;"');")</f>
        <v/>
      </c>
      <c r="DL371" t="s">
        <v>1</v>
      </c>
      <c r="DM371" s="170" t="str">
        <f>IF(BJ371&lt;&gt;"NEMA","",IF(IFERROR(MATCH(BI371,BI$10:BI370,0),0)&lt;&gt;0,"",BI371))</f>
        <v/>
      </c>
      <c r="DN371" t="s">
        <v>1</v>
      </c>
      <c r="DO371" s="91"/>
      <c r="DP371" t="s">
        <v>1</v>
      </c>
      <c r="DQ371" s="106" t="str">
        <f t="shared" si="505"/>
        <v/>
      </c>
      <c r="DR371" s="74" t="str">
        <f>IF(DQ371="","",MAX(DR$10:DR370)+1)</f>
        <v/>
      </c>
      <c r="DS371" s="74" t="str">
        <f>IF(DQ371="","",IF(BP371="","",IF(BP371="NEMA",DG371,BP371)))</f>
        <v/>
      </c>
      <c r="DT371" s="74" t="str">
        <f t="shared" si="506"/>
        <v/>
      </c>
      <c r="DU371" s="74" t="str">
        <f>IF(DO371="","",MAX(DU$10:DU370)+1)</f>
        <v/>
      </c>
      <c r="DV371" s="181" t="str">
        <f>IF(DO371="","",INDEX(klub_id,MATCH(DO371,klub_naziv,0)))</f>
        <v/>
      </c>
      <c r="DW371" s="129" t="str">
        <f t="shared" si="507"/>
        <v/>
      </c>
      <c r="DX371" t="s">
        <v>1</v>
      </c>
      <c r="DY371" s="30" t="str">
        <f t="shared" si="508"/>
        <v/>
      </c>
      <c r="DZ371" t="s">
        <v>1</v>
      </c>
      <c r="EA371" s="170" t="str">
        <f>IF(BX371="","",IF(BY371&lt;&gt;"NEMA","ime-pre-klu"&amp;IF(BJ371="","","(ali)")&amp;"-kat",IF(CB371&lt;&gt;"NEMA","ime-pre-klu"&amp;IF(BJ371="","","(ali)"),IF(CE371&lt;&gt;"NEMA","ime-pre",IF(CW371&lt;&gt;"","novo",""))))&amp;IF(AND(BE371="0",BD371&gt;max_minuta*60),"-ot",""))</f>
        <v/>
      </c>
      <c r="EB371" t="s">
        <v>1</v>
      </c>
      <c r="EC371" s="112"/>
      <c r="ED371" s="138"/>
      <c r="EE371" s="138"/>
      <c r="EF371" s="138"/>
      <c r="EG371" s="138"/>
      <c r="EH371" s="138"/>
      <c r="EI371" s="138"/>
      <c r="EJ371" s="138"/>
      <c r="EK371" s="138"/>
      <c r="EL371" s="138"/>
      <c r="EM371" s="107" t="str">
        <f t="shared" si="491"/>
        <v/>
      </c>
      <c r="EN371" t="s">
        <v>1</v>
      </c>
    </row>
    <row r="372" spans="2:144" x14ac:dyDescent="0.25">
      <c r="B372" s="152"/>
      <c r="C372" t="s">
        <v>1</v>
      </c>
      <c r="D372" s="163" t="str">
        <f t="shared" si="492"/>
        <v/>
      </c>
      <c r="E372" s="164" t="str">
        <f t="shared" ref="E372:AW372" si="550">IF($B372="","",FIND(";",$B372,D372+1))</f>
        <v/>
      </c>
      <c r="F372" s="164" t="str">
        <f t="shared" si="550"/>
        <v/>
      </c>
      <c r="G372" s="164" t="str">
        <f t="shared" si="550"/>
        <v/>
      </c>
      <c r="H372" s="164" t="str">
        <f t="shared" si="550"/>
        <v/>
      </c>
      <c r="I372" s="164" t="str">
        <f t="shared" si="550"/>
        <v/>
      </c>
      <c r="J372" s="164" t="str">
        <f t="shared" si="550"/>
        <v/>
      </c>
      <c r="K372" s="164" t="str">
        <f t="shared" si="550"/>
        <v/>
      </c>
      <c r="L372" s="164" t="str">
        <f t="shared" si="550"/>
        <v/>
      </c>
      <c r="M372" s="164" t="str">
        <f t="shared" si="550"/>
        <v/>
      </c>
      <c r="N372" s="164" t="str">
        <f t="shared" si="550"/>
        <v/>
      </c>
      <c r="O372" s="164" t="str">
        <f t="shared" si="550"/>
        <v/>
      </c>
      <c r="P372" s="164" t="str">
        <f t="shared" si="550"/>
        <v/>
      </c>
      <c r="Q372" s="164" t="str">
        <f t="shared" si="550"/>
        <v/>
      </c>
      <c r="R372" s="164" t="str">
        <f t="shared" si="550"/>
        <v/>
      </c>
      <c r="S372" s="164" t="str">
        <f t="shared" si="550"/>
        <v/>
      </c>
      <c r="T372" s="164" t="str">
        <f t="shared" si="550"/>
        <v/>
      </c>
      <c r="U372" s="164" t="str">
        <f t="shared" si="550"/>
        <v/>
      </c>
      <c r="V372" s="164" t="str">
        <f t="shared" si="550"/>
        <v/>
      </c>
      <c r="W372" s="164" t="str">
        <f t="shared" si="550"/>
        <v/>
      </c>
      <c r="X372" s="164" t="str">
        <f t="shared" si="550"/>
        <v/>
      </c>
      <c r="Y372" s="164" t="str">
        <f t="shared" si="550"/>
        <v/>
      </c>
      <c r="Z372" s="164" t="str">
        <f t="shared" si="550"/>
        <v/>
      </c>
      <c r="AA372" s="164" t="str">
        <f t="shared" si="550"/>
        <v/>
      </c>
      <c r="AB372" s="164" t="str">
        <f t="shared" si="550"/>
        <v/>
      </c>
      <c r="AC372" s="164" t="str">
        <f t="shared" si="550"/>
        <v/>
      </c>
      <c r="AD372" s="164" t="str">
        <f t="shared" si="550"/>
        <v/>
      </c>
      <c r="AE372" s="164" t="str">
        <f t="shared" si="550"/>
        <v/>
      </c>
      <c r="AF372" s="164" t="str">
        <f t="shared" si="550"/>
        <v/>
      </c>
      <c r="AG372" s="164" t="str">
        <f t="shared" si="550"/>
        <v/>
      </c>
      <c r="AH372" s="164" t="str">
        <f t="shared" si="550"/>
        <v/>
      </c>
      <c r="AI372" s="164" t="str">
        <f t="shared" si="550"/>
        <v/>
      </c>
      <c r="AJ372" s="164" t="str">
        <f t="shared" si="550"/>
        <v/>
      </c>
      <c r="AK372" s="164" t="str">
        <f t="shared" si="550"/>
        <v/>
      </c>
      <c r="AL372" s="164" t="str">
        <f t="shared" si="550"/>
        <v/>
      </c>
      <c r="AM372" s="164" t="str">
        <f t="shared" si="550"/>
        <v/>
      </c>
      <c r="AN372" s="164" t="str">
        <f t="shared" si="550"/>
        <v/>
      </c>
      <c r="AO372" s="164" t="str">
        <f t="shared" si="550"/>
        <v/>
      </c>
      <c r="AP372" s="164" t="str">
        <f t="shared" si="550"/>
        <v/>
      </c>
      <c r="AQ372" s="164" t="str">
        <f t="shared" si="550"/>
        <v/>
      </c>
      <c r="AR372" s="164" t="str">
        <f t="shared" si="550"/>
        <v/>
      </c>
      <c r="AS372" s="164" t="str">
        <f t="shared" si="550"/>
        <v/>
      </c>
      <c r="AT372" s="164" t="str">
        <f t="shared" si="550"/>
        <v/>
      </c>
      <c r="AU372" s="164" t="str">
        <f t="shared" si="550"/>
        <v/>
      </c>
      <c r="AV372" s="164" t="str">
        <f t="shared" si="550"/>
        <v/>
      </c>
      <c r="AW372" s="165" t="str">
        <f t="shared" si="550"/>
        <v/>
      </c>
      <c r="AX372" t="s">
        <v>1</v>
      </c>
      <c r="AY372" s="106" t="str">
        <f t="shared" si="494"/>
        <v/>
      </c>
      <c r="AZ372" s="138" t="str">
        <f t="shared" si="486"/>
        <v/>
      </c>
      <c r="BA372" s="74" t="str">
        <f t="shared" si="495"/>
        <v/>
      </c>
      <c r="BB372" s="74" t="str">
        <f t="shared" si="496"/>
        <v/>
      </c>
      <c r="BC372" s="138" t="str">
        <f t="shared" si="497"/>
        <v/>
      </c>
      <c r="BD372" s="138" t="str">
        <f t="shared" si="498"/>
        <v/>
      </c>
      <c r="BE372" s="138" t="str">
        <f t="shared" si="499"/>
        <v/>
      </c>
      <c r="BF372" s="138" t="str">
        <f t="shared" si="520"/>
        <v/>
      </c>
      <c r="BG372" s="138" t="str">
        <f>IF(CD372="","",IF(N(BD372)&gt;max_minuta*60,2,INDEX(statusRezultat_id,MATCH(VALUE(BE372),statusRezultat_oevent,0))))</f>
        <v/>
      </c>
      <c r="BH372" s="74" t="str">
        <f>IF(B372="","",SUBSTITUTE(MID($B372,R372+1,S372-R372-1),"""",""))</f>
        <v/>
      </c>
      <c r="BI372" s="74" t="str">
        <f>IF(B372="","",SUBSTITUTE(MID($B372,S372+1,T372-S372-1),"""",""))</f>
        <v/>
      </c>
      <c r="BJ372" s="138" t="str">
        <f t="shared" si="500"/>
        <v/>
      </c>
      <c r="BK372" s="74" t="str" cm="1">
        <f t="array" ref="BK372">IF(BJ372="",""&amp;BI372,IF(BJ372="NEMA",BI372,INDEX(klubAlias_klub,BJ372)))</f>
        <v/>
      </c>
      <c r="BL372" s="74" t="str" cm="1">
        <f t="array" ref="BL372">IFERROR(INDEX(registarNatjecatelji,CE372,4),"")</f>
        <v/>
      </c>
      <c r="BM372" s="183" t="str">
        <f t="shared" si="544"/>
        <v/>
      </c>
      <c r="BN372" s="74" t="str">
        <f t="shared" si="501"/>
        <v/>
      </c>
      <c r="BO372" s="74" t="str">
        <f>IF(B372="","",SUBSTITUTE(MID($B372,T372+1,U372-T372-1),"""",""))</f>
        <v/>
      </c>
      <c r="BP372" s="138" t="str">
        <f>IF(BO372="","",IFERROR(INDEX(drzava_id,MATCH(BO372,drzava_oznaka,0)),"NEMA"))</f>
        <v/>
      </c>
      <c r="BQ372" s="74" t="str">
        <f>IF(B372="","",SUBSTITUTE(MID($B372,AQ372+1,AR372-AQ372-1),"""",""))</f>
        <v/>
      </c>
      <c r="BR372" s="74" t="str">
        <f t="shared" si="487"/>
        <v/>
      </c>
      <c r="BS372" s="138" t="str">
        <f t="shared" si="488"/>
        <v/>
      </c>
      <c r="BT372" s="75" t="str">
        <f>IF(B372="","",SUBSTITUTE(MID($B372,AR372+1,AS372-AR372-1),"""",""))</f>
        <v/>
      </c>
      <c r="BU372" s="75" t="str">
        <f>IF(B372="","",SUBSTITUTE(MID($B372,AS372+1,AT372-AS372-1),"""",""))</f>
        <v/>
      </c>
      <c r="BV372" s="76" t="str">
        <f>IF(B372="","",SUBSTITUTE(MID($B372,AT372+1,AU372-AT372-1),"""",""))</f>
        <v/>
      </c>
      <c r="BW372" t="s">
        <v>1</v>
      </c>
      <c r="BX372" s="106" t="str">
        <f>IF(BA372="Vacant","",IF(BA372="","",BA372) &amp; IF(BB372="",""," – " &amp; BB372) &amp; IF(BN372="",""," – " &amp; BN372) &amp; IF(AY372="",""," – " &amp; AY372))</f>
        <v/>
      </c>
      <c r="BY372" s="107" t="str">
        <f t="shared" si="489"/>
        <v/>
      </c>
      <c r="BZ372" t="s">
        <v>1</v>
      </c>
      <c r="CA372" s="106" t="str">
        <f>IF(BA372="Vacant","",IF(BA372="","",BA372) &amp; IF(BB372="",""," – " &amp; BB372) &amp; IF(BN372="",""," – " &amp; BN372))</f>
        <v/>
      </c>
      <c r="CB372" s="107" t="str">
        <f t="shared" si="490"/>
        <v/>
      </c>
      <c r="CC372" t="s">
        <v>1</v>
      </c>
      <c r="CD372" s="106" t="str">
        <f>IF(BA372="Vacant","",IF(BA372="","",BA372)&amp;IF(BB372="",""," – "&amp;BB372))</f>
        <v/>
      </c>
      <c r="CE372" s="107" t="str">
        <f t="shared" si="502"/>
        <v/>
      </c>
      <c r="CF372" t="s">
        <v>1</v>
      </c>
      <c r="CG372" s="112" t="str">
        <f t="shared" si="503"/>
        <v/>
      </c>
      <c r="CH372" s="107" t="str" cm="1">
        <f t="array" ref="CH372">IF(CG372="","",INDEX(imePrezime_id,CG372,0))</f>
        <v/>
      </c>
      <c r="CI372" t="s">
        <v>1</v>
      </c>
      <c r="CJ372" s="30" t="str">
        <f>IF(CE372&lt;&gt;"NEMA","","SELECT '"&amp;CD372&amp;"', ime, prezime FROM imeprezime WHERE ime LIKE '%"&amp;MID(BA372,2,LEN(BA372)-2)&amp;"%' Or prezime LIKE '%"&amp;MID(BB372,2,LEN(BB372)-2)&amp;"%' Or ime LIKE '%"&amp;MID(BB372,2,LEN(BB372)-2)&amp;"%' Or prezime LIKE '%"&amp;MID(BA372,2,LEN(BA372)-2)&amp;"%' ORDER BY ime, prezime;")</f>
        <v/>
      </c>
      <c r="CK372" t="s">
        <v>1</v>
      </c>
      <c r="CL372" s="91"/>
      <c r="CM372" t="s">
        <v>1</v>
      </c>
      <c r="CO372" t="s">
        <v>1</v>
      </c>
      <c r="CW372" s="116" t="str">
        <f>IF(CE372="NEMA",MAX(CW$10:CW371)+1,"")</f>
        <v/>
      </c>
      <c r="CX372" t="s">
        <v>1</v>
      </c>
      <c r="CY372" s="124" t="str">
        <f>LEFT(BQ372,1)</f>
        <v/>
      </c>
      <c r="CZ372" t="s">
        <v>1</v>
      </c>
      <c r="DA372" s="106" t="str">
        <f>IF(CW372="","",IF(BO372&lt;&gt;"CRO","","INSERT INTO osoba (id,reg_broj,oib,spol_id,dat_rodjenja) VALUES ("&amp;CW372&amp;",(SELECT max(reg_broj)+1 FROM osoba),Null,'"&amp;CY372&amp;"',Null); INSERT INTO osoba_log (id,reg_broj,oib,spol_id,dat_rodjenja,dnevnik_id) SELECT id,reg_broj,oib,spol_id,dat_rodjenja,"&amp;CW$2&amp;" FROM osoba WHERE id = "&amp;CW372&amp;";"))</f>
        <v/>
      </c>
      <c r="DB372" s="129" t="str">
        <f>IF(CW372="","","INSERT INTO imeprezime (id,osoba_id,rbr,ime,prezime,klub_id,identitet_id,sintaksa_id,info,aktivno,dnevnik_id) VALUES ("&amp;CW372&amp;","&amp;IF(DA372="","Null",CW372)&amp;",1,'"&amp;BA372&amp;"','"&amp;BB372&amp;"',(SELECT id FROM klub WHERE naziv = '"&amp;BI372&amp;"'),Null,1,'',1,"&amp;CW$2&amp;");")</f>
        <v/>
      </c>
      <c r="DC372" t="s">
        <v>1</v>
      </c>
      <c r="DD372" s="30" t="str">
        <f t="shared" si="504"/>
        <v/>
      </c>
      <c r="DE372" t="s">
        <v>1</v>
      </c>
      <c r="DF372" s="106" t="str">
        <f>IF(OR(BP372="",BP372&lt;&gt;"NEMA"),"",BO372)</f>
        <v/>
      </c>
      <c r="DG372" s="129" t="str">
        <f>IF(DF372="","",MAX(DG$10:DG371)+1)</f>
        <v/>
      </c>
      <c r="DH372" t="s">
        <v>1</v>
      </c>
      <c r="DI372" s="91"/>
      <c r="DJ372" t="s">
        <v>1</v>
      </c>
      <c r="DK372" s="30" t="str">
        <f>IF(DF372="","","INSERT INTO drzava(id,naziv,oznaka) VALUES ("&amp;DG372&amp;",'"&amp;DI372&amp;"','"&amp;UPPER(LEFT(DF372,1))&amp;LOWER(RIGHT(DF372,2))&amp;"');")</f>
        <v/>
      </c>
      <c r="DL372" t="s">
        <v>1</v>
      </c>
      <c r="DM372" s="170" t="str">
        <f>IF(BJ372&lt;&gt;"NEMA","",IF(IFERROR(MATCH(BI372,BI$10:BI371,0),0)&lt;&gt;0,"",BI372))</f>
        <v/>
      </c>
      <c r="DN372" t="s">
        <v>1</v>
      </c>
      <c r="DO372" s="91"/>
      <c r="DP372" t="s">
        <v>1</v>
      </c>
      <c r="DQ372" s="106" t="str">
        <f t="shared" si="505"/>
        <v/>
      </c>
      <c r="DR372" s="74" t="str">
        <f>IF(DQ372="","",MAX(DR$10:DR371)+1)</f>
        <v/>
      </c>
      <c r="DS372" s="74" t="str">
        <f>IF(DQ372="","",IF(BP372="","",IF(BP372="NEMA",DG372,BP372)))</f>
        <v/>
      </c>
      <c r="DT372" s="74" t="str">
        <f t="shared" si="506"/>
        <v/>
      </c>
      <c r="DU372" s="74" t="str">
        <f>IF(DO372="","",MAX(DU$10:DU371)+1)</f>
        <v/>
      </c>
      <c r="DV372" s="181" t="str">
        <f>IF(DO372="","",INDEX(klub_id,MATCH(DO372,klub_naziv,0)))</f>
        <v/>
      </c>
      <c r="DW372" s="129" t="str">
        <f t="shared" si="507"/>
        <v/>
      </c>
      <c r="DX372" t="s">
        <v>1</v>
      </c>
      <c r="DY372" s="30" t="str">
        <f t="shared" si="508"/>
        <v/>
      </c>
      <c r="DZ372" t="s">
        <v>1</v>
      </c>
      <c r="EA372" s="170" t="str">
        <f>IF(BX372="","",IF(BY372&lt;&gt;"NEMA","ime-pre-klu"&amp;IF(BJ372="","","(ali)")&amp;"-kat",IF(CB372&lt;&gt;"NEMA","ime-pre-klu"&amp;IF(BJ372="","","(ali)"),IF(CE372&lt;&gt;"NEMA","ime-pre",IF(CW372&lt;&gt;"","novo",""))))&amp;IF(AND(BE372="0",BD372&gt;max_minuta*60),"-ot",""))</f>
        <v/>
      </c>
      <c r="EB372" t="s">
        <v>1</v>
      </c>
      <c r="EC372" s="112"/>
      <c r="ED372" s="138"/>
      <c r="EE372" s="138"/>
      <c r="EF372" s="138"/>
      <c r="EG372" s="138"/>
      <c r="EH372" s="138"/>
      <c r="EI372" s="138"/>
      <c r="EJ372" s="138"/>
      <c r="EK372" s="138"/>
      <c r="EL372" s="138"/>
      <c r="EM372" s="107" t="str">
        <f t="shared" si="491"/>
        <v/>
      </c>
      <c r="EN372" t="s">
        <v>1</v>
      </c>
    </row>
    <row r="373" spans="2:144" x14ac:dyDescent="0.25">
      <c r="B373" s="152"/>
      <c r="C373" t="s">
        <v>1</v>
      </c>
      <c r="D373" s="163" t="str">
        <f t="shared" si="492"/>
        <v/>
      </c>
      <c r="E373" s="164" t="str">
        <f t="shared" ref="E373:AW373" si="551">IF($B373="","",FIND(";",$B373,D373+1))</f>
        <v/>
      </c>
      <c r="F373" s="164" t="str">
        <f t="shared" si="551"/>
        <v/>
      </c>
      <c r="G373" s="164" t="str">
        <f t="shared" si="551"/>
        <v/>
      </c>
      <c r="H373" s="164" t="str">
        <f t="shared" si="551"/>
        <v/>
      </c>
      <c r="I373" s="164" t="str">
        <f t="shared" si="551"/>
        <v/>
      </c>
      <c r="J373" s="164" t="str">
        <f t="shared" si="551"/>
        <v/>
      </c>
      <c r="K373" s="164" t="str">
        <f t="shared" si="551"/>
        <v/>
      </c>
      <c r="L373" s="164" t="str">
        <f t="shared" si="551"/>
        <v/>
      </c>
      <c r="M373" s="164" t="str">
        <f t="shared" si="551"/>
        <v/>
      </c>
      <c r="N373" s="164" t="str">
        <f t="shared" si="551"/>
        <v/>
      </c>
      <c r="O373" s="164" t="str">
        <f t="shared" si="551"/>
        <v/>
      </c>
      <c r="P373" s="164" t="str">
        <f t="shared" si="551"/>
        <v/>
      </c>
      <c r="Q373" s="164" t="str">
        <f t="shared" si="551"/>
        <v/>
      </c>
      <c r="R373" s="164" t="str">
        <f t="shared" si="551"/>
        <v/>
      </c>
      <c r="S373" s="164" t="str">
        <f t="shared" si="551"/>
        <v/>
      </c>
      <c r="T373" s="164" t="str">
        <f t="shared" si="551"/>
        <v/>
      </c>
      <c r="U373" s="164" t="str">
        <f t="shared" si="551"/>
        <v/>
      </c>
      <c r="V373" s="164" t="str">
        <f t="shared" si="551"/>
        <v/>
      </c>
      <c r="W373" s="164" t="str">
        <f t="shared" si="551"/>
        <v/>
      </c>
      <c r="X373" s="164" t="str">
        <f t="shared" si="551"/>
        <v/>
      </c>
      <c r="Y373" s="164" t="str">
        <f t="shared" si="551"/>
        <v/>
      </c>
      <c r="Z373" s="164" t="str">
        <f t="shared" si="551"/>
        <v/>
      </c>
      <c r="AA373" s="164" t="str">
        <f t="shared" si="551"/>
        <v/>
      </c>
      <c r="AB373" s="164" t="str">
        <f t="shared" si="551"/>
        <v/>
      </c>
      <c r="AC373" s="164" t="str">
        <f t="shared" si="551"/>
        <v/>
      </c>
      <c r="AD373" s="164" t="str">
        <f t="shared" si="551"/>
        <v/>
      </c>
      <c r="AE373" s="164" t="str">
        <f t="shared" si="551"/>
        <v/>
      </c>
      <c r="AF373" s="164" t="str">
        <f t="shared" si="551"/>
        <v/>
      </c>
      <c r="AG373" s="164" t="str">
        <f t="shared" si="551"/>
        <v/>
      </c>
      <c r="AH373" s="164" t="str">
        <f t="shared" si="551"/>
        <v/>
      </c>
      <c r="AI373" s="164" t="str">
        <f t="shared" si="551"/>
        <v/>
      </c>
      <c r="AJ373" s="164" t="str">
        <f t="shared" si="551"/>
        <v/>
      </c>
      <c r="AK373" s="164" t="str">
        <f t="shared" si="551"/>
        <v/>
      </c>
      <c r="AL373" s="164" t="str">
        <f t="shared" si="551"/>
        <v/>
      </c>
      <c r="AM373" s="164" t="str">
        <f t="shared" si="551"/>
        <v/>
      </c>
      <c r="AN373" s="164" t="str">
        <f t="shared" si="551"/>
        <v/>
      </c>
      <c r="AO373" s="164" t="str">
        <f t="shared" si="551"/>
        <v/>
      </c>
      <c r="AP373" s="164" t="str">
        <f t="shared" si="551"/>
        <v/>
      </c>
      <c r="AQ373" s="164" t="str">
        <f t="shared" si="551"/>
        <v/>
      </c>
      <c r="AR373" s="164" t="str">
        <f t="shared" si="551"/>
        <v/>
      </c>
      <c r="AS373" s="164" t="str">
        <f t="shared" si="551"/>
        <v/>
      </c>
      <c r="AT373" s="164" t="str">
        <f t="shared" si="551"/>
        <v/>
      </c>
      <c r="AU373" s="164" t="str">
        <f t="shared" si="551"/>
        <v/>
      </c>
      <c r="AV373" s="164" t="str">
        <f t="shared" si="551"/>
        <v/>
      </c>
      <c r="AW373" s="165" t="str">
        <f t="shared" si="551"/>
        <v/>
      </c>
      <c r="AX373" t="s">
        <v>1</v>
      </c>
      <c r="AY373" s="106" t="str">
        <f t="shared" si="494"/>
        <v/>
      </c>
      <c r="AZ373" s="138" t="str">
        <f t="shared" si="486"/>
        <v/>
      </c>
      <c r="BA373" s="74" t="str">
        <f t="shared" si="495"/>
        <v/>
      </c>
      <c r="BB373" s="74" t="str">
        <f t="shared" si="496"/>
        <v/>
      </c>
      <c r="BC373" s="138" t="str">
        <f t="shared" si="497"/>
        <v/>
      </c>
      <c r="BD373" s="138" t="str">
        <f t="shared" si="498"/>
        <v/>
      </c>
      <c r="BE373" s="138" t="str">
        <f t="shared" si="499"/>
        <v/>
      </c>
      <c r="BF373" s="138" t="str">
        <f t="shared" si="520"/>
        <v/>
      </c>
      <c r="BG373" s="138" t="str">
        <f>IF(CD373="","",IF(N(BD373)&gt;max_minuta*60,2,INDEX(statusRezultat_id,MATCH(VALUE(BE373),statusRezultat_oevent,0))))</f>
        <v/>
      </c>
      <c r="BH373" s="74" t="str">
        <f>IF(B373="","",SUBSTITUTE(MID($B373,R373+1,S373-R373-1),"""",""))</f>
        <v/>
      </c>
      <c r="BI373" s="74" t="str">
        <f>IF(B373="","",SUBSTITUTE(MID($B373,S373+1,T373-S373-1),"""",""))</f>
        <v/>
      </c>
      <c r="BJ373" s="138" t="str">
        <f t="shared" si="500"/>
        <v/>
      </c>
      <c r="BK373" s="74" t="str" cm="1">
        <f t="array" ref="BK373">IF(BJ373="",""&amp;BI373,IF(BJ373="NEMA",BI373,INDEX(klubAlias_klub,BJ373)))</f>
        <v/>
      </c>
      <c r="BL373" s="74" t="str" cm="1">
        <f t="array" ref="BL373">IFERROR(INDEX(registarNatjecatelji,CE373,4),"")</f>
        <v/>
      </c>
      <c r="BM373" s="183" t="str">
        <f t="shared" si="544"/>
        <v/>
      </c>
      <c r="BN373" s="74" t="str">
        <f t="shared" si="501"/>
        <v/>
      </c>
      <c r="BO373" s="74" t="str">
        <f>IF(B373="","",SUBSTITUTE(MID($B373,T373+1,U373-T373-1),"""",""))</f>
        <v/>
      </c>
      <c r="BP373" s="138" t="str">
        <f>IF(BO373="","",IFERROR(INDEX(drzava_id,MATCH(BO373,drzava_oznaka,0)),"NEMA"))</f>
        <v/>
      </c>
      <c r="BQ373" s="74" t="str">
        <f>IF(B373="","",SUBSTITUTE(MID($B373,AQ373+1,AR373-AQ373-1),"""",""))</f>
        <v/>
      </c>
      <c r="BR373" s="74" t="str">
        <f t="shared" si="487"/>
        <v/>
      </c>
      <c r="BS373" s="138" t="str">
        <f t="shared" si="488"/>
        <v/>
      </c>
      <c r="BT373" s="75" t="str">
        <f>IF(B373="","",SUBSTITUTE(MID($B373,AR373+1,AS373-AR373-1),"""",""))</f>
        <v/>
      </c>
      <c r="BU373" s="75" t="str">
        <f>IF(B373="","",SUBSTITUTE(MID($B373,AS373+1,AT373-AS373-1),"""",""))</f>
        <v/>
      </c>
      <c r="BV373" s="76" t="str">
        <f>IF(B373="","",SUBSTITUTE(MID($B373,AT373+1,AU373-AT373-1),"""",""))</f>
        <v/>
      </c>
      <c r="BW373" t="s">
        <v>1</v>
      </c>
      <c r="BX373" s="106" t="str">
        <f>IF(BA373="Vacant","",IF(BA373="","",BA373) &amp; IF(BB373="",""," – " &amp; BB373) &amp; IF(BN373="",""," – " &amp; BN373) &amp; IF(AY373="",""," – " &amp; AY373))</f>
        <v/>
      </c>
      <c r="BY373" s="107" t="str">
        <f t="shared" si="489"/>
        <v/>
      </c>
      <c r="BZ373" t="s">
        <v>1</v>
      </c>
      <c r="CA373" s="106" t="str">
        <f>IF(BA373="Vacant","",IF(BA373="","",BA373) &amp; IF(BB373="",""," – " &amp; BB373) &amp; IF(BN373="",""," – " &amp; BN373))</f>
        <v/>
      </c>
      <c r="CB373" s="107" t="str">
        <f t="shared" si="490"/>
        <v/>
      </c>
      <c r="CC373" t="s">
        <v>1</v>
      </c>
      <c r="CD373" s="106" t="str">
        <f>IF(BA373="Vacant","",IF(BA373="","",BA373)&amp;IF(BB373="",""," – "&amp;BB373))</f>
        <v/>
      </c>
      <c r="CE373" s="107" t="str">
        <f t="shared" si="502"/>
        <v/>
      </c>
      <c r="CF373" t="s">
        <v>1</v>
      </c>
      <c r="CG373" s="112" t="str">
        <f t="shared" si="503"/>
        <v/>
      </c>
      <c r="CH373" s="107" t="str" cm="1">
        <f t="array" ref="CH373">IF(CG373="","",INDEX(imePrezime_id,CG373,0))</f>
        <v/>
      </c>
      <c r="CI373" t="s">
        <v>1</v>
      </c>
      <c r="CJ373" s="30" t="str">
        <f>IF(CE373&lt;&gt;"NEMA","","SELECT '"&amp;CD373&amp;"', ime, prezime FROM imeprezime WHERE ime LIKE '%"&amp;MID(BA373,2,LEN(BA373)-2)&amp;"%' Or prezime LIKE '%"&amp;MID(BB373,2,LEN(BB373)-2)&amp;"%' Or ime LIKE '%"&amp;MID(BB373,2,LEN(BB373)-2)&amp;"%' Or prezime LIKE '%"&amp;MID(BA373,2,LEN(BA373)-2)&amp;"%' ORDER BY ime, prezime;")</f>
        <v/>
      </c>
      <c r="CK373" t="s">
        <v>1</v>
      </c>
      <c r="CL373" s="91"/>
      <c r="CM373" t="s">
        <v>1</v>
      </c>
      <c r="CO373" t="s">
        <v>1</v>
      </c>
      <c r="CW373" s="116" t="str">
        <f>IF(CE373="NEMA",MAX(CW$10:CW372)+1,"")</f>
        <v/>
      </c>
      <c r="CX373" t="s">
        <v>1</v>
      </c>
      <c r="CY373" s="124" t="str">
        <f>LEFT(BQ373,1)</f>
        <v/>
      </c>
      <c r="CZ373" t="s">
        <v>1</v>
      </c>
      <c r="DA373" s="106" t="str">
        <f>IF(CW373="","",IF(BO373&lt;&gt;"CRO","","INSERT INTO osoba (id,reg_broj,oib,spol_id,dat_rodjenja) VALUES ("&amp;CW373&amp;",(SELECT max(reg_broj)+1 FROM osoba),Null,'"&amp;CY373&amp;"',Null); INSERT INTO osoba_log (id,reg_broj,oib,spol_id,dat_rodjenja,dnevnik_id) SELECT id,reg_broj,oib,spol_id,dat_rodjenja,"&amp;CW$2&amp;" FROM osoba WHERE id = "&amp;CW373&amp;";"))</f>
        <v/>
      </c>
      <c r="DB373" s="129" t="str">
        <f>IF(CW373="","","INSERT INTO imeprezime (id,osoba_id,rbr,ime,prezime,klub_id,identitet_id,sintaksa_id,info,aktivno,dnevnik_id) VALUES ("&amp;CW373&amp;","&amp;IF(DA373="","Null",CW373)&amp;",1,'"&amp;BA373&amp;"','"&amp;BB373&amp;"',(SELECT id FROM klub WHERE naziv = '"&amp;BI373&amp;"'),Null,1,'',1,"&amp;CW$2&amp;");")</f>
        <v/>
      </c>
      <c r="DC373" t="s">
        <v>1</v>
      </c>
      <c r="DD373" s="30" t="str">
        <f t="shared" si="504"/>
        <v/>
      </c>
      <c r="DE373" t="s">
        <v>1</v>
      </c>
      <c r="DF373" s="106" t="str">
        <f>IF(OR(BP373="",BP373&lt;&gt;"NEMA"),"",BO373)</f>
        <v/>
      </c>
      <c r="DG373" s="129" t="str">
        <f>IF(DF373="","",MAX(DG$10:DG372)+1)</f>
        <v/>
      </c>
      <c r="DH373" t="s">
        <v>1</v>
      </c>
      <c r="DI373" s="91"/>
      <c r="DJ373" t="s">
        <v>1</v>
      </c>
      <c r="DK373" s="30" t="str">
        <f>IF(DF373="","","INSERT INTO drzava(id,naziv,oznaka) VALUES ("&amp;DG373&amp;",'"&amp;DI373&amp;"','"&amp;UPPER(LEFT(DF373,1))&amp;LOWER(RIGHT(DF373,2))&amp;"');")</f>
        <v/>
      </c>
      <c r="DL373" t="s">
        <v>1</v>
      </c>
      <c r="DM373" s="170" t="str">
        <f>IF(BJ373&lt;&gt;"NEMA","",IF(IFERROR(MATCH(BI373,BI$10:BI372,0),0)&lt;&gt;0,"",BI373))</f>
        <v/>
      </c>
      <c r="DN373" t="s">
        <v>1</v>
      </c>
      <c r="DO373" s="91"/>
      <c r="DP373" t="s">
        <v>1</v>
      </c>
      <c r="DQ373" s="106" t="str">
        <f t="shared" si="505"/>
        <v/>
      </c>
      <c r="DR373" s="74" t="str">
        <f>IF(DQ373="","",MAX(DR$10:DR372)+1)</f>
        <v/>
      </c>
      <c r="DS373" s="74" t="str">
        <f>IF(DQ373="","",IF(BP373="","",IF(BP373="NEMA",DG373,BP373)))</f>
        <v/>
      </c>
      <c r="DT373" s="74" t="str">
        <f t="shared" si="506"/>
        <v/>
      </c>
      <c r="DU373" s="74" t="str">
        <f>IF(DO373="","",MAX(DU$10:DU372)+1)</f>
        <v/>
      </c>
      <c r="DV373" s="181" t="str">
        <f>IF(DO373="","",INDEX(klub_id,MATCH(DO373,klub_naziv,0)))</f>
        <v/>
      </c>
      <c r="DW373" s="129" t="str">
        <f t="shared" si="507"/>
        <v/>
      </c>
      <c r="DX373" t="s">
        <v>1</v>
      </c>
      <c r="DY373" s="30" t="str">
        <f t="shared" si="508"/>
        <v/>
      </c>
      <c r="DZ373" t="s">
        <v>1</v>
      </c>
      <c r="EA373" s="170" t="str">
        <f>IF(BX373="","",IF(BY373&lt;&gt;"NEMA","ime-pre-klu"&amp;IF(BJ373="","","(ali)")&amp;"-kat",IF(CB373&lt;&gt;"NEMA","ime-pre-klu"&amp;IF(BJ373="","","(ali)"),IF(CE373&lt;&gt;"NEMA","ime-pre",IF(CW373&lt;&gt;"","novo",""))))&amp;IF(AND(BE373="0",BD373&gt;max_minuta*60),"-ot",""))</f>
        <v/>
      </c>
      <c r="EB373" t="s">
        <v>1</v>
      </c>
      <c r="EC373" s="112"/>
      <c r="ED373" s="138"/>
      <c r="EE373" s="138"/>
      <c r="EF373" s="138"/>
      <c r="EG373" s="138"/>
      <c r="EH373" s="138"/>
      <c r="EI373" s="138"/>
      <c r="EJ373" s="138"/>
      <c r="EK373" s="138"/>
      <c r="EL373" s="138"/>
      <c r="EM373" s="107" t="str">
        <f t="shared" si="491"/>
        <v/>
      </c>
      <c r="EN373" t="s">
        <v>1</v>
      </c>
    </row>
    <row r="374" spans="2:144" x14ac:dyDescent="0.25">
      <c r="B374" s="152"/>
      <c r="C374" t="s">
        <v>1</v>
      </c>
      <c r="D374" s="163" t="str">
        <f t="shared" si="492"/>
        <v/>
      </c>
      <c r="E374" s="164" t="str">
        <f t="shared" ref="E374:AW374" si="552">IF($B374="","",FIND(";",$B374,D374+1))</f>
        <v/>
      </c>
      <c r="F374" s="164" t="str">
        <f t="shared" si="552"/>
        <v/>
      </c>
      <c r="G374" s="164" t="str">
        <f t="shared" si="552"/>
        <v/>
      </c>
      <c r="H374" s="164" t="str">
        <f t="shared" si="552"/>
        <v/>
      </c>
      <c r="I374" s="164" t="str">
        <f t="shared" si="552"/>
        <v/>
      </c>
      <c r="J374" s="164" t="str">
        <f t="shared" si="552"/>
        <v/>
      </c>
      <c r="K374" s="164" t="str">
        <f t="shared" si="552"/>
        <v/>
      </c>
      <c r="L374" s="164" t="str">
        <f t="shared" si="552"/>
        <v/>
      </c>
      <c r="M374" s="164" t="str">
        <f t="shared" si="552"/>
        <v/>
      </c>
      <c r="N374" s="164" t="str">
        <f t="shared" si="552"/>
        <v/>
      </c>
      <c r="O374" s="164" t="str">
        <f t="shared" si="552"/>
        <v/>
      </c>
      <c r="P374" s="164" t="str">
        <f t="shared" si="552"/>
        <v/>
      </c>
      <c r="Q374" s="164" t="str">
        <f t="shared" si="552"/>
        <v/>
      </c>
      <c r="R374" s="164" t="str">
        <f t="shared" si="552"/>
        <v/>
      </c>
      <c r="S374" s="164" t="str">
        <f t="shared" si="552"/>
        <v/>
      </c>
      <c r="T374" s="164" t="str">
        <f t="shared" si="552"/>
        <v/>
      </c>
      <c r="U374" s="164" t="str">
        <f t="shared" si="552"/>
        <v/>
      </c>
      <c r="V374" s="164" t="str">
        <f t="shared" si="552"/>
        <v/>
      </c>
      <c r="W374" s="164" t="str">
        <f t="shared" si="552"/>
        <v/>
      </c>
      <c r="X374" s="164" t="str">
        <f t="shared" si="552"/>
        <v/>
      </c>
      <c r="Y374" s="164" t="str">
        <f t="shared" si="552"/>
        <v/>
      </c>
      <c r="Z374" s="164" t="str">
        <f t="shared" si="552"/>
        <v/>
      </c>
      <c r="AA374" s="164" t="str">
        <f t="shared" si="552"/>
        <v/>
      </c>
      <c r="AB374" s="164" t="str">
        <f t="shared" si="552"/>
        <v/>
      </c>
      <c r="AC374" s="164" t="str">
        <f t="shared" si="552"/>
        <v/>
      </c>
      <c r="AD374" s="164" t="str">
        <f t="shared" si="552"/>
        <v/>
      </c>
      <c r="AE374" s="164" t="str">
        <f t="shared" si="552"/>
        <v/>
      </c>
      <c r="AF374" s="164" t="str">
        <f t="shared" si="552"/>
        <v/>
      </c>
      <c r="AG374" s="164" t="str">
        <f t="shared" si="552"/>
        <v/>
      </c>
      <c r="AH374" s="164" t="str">
        <f t="shared" si="552"/>
        <v/>
      </c>
      <c r="AI374" s="164" t="str">
        <f t="shared" si="552"/>
        <v/>
      </c>
      <c r="AJ374" s="164" t="str">
        <f t="shared" si="552"/>
        <v/>
      </c>
      <c r="AK374" s="164" t="str">
        <f t="shared" si="552"/>
        <v/>
      </c>
      <c r="AL374" s="164" t="str">
        <f t="shared" si="552"/>
        <v/>
      </c>
      <c r="AM374" s="164" t="str">
        <f t="shared" si="552"/>
        <v/>
      </c>
      <c r="AN374" s="164" t="str">
        <f t="shared" si="552"/>
        <v/>
      </c>
      <c r="AO374" s="164" t="str">
        <f t="shared" si="552"/>
        <v/>
      </c>
      <c r="AP374" s="164" t="str">
        <f t="shared" si="552"/>
        <v/>
      </c>
      <c r="AQ374" s="164" t="str">
        <f t="shared" si="552"/>
        <v/>
      </c>
      <c r="AR374" s="164" t="str">
        <f t="shared" si="552"/>
        <v/>
      </c>
      <c r="AS374" s="164" t="str">
        <f t="shared" si="552"/>
        <v/>
      </c>
      <c r="AT374" s="164" t="str">
        <f t="shared" si="552"/>
        <v/>
      </c>
      <c r="AU374" s="164" t="str">
        <f t="shared" si="552"/>
        <v/>
      </c>
      <c r="AV374" s="164" t="str">
        <f t="shared" si="552"/>
        <v/>
      </c>
      <c r="AW374" s="165" t="str">
        <f t="shared" si="552"/>
        <v/>
      </c>
      <c r="AX374" t="s">
        <v>1</v>
      </c>
      <c r="AY374" s="106" t="str">
        <f t="shared" si="494"/>
        <v/>
      </c>
      <c r="AZ374" s="138" t="str">
        <f t="shared" si="486"/>
        <v/>
      </c>
      <c r="BA374" s="74" t="str">
        <f t="shared" si="495"/>
        <v/>
      </c>
      <c r="BB374" s="74" t="str">
        <f t="shared" si="496"/>
        <v/>
      </c>
      <c r="BC374" s="138" t="str">
        <f t="shared" si="497"/>
        <v/>
      </c>
      <c r="BD374" s="138" t="str">
        <f t="shared" si="498"/>
        <v/>
      </c>
      <c r="BE374" s="138" t="str">
        <f t="shared" si="499"/>
        <v/>
      </c>
      <c r="BF374" s="138" t="str">
        <f t="shared" si="520"/>
        <v/>
      </c>
      <c r="BG374" s="138" t="str">
        <f>IF(CD374="","",IF(N(BD374)&gt;max_minuta*60,2,INDEX(statusRezultat_id,MATCH(VALUE(BE374),statusRezultat_oevent,0))))</f>
        <v/>
      </c>
      <c r="BH374" s="74" t="str">
        <f>IF(B374="","",SUBSTITUTE(MID($B374,R374+1,S374-R374-1),"""",""))</f>
        <v/>
      </c>
      <c r="BI374" s="74" t="str">
        <f>IF(B374="","",SUBSTITUTE(MID($B374,S374+1,T374-S374-1),"""",""))</f>
        <v/>
      </c>
      <c r="BJ374" s="138" t="str">
        <f t="shared" si="500"/>
        <v/>
      </c>
      <c r="BK374" s="74" t="str" cm="1">
        <f t="array" ref="BK374">IF(BJ374="",""&amp;BI374,IF(BJ374="NEMA",BI374,INDEX(klubAlias_klub,BJ374)))</f>
        <v/>
      </c>
      <c r="BL374" s="74" t="str" cm="1">
        <f t="array" ref="BL374">IFERROR(INDEX(registarNatjecatelji,CE374,4),"")</f>
        <v/>
      </c>
      <c r="BM374" s="183" t="str">
        <f t="shared" si="544"/>
        <v/>
      </c>
      <c r="BN374" s="74" t="str">
        <f t="shared" si="501"/>
        <v/>
      </c>
      <c r="BO374" s="74" t="str">
        <f>IF(B374="","",SUBSTITUTE(MID($B374,T374+1,U374-T374-1),"""",""))</f>
        <v/>
      </c>
      <c r="BP374" s="138" t="str">
        <f>IF(BO374="","",IFERROR(INDEX(drzava_id,MATCH(BO374,drzava_oznaka,0)),"NEMA"))</f>
        <v/>
      </c>
      <c r="BQ374" s="74" t="str">
        <f>IF(B374="","",SUBSTITUTE(MID($B374,AQ374+1,AR374-AQ374-1),"""",""))</f>
        <v/>
      </c>
      <c r="BR374" s="74" t="str">
        <f t="shared" si="487"/>
        <v/>
      </c>
      <c r="BS374" s="138" t="str">
        <f t="shared" si="488"/>
        <v/>
      </c>
      <c r="BT374" s="75" t="str">
        <f>IF(B374="","",SUBSTITUTE(MID($B374,AR374+1,AS374-AR374-1),"""",""))</f>
        <v/>
      </c>
      <c r="BU374" s="75" t="str">
        <f>IF(B374="","",SUBSTITUTE(MID($B374,AS374+1,AT374-AS374-1),"""",""))</f>
        <v/>
      </c>
      <c r="BV374" s="76" t="str">
        <f>IF(B374="","",SUBSTITUTE(MID($B374,AT374+1,AU374-AT374-1),"""",""))</f>
        <v/>
      </c>
      <c r="BW374" t="s">
        <v>1</v>
      </c>
      <c r="BX374" s="106" t="str">
        <f>IF(BA374="Vacant","",IF(BA374="","",BA374) &amp; IF(BB374="",""," – " &amp; BB374) &amp; IF(BN374="",""," – " &amp; BN374) &amp; IF(AY374="",""," – " &amp; AY374))</f>
        <v/>
      </c>
      <c r="BY374" s="107" t="str">
        <f t="shared" si="489"/>
        <v/>
      </c>
      <c r="BZ374" t="s">
        <v>1</v>
      </c>
      <c r="CA374" s="106" t="str">
        <f>IF(BA374="Vacant","",IF(BA374="","",BA374) &amp; IF(BB374="",""," – " &amp; BB374) &amp; IF(BN374="",""," – " &amp; BN374))</f>
        <v/>
      </c>
      <c r="CB374" s="107" t="str">
        <f t="shared" si="490"/>
        <v/>
      </c>
      <c r="CC374" t="s">
        <v>1</v>
      </c>
      <c r="CD374" s="106" t="str">
        <f>IF(BA374="Vacant","",IF(BA374="","",BA374)&amp;IF(BB374="",""," – "&amp;BB374))</f>
        <v/>
      </c>
      <c r="CE374" s="107" t="str">
        <f t="shared" si="502"/>
        <v/>
      </c>
      <c r="CF374" t="s">
        <v>1</v>
      </c>
      <c r="CG374" s="112" t="str">
        <f t="shared" si="503"/>
        <v/>
      </c>
      <c r="CH374" s="107" t="str" cm="1">
        <f t="array" ref="CH374">IF(CG374="","",INDEX(imePrezime_id,CG374,0))</f>
        <v/>
      </c>
      <c r="CI374" t="s">
        <v>1</v>
      </c>
      <c r="CJ374" s="30" t="str">
        <f>IF(CE374&lt;&gt;"NEMA","","SELECT '"&amp;CD374&amp;"', ime, prezime FROM imeprezime WHERE ime LIKE '%"&amp;MID(BA374,2,LEN(BA374)-2)&amp;"%' Or prezime LIKE '%"&amp;MID(BB374,2,LEN(BB374)-2)&amp;"%' Or ime LIKE '%"&amp;MID(BB374,2,LEN(BB374)-2)&amp;"%' Or prezime LIKE '%"&amp;MID(BA374,2,LEN(BA374)-2)&amp;"%' ORDER BY ime, prezime;")</f>
        <v/>
      </c>
      <c r="CK374" t="s">
        <v>1</v>
      </c>
      <c r="CL374" s="91"/>
      <c r="CM374" t="s">
        <v>1</v>
      </c>
      <c r="CO374" t="s">
        <v>1</v>
      </c>
      <c r="CW374" s="116" t="str">
        <f>IF(CE374="NEMA",MAX(CW$10:CW373)+1,"")</f>
        <v/>
      </c>
      <c r="CX374" t="s">
        <v>1</v>
      </c>
      <c r="CY374" s="124" t="str">
        <f>LEFT(BQ374,1)</f>
        <v/>
      </c>
      <c r="CZ374" t="s">
        <v>1</v>
      </c>
      <c r="DA374" s="106" t="str">
        <f>IF(CW374="","",IF(BO374&lt;&gt;"CRO","","INSERT INTO osoba (id,reg_broj,oib,spol_id,dat_rodjenja) VALUES ("&amp;CW374&amp;",(SELECT max(reg_broj)+1 FROM osoba),Null,'"&amp;CY374&amp;"',Null); INSERT INTO osoba_log (id,reg_broj,oib,spol_id,dat_rodjenja,dnevnik_id) SELECT id,reg_broj,oib,spol_id,dat_rodjenja,"&amp;CW$2&amp;" FROM osoba WHERE id = "&amp;CW374&amp;";"))</f>
        <v/>
      </c>
      <c r="DB374" s="129" t="str">
        <f>IF(CW374="","","INSERT INTO imeprezime (id,osoba_id,rbr,ime,prezime,klub_id,identitet_id,sintaksa_id,info,aktivno,dnevnik_id) VALUES ("&amp;CW374&amp;","&amp;IF(DA374="","Null",CW374)&amp;",1,'"&amp;BA374&amp;"','"&amp;BB374&amp;"',(SELECT id FROM klub WHERE naziv = '"&amp;BI374&amp;"'),Null,1,'',1,"&amp;CW$2&amp;");")</f>
        <v/>
      </c>
      <c r="DC374" t="s">
        <v>1</v>
      </c>
      <c r="DD374" s="30" t="str">
        <f t="shared" si="504"/>
        <v/>
      </c>
      <c r="DE374" t="s">
        <v>1</v>
      </c>
      <c r="DF374" s="106" t="str">
        <f>IF(OR(BP374="",BP374&lt;&gt;"NEMA"),"",BO374)</f>
        <v/>
      </c>
      <c r="DG374" s="129" t="str">
        <f>IF(DF374="","",MAX(DG$10:DG373)+1)</f>
        <v/>
      </c>
      <c r="DH374" t="s">
        <v>1</v>
      </c>
      <c r="DI374" s="91"/>
      <c r="DJ374" t="s">
        <v>1</v>
      </c>
      <c r="DK374" s="30" t="str">
        <f>IF(DF374="","","INSERT INTO drzava(id,naziv,oznaka) VALUES ("&amp;DG374&amp;",'"&amp;DI374&amp;"','"&amp;UPPER(LEFT(DF374,1))&amp;LOWER(RIGHT(DF374,2))&amp;"');")</f>
        <v/>
      </c>
      <c r="DL374" t="s">
        <v>1</v>
      </c>
      <c r="DM374" s="170" t="str">
        <f>IF(BJ374&lt;&gt;"NEMA","",IF(IFERROR(MATCH(BI374,BI$10:BI373,0),0)&lt;&gt;0,"",BI374))</f>
        <v/>
      </c>
      <c r="DN374" t="s">
        <v>1</v>
      </c>
      <c r="DO374" s="91"/>
      <c r="DP374" t="s">
        <v>1</v>
      </c>
      <c r="DQ374" s="106" t="str">
        <f t="shared" si="505"/>
        <v/>
      </c>
      <c r="DR374" s="74" t="str">
        <f>IF(DQ374="","",MAX(DR$10:DR373)+1)</f>
        <v/>
      </c>
      <c r="DS374" s="74" t="str">
        <f>IF(DQ374="","",IF(BP374="","",IF(BP374="NEMA",DG374,BP374)))</f>
        <v/>
      </c>
      <c r="DT374" s="74" t="str">
        <f t="shared" si="506"/>
        <v/>
      </c>
      <c r="DU374" s="74" t="str">
        <f>IF(DO374="","",MAX(DU$10:DU373)+1)</f>
        <v/>
      </c>
      <c r="DV374" s="181" t="str">
        <f>IF(DO374="","",INDEX(klub_id,MATCH(DO374,klub_naziv,0)))</f>
        <v/>
      </c>
      <c r="DW374" s="129" t="str">
        <f t="shared" si="507"/>
        <v/>
      </c>
      <c r="DX374" t="s">
        <v>1</v>
      </c>
      <c r="DY374" s="30" t="str">
        <f t="shared" si="508"/>
        <v/>
      </c>
      <c r="DZ374" t="s">
        <v>1</v>
      </c>
      <c r="EA374" s="170" t="str">
        <f>IF(BX374="","",IF(BY374&lt;&gt;"NEMA","ime-pre-klu"&amp;IF(BJ374="","","(ali)")&amp;"-kat",IF(CB374&lt;&gt;"NEMA","ime-pre-klu"&amp;IF(BJ374="","","(ali)"),IF(CE374&lt;&gt;"NEMA","ime-pre",IF(CW374&lt;&gt;"","novo",""))))&amp;IF(AND(BE374="0",BD374&gt;max_minuta*60),"-ot",""))</f>
        <v/>
      </c>
      <c r="EB374" t="s">
        <v>1</v>
      </c>
      <c r="EC374" s="112"/>
      <c r="ED374" s="138"/>
      <c r="EE374" s="138"/>
      <c r="EF374" s="138"/>
      <c r="EG374" s="138"/>
      <c r="EH374" s="138"/>
      <c r="EI374" s="138"/>
      <c r="EJ374" s="138"/>
      <c r="EK374" s="138"/>
      <c r="EL374" s="138"/>
      <c r="EM374" s="107" t="str">
        <f t="shared" si="491"/>
        <v/>
      </c>
      <c r="EN374" t="s">
        <v>1</v>
      </c>
    </row>
    <row r="375" spans="2:144" x14ac:dyDescent="0.25">
      <c r="B375" s="152"/>
      <c r="C375" t="s">
        <v>1</v>
      </c>
      <c r="D375" s="163" t="str">
        <f t="shared" si="492"/>
        <v/>
      </c>
      <c r="E375" s="164" t="str">
        <f t="shared" ref="E375:AW375" si="553">IF($B375="","",FIND(";",$B375,D375+1))</f>
        <v/>
      </c>
      <c r="F375" s="164" t="str">
        <f t="shared" si="553"/>
        <v/>
      </c>
      <c r="G375" s="164" t="str">
        <f t="shared" si="553"/>
        <v/>
      </c>
      <c r="H375" s="164" t="str">
        <f t="shared" si="553"/>
        <v/>
      </c>
      <c r="I375" s="164" t="str">
        <f t="shared" si="553"/>
        <v/>
      </c>
      <c r="J375" s="164" t="str">
        <f t="shared" si="553"/>
        <v/>
      </c>
      <c r="K375" s="164" t="str">
        <f t="shared" si="553"/>
        <v/>
      </c>
      <c r="L375" s="164" t="str">
        <f t="shared" si="553"/>
        <v/>
      </c>
      <c r="M375" s="164" t="str">
        <f t="shared" si="553"/>
        <v/>
      </c>
      <c r="N375" s="164" t="str">
        <f t="shared" si="553"/>
        <v/>
      </c>
      <c r="O375" s="164" t="str">
        <f t="shared" si="553"/>
        <v/>
      </c>
      <c r="P375" s="164" t="str">
        <f t="shared" si="553"/>
        <v/>
      </c>
      <c r="Q375" s="164" t="str">
        <f t="shared" si="553"/>
        <v/>
      </c>
      <c r="R375" s="164" t="str">
        <f t="shared" si="553"/>
        <v/>
      </c>
      <c r="S375" s="164" t="str">
        <f t="shared" si="553"/>
        <v/>
      </c>
      <c r="T375" s="164" t="str">
        <f t="shared" si="553"/>
        <v/>
      </c>
      <c r="U375" s="164" t="str">
        <f t="shared" si="553"/>
        <v/>
      </c>
      <c r="V375" s="164" t="str">
        <f t="shared" si="553"/>
        <v/>
      </c>
      <c r="W375" s="164" t="str">
        <f t="shared" si="553"/>
        <v/>
      </c>
      <c r="X375" s="164" t="str">
        <f t="shared" si="553"/>
        <v/>
      </c>
      <c r="Y375" s="164" t="str">
        <f t="shared" si="553"/>
        <v/>
      </c>
      <c r="Z375" s="164" t="str">
        <f t="shared" si="553"/>
        <v/>
      </c>
      <c r="AA375" s="164" t="str">
        <f t="shared" si="553"/>
        <v/>
      </c>
      <c r="AB375" s="164" t="str">
        <f t="shared" si="553"/>
        <v/>
      </c>
      <c r="AC375" s="164" t="str">
        <f t="shared" si="553"/>
        <v/>
      </c>
      <c r="AD375" s="164" t="str">
        <f t="shared" si="553"/>
        <v/>
      </c>
      <c r="AE375" s="164" t="str">
        <f t="shared" si="553"/>
        <v/>
      </c>
      <c r="AF375" s="164" t="str">
        <f t="shared" si="553"/>
        <v/>
      </c>
      <c r="AG375" s="164" t="str">
        <f t="shared" si="553"/>
        <v/>
      </c>
      <c r="AH375" s="164" t="str">
        <f t="shared" si="553"/>
        <v/>
      </c>
      <c r="AI375" s="164" t="str">
        <f t="shared" si="553"/>
        <v/>
      </c>
      <c r="AJ375" s="164" t="str">
        <f t="shared" si="553"/>
        <v/>
      </c>
      <c r="AK375" s="164" t="str">
        <f t="shared" si="553"/>
        <v/>
      </c>
      <c r="AL375" s="164" t="str">
        <f t="shared" si="553"/>
        <v/>
      </c>
      <c r="AM375" s="164" t="str">
        <f t="shared" si="553"/>
        <v/>
      </c>
      <c r="AN375" s="164" t="str">
        <f t="shared" si="553"/>
        <v/>
      </c>
      <c r="AO375" s="164" t="str">
        <f t="shared" si="553"/>
        <v/>
      </c>
      <c r="AP375" s="164" t="str">
        <f t="shared" si="553"/>
        <v/>
      </c>
      <c r="AQ375" s="164" t="str">
        <f t="shared" si="553"/>
        <v/>
      </c>
      <c r="AR375" s="164" t="str">
        <f t="shared" si="553"/>
        <v/>
      </c>
      <c r="AS375" s="164" t="str">
        <f t="shared" si="553"/>
        <v/>
      </c>
      <c r="AT375" s="164" t="str">
        <f t="shared" si="553"/>
        <v/>
      </c>
      <c r="AU375" s="164" t="str">
        <f t="shared" si="553"/>
        <v/>
      </c>
      <c r="AV375" s="164" t="str">
        <f t="shared" si="553"/>
        <v/>
      </c>
      <c r="AW375" s="165" t="str">
        <f t="shared" si="553"/>
        <v/>
      </c>
      <c r="AX375" t="s">
        <v>1</v>
      </c>
      <c r="AY375" s="106" t="str">
        <f t="shared" si="494"/>
        <v/>
      </c>
      <c r="AZ375" s="138" t="str">
        <f t="shared" si="486"/>
        <v/>
      </c>
      <c r="BA375" s="74" t="str">
        <f t="shared" si="495"/>
        <v/>
      </c>
      <c r="BB375" s="74" t="str">
        <f t="shared" si="496"/>
        <v/>
      </c>
      <c r="BC375" s="138" t="str">
        <f t="shared" si="497"/>
        <v/>
      </c>
      <c r="BD375" s="138" t="str">
        <f t="shared" si="498"/>
        <v/>
      </c>
      <c r="BE375" s="138" t="str">
        <f t="shared" si="499"/>
        <v/>
      </c>
      <c r="BF375" s="138" t="str">
        <f t="shared" si="520"/>
        <v/>
      </c>
      <c r="BG375" s="138" t="str">
        <f>IF(CD375="","",IF(N(BD375)&gt;max_minuta*60,2,INDEX(statusRezultat_id,MATCH(VALUE(BE375),statusRezultat_oevent,0))))</f>
        <v/>
      </c>
      <c r="BH375" s="74" t="str">
        <f>IF(B375="","",SUBSTITUTE(MID($B375,R375+1,S375-R375-1),"""",""))</f>
        <v/>
      </c>
      <c r="BI375" s="74" t="str">
        <f>IF(B375="","",SUBSTITUTE(MID($B375,S375+1,T375-S375-1),"""",""))</f>
        <v/>
      </c>
      <c r="BJ375" s="138" t="str">
        <f t="shared" si="500"/>
        <v/>
      </c>
      <c r="BK375" s="74" t="str" cm="1">
        <f t="array" ref="BK375">IF(BJ375="",""&amp;BI375,IF(BJ375="NEMA",BI375,INDEX(klubAlias_klub,BJ375)))</f>
        <v/>
      </c>
      <c r="BL375" s="74" t="str" cm="1">
        <f t="array" ref="BL375">IFERROR(INDEX(registarNatjecatelji,CE375,4),"")</f>
        <v/>
      </c>
      <c r="BM375" s="183" t="str">
        <f t="shared" si="544"/>
        <v/>
      </c>
      <c r="BN375" s="74" t="str">
        <f t="shared" si="501"/>
        <v/>
      </c>
      <c r="BO375" s="74" t="str">
        <f>IF(B375="","",SUBSTITUTE(MID($B375,T375+1,U375-T375-1),"""",""))</f>
        <v/>
      </c>
      <c r="BP375" s="138" t="str">
        <f>IF(BO375="","",IFERROR(INDEX(drzava_id,MATCH(BO375,drzava_oznaka,0)),"NEMA"))</f>
        <v/>
      </c>
      <c r="BQ375" s="74" t="str">
        <f>IF(B375="","",SUBSTITUTE(MID($B375,AQ375+1,AR375-AQ375-1),"""",""))</f>
        <v/>
      </c>
      <c r="BR375" s="74" t="str">
        <f t="shared" si="487"/>
        <v/>
      </c>
      <c r="BS375" s="138" t="str">
        <f t="shared" si="488"/>
        <v/>
      </c>
      <c r="BT375" s="75" t="str">
        <f>IF(B375="","",SUBSTITUTE(MID($B375,AR375+1,AS375-AR375-1),"""",""))</f>
        <v/>
      </c>
      <c r="BU375" s="75" t="str">
        <f>IF(B375="","",SUBSTITUTE(MID($B375,AS375+1,AT375-AS375-1),"""",""))</f>
        <v/>
      </c>
      <c r="BV375" s="76" t="str">
        <f>IF(B375="","",SUBSTITUTE(MID($B375,AT375+1,AU375-AT375-1),"""",""))</f>
        <v/>
      </c>
      <c r="BW375" t="s">
        <v>1</v>
      </c>
      <c r="BX375" s="106" t="str">
        <f>IF(BA375="Vacant","",IF(BA375="","",BA375) &amp; IF(BB375="",""," – " &amp; BB375) &amp; IF(BN375="",""," – " &amp; BN375) &amp; IF(AY375="",""," – " &amp; AY375))</f>
        <v/>
      </c>
      <c r="BY375" s="107" t="str">
        <f t="shared" si="489"/>
        <v/>
      </c>
      <c r="BZ375" t="s">
        <v>1</v>
      </c>
      <c r="CA375" s="106" t="str">
        <f>IF(BA375="Vacant","",IF(BA375="","",BA375) &amp; IF(BB375="",""," – " &amp; BB375) &amp; IF(BN375="",""," – " &amp; BN375))</f>
        <v/>
      </c>
      <c r="CB375" s="107" t="str">
        <f t="shared" si="490"/>
        <v/>
      </c>
      <c r="CC375" t="s">
        <v>1</v>
      </c>
      <c r="CD375" s="106" t="str">
        <f>IF(BA375="Vacant","",IF(BA375="","",BA375)&amp;IF(BB375="",""," – "&amp;BB375))</f>
        <v/>
      </c>
      <c r="CE375" s="107" t="str">
        <f t="shared" si="502"/>
        <v/>
      </c>
      <c r="CF375" t="s">
        <v>1</v>
      </c>
      <c r="CG375" s="112" t="str">
        <f t="shared" si="503"/>
        <v/>
      </c>
      <c r="CH375" s="107" t="str" cm="1">
        <f t="array" ref="CH375">IF(CG375="","",INDEX(imePrezime_id,CG375,0))</f>
        <v/>
      </c>
      <c r="CI375" t="s">
        <v>1</v>
      </c>
      <c r="CJ375" s="30" t="str">
        <f>IF(CE375&lt;&gt;"NEMA","","SELECT '"&amp;CD375&amp;"', ime, prezime FROM imeprezime WHERE ime LIKE '%"&amp;MID(BA375,2,LEN(BA375)-2)&amp;"%' Or prezime LIKE '%"&amp;MID(BB375,2,LEN(BB375)-2)&amp;"%' Or ime LIKE '%"&amp;MID(BB375,2,LEN(BB375)-2)&amp;"%' Or prezime LIKE '%"&amp;MID(BA375,2,LEN(BA375)-2)&amp;"%' ORDER BY ime, prezime;")</f>
        <v/>
      </c>
      <c r="CK375" t="s">
        <v>1</v>
      </c>
      <c r="CL375" s="91"/>
      <c r="CM375" t="s">
        <v>1</v>
      </c>
      <c r="CO375" t="s">
        <v>1</v>
      </c>
      <c r="CW375" s="116" t="str">
        <f>IF(CE375="NEMA",MAX(CW$10:CW374)+1,"")</f>
        <v/>
      </c>
      <c r="CX375" t="s">
        <v>1</v>
      </c>
      <c r="CY375" s="124" t="str">
        <f>LEFT(BQ375,1)</f>
        <v/>
      </c>
      <c r="CZ375" t="s">
        <v>1</v>
      </c>
      <c r="DA375" s="106" t="str">
        <f>IF(CW375="","",IF(BO375&lt;&gt;"CRO","","INSERT INTO osoba (id,reg_broj,oib,spol_id,dat_rodjenja) VALUES ("&amp;CW375&amp;",(SELECT max(reg_broj)+1 FROM osoba),Null,'"&amp;CY375&amp;"',Null); INSERT INTO osoba_log (id,reg_broj,oib,spol_id,dat_rodjenja,dnevnik_id) SELECT id,reg_broj,oib,spol_id,dat_rodjenja,"&amp;CW$2&amp;" FROM osoba WHERE id = "&amp;CW375&amp;";"))</f>
        <v/>
      </c>
      <c r="DB375" s="129" t="str">
        <f>IF(CW375="","","INSERT INTO imeprezime (id,osoba_id,rbr,ime,prezime,klub_id,identitet_id,sintaksa_id,info,aktivno,dnevnik_id) VALUES ("&amp;CW375&amp;","&amp;IF(DA375="","Null",CW375)&amp;",1,'"&amp;BA375&amp;"','"&amp;BB375&amp;"',(SELECT id FROM klub WHERE naziv = '"&amp;BI375&amp;"'),Null,1,'',1,"&amp;CW$2&amp;");")</f>
        <v/>
      </c>
      <c r="DC375" t="s">
        <v>1</v>
      </c>
      <c r="DD375" s="30" t="str">
        <f t="shared" si="504"/>
        <v/>
      </c>
      <c r="DE375" t="s">
        <v>1</v>
      </c>
      <c r="DF375" s="106" t="str">
        <f>IF(OR(BP375="",BP375&lt;&gt;"NEMA"),"",BO375)</f>
        <v/>
      </c>
      <c r="DG375" s="129" t="str">
        <f>IF(DF375="","",MAX(DG$10:DG374)+1)</f>
        <v/>
      </c>
      <c r="DH375" t="s">
        <v>1</v>
      </c>
      <c r="DI375" s="91"/>
      <c r="DJ375" t="s">
        <v>1</v>
      </c>
      <c r="DK375" s="30" t="str">
        <f>IF(DF375="","","INSERT INTO drzava(id,naziv,oznaka) VALUES ("&amp;DG375&amp;",'"&amp;DI375&amp;"','"&amp;UPPER(LEFT(DF375,1))&amp;LOWER(RIGHT(DF375,2))&amp;"');")</f>
        <v/>
      </c>
      <c r="DL375" t="s">
        <v>1</v>
      </c>
      <c r="DM375" s="170" t="str">
        <f>IF(BJ375&lt;&gt;"NEMA","",IF(IFERROR(MATCH(BI375,BI$10:BI374,0),0)&lt;&gt;0,"",BI375))</f>
        <v/>
      </c>
      <c r="DN375" t="s">
        <v>1</v>
      </c>
      <c r="DO375" s="91"/>
      <c r="DP375" t="s">
        <v>1</v>
      </c>
      <c r="DQ375" s="106" t="str">
        <f t="shared" si="505"/>
        <v/>
      </c>
      <c r="DR375" s="74" t="str">
        <f>IF(DQ375="","",MAX(DR$10:DR374)+1)</f>
        <v/>
      </c>
      <c r="DS375" s="74" t="str">
        <f>IF(DQ375="","",IF(BP375="","",IF(BP375="NEMA",DG375,BP375)))</f>
        <v/>
      </c>
      <c r="DT375" s="74" t="str">
        <f t="shared" si="506"/>
        <v/>
      </c>
      <c r="DU375" s="74" t="str">
        <f>IF(DO375="","",MAX(DU$10:DU374)+1)</f>
        <v/>
      </c>
      <c r="DV375" s="181" t="str">
        <f>IF(DO375="","",INDEX(klub_id,MATCH(DO375,klub_naziv,0)))</f>
        <v/>
      </c>
      <c r="DW375" s="129" t="str">
        <f t="shared" si="507"/>
        <v/>
      </c>
      <c r="DX375" t="s">
        <v>1</v>
      </c>
      <c r="DY375" s="30" t="str">
        <f t="shared" si="508"/>
        <v/>
      </c>
      <c r="DZ375" t="s">
        <v>1</v>
      </c>
      <c r="EA375" s="170" t="str">
        <f>IF(BX375="","",IF(BY375&lt;&gt;"NEMA","ime-pre-klu"&amp;IF(BJ375="","","(ali)")&amp;"-kat",IF(CB375&lt;&gt;"NEMA","ime-pre-klu"&amp;IF(BJ375="","","(ali)"),IF(CE375&lt;&gt;"NEMA","ime-pre",IF(CW375&lt;&gt;"","novo",""))))&amp;IF(AND(BE375="0",BD375&gt;max_minuta*60),"-ot",""))</f>
        <v/>
      </c>
      <c r="EB375" t="s">
        <v>1</v>
      </c>
      <c r="EC375" s="112"/>
      <c r="ED375" s="138"/>
      <c r="EE375" s="138"/>
      <c r="EF375" s="138"/>
      <c r="EG375" s="138"/>
      <c r="EH375" s="138"/>
      <c r="EI375" s="138"/>
      <c r="EJ375" s="138"/>
      <c r="EK375" s="138"/>
      <c r="EL375" s="138"/>
      <c r="EM375" s="107" t="str">
        <f t="shared" si="491"/>
        <v/>
      </c>
      <c r="EN375" t="s">
        <v>1</v>
      </c>
    </row>
    <row r="376" spans="2:144" x14ac:dyDescent="0.25">
      <c r="B376" s="152"/>
      <c r="C376" t="s">
        <v>1</v>
      </c>
      <c r="D376" s="163" t="str">
        <f t="shared" si="492"/>
        <v/>
      </c>
      <c r="E376" s="164" t="str">
        <f t="shared" ref="E376:AW376" si="554">IF($B376="","",FIND(";",$B376,D376+1))</f>
        <v/>
      </c>
      <c r="F376" s="164" t="str">
        <f t="shared" si="554"/>
        <v/>
      </c>
      <c r="G376" s="164" t="str">
        <f t="shared" si="554"/>
        <v/>
      </c>
      <c r="H376" s="164" t="str">
        <f t="shared" si="554"/>
        <v/>
      </c>
      <c r="I376" s="164" t="str">
        <f t="shared" si="554"/>
        <v/>
      </c>
      <c r="J376" s="164" t="str">
        <f t="shared" si="554"/>
        <v/>
      </c>
      <c r="K376" s="164" t="str">
        <f t="shared" si="554"/>
        <v/>
      </c>
      <c r="L376" s="164" t="str">
        <f t="shared" si="554"/>
        <v/>
      </c>
      <c r="M376" s="164" t="str">
        <f t="shared" si="554"/>
        <v/>
      </c>
      <c r="N376" s="164" t="str">
        <f t="shared" si="554"/>
        <v/>
      </c>
      <c r="O376" s="164" t="str">
        <f t="shared" si="554"/>
        <v/>
      </c>
      <c r="P376" s="164" t="str">
        <f t="shared" si="554"/>
        <v/>
      </c>
      <c r="Q376" s="164" t="str">
        <f t="shared" si="554"/>
        <v/>
      </c>
      <c r="R376" s="164" t="str">
        <f t="shared" si="554"/>
        <v/>
      </c>
      <c r="S376" s="164" t="str">
        <f t="shared" si="554"/>
        <v/>
      </c>
      <c r="T376" s="164" t="str">
        <f t="shared" si="554"/>
        <v/>
      </c>
      <c r="U376" s="164" t="str">
        <f t="shared" si="554"/>
        <v/>
      </c>
      <c r="V376" s="164" t="str">
        <f t="shared" si="554"/>
        <v/>
      </c>
      <c r="W376" s="164" t="str">
        <f t="shared" si="554"/>
        <v/>
      </c>
      <c r="X376" s="164" t="str">
        <f t="shared" si="554"/>
        <v/>
      </c>
      <c r="Y376" s="164" t="str">
        <f t="shared" si="554"/>
        <v/>
      </c>
      <c r="Z376" s="164" t="str">
        <f t="shared" si="554"/>
        <v/>
      </c>
      <c r="AA376" s="164" t="str">
        <f t="shared" si="554"/>
        <v/>
      </c>
      <c r="AB376" s="164" t="str">
        <f t="shared" si="554"/>
        <v/>
      </c>
      <c r="AC376" s="164" t="str">
        <f t="shared" si="554"/>
        <v/>
      </c>
      <c r="AD376" s="164" t="str">
        <f t="shared" si="554"/>
        <v/>
      </c>
      <c r="AE376" s="164" t="str">
        <f t="shared" si="554"/>
        <v/>
      </c>
      <c r="AF376" s="164" t="str">
        <f t="shared" si="554"/>
        <v/>
      </c>
      <c r="AG376" s="164" t="str">
        <f t="shared" si="554"/>
        <v/>
      </c>
      <c r="AH376" s="164" t="str">
        <f t="shared" si="554"/>
        <v/>
      </c>
      <c r="AI376" s="164" t="str">
        <f t="shared" si="554"/>
        <v/>
      </c>
      <c r="AJ376" s="164" t="str">
        <f t="shared" si="554"/>
        <v/>
      </c>
      <c r="AK376" s="164" t="str">
        <f t="shared" si="554"/>
        <v/>
      </c>
      <c r="AL376" s="164" t="str">
        <f t="shared" si="554"/>
        <v/>
      </c>
      <c r="AM376" s="164" t="str">
        <f t="shared" si="554"/>
        <v/>
      </c>
      <c r="AN376" s="164" t="str">
        <f t="shared" si="554"/>
        <v/>
      </c>
      <c r="AO376" s="164" t="str">
        <f t="shared" si="554"/>
        <v/>
      </c>
      <c r="AP376" s="164" t="str">
        <f t="shared" si="554"/>
        <v/>
      </c>
      <c r="AQ376" s="164" t="str">
        <f t="shared" si="554"/>
        <v/>
      </c>
      <c r="AR376" s="164" t="str">
        <f t="shared" si="554"/>
        <v/>
      </c>
      <c r="AS376" s="164" t="str">
        <f t="shared" si="554"/>
        <v/>
      </c>
      <c r="AT376" s="164" t="str">
        <f t="shared" si="554"/>
        <v/>
      </c>
      <c r="AU376" s="164" t="str">
        <f t="shared" si="554"/>
        <v/>
      </c>
      <c r="AV376" s="164" t="str">
        <f t="shared" si="554"/>
        <v/>
      </c>
      <c r="AW376" s="165" t="str">
        <f t="shared" si="554"/>
        <v/>
      </c>
      <c r="AX376" t="s">
        <v>1</v>
      </c>
      <c r="AY376" s="106" t="str">
        <f t="shared" si="494"/>
        <v/>
      </c>
      <c r="AZ376" s="138" t="str">
        <f t="shared" si="486"/>
        <v/>
      </c>
      <c r="BA376" s="74" t="str">
        <f t="shared" si="495"/>
        <v/>
      </c>
      <c r="BB376" s="74" t="str">
        <f t="shared" si="496"/>
        <v/>
      </c>
      <c r="BC376" s="138" t="str">
        <f t="shared" si="497"/>
        <v/>
      </c>
      <c r="BD376" s="138" t="str">
        <f t="shared" si="498"/>
        <v/>
      </c>
      <c r="BE376" s="138" t="str">
        <f t="shared" si="499"/>
        <v/>
      </c>
      <c r="BF376" s="138" t="str">
        <f t="shared" si="520"/>
        <v/>
      </c>
      <c r="BG376" s="138" t="str">
        <f>IF(CD376="","",IF(N(BD376)&gt;max_minuta*60,2,INDEX(statusRezultat_id,MATCH(VALUE(BE376),statusRezultat_oevent,0))))</f>
        <v/>
      </c>
      <c r="BH376" s="74" t="str">
        <f>IF(B376="","",SUBSTITUTE(MID($B376,R376+1,S376-R376-1),"""",""))</f>
        <v/>
      </c>
      <c r="BI376" s="74" t="str">
        <f>IF(B376="","",SUBSTITUTE(MID($B376,S376+1,T376-S376-1),"""",""))</f>
        <v/>
      </c>
      <c r="BJ376" s="138" t="str">
        <f t="shared" si="500"/>
        <v/>
      </c>
      <c r="BK376" s="74" t="str" cm="1">
        <f t="array" ref="BK376">IF(BJ376="",""&amp;BI376,IF(BJ376="NEMA",BI376,INDEX(klubAlias_klub,BJ376)))</f>
        <v/>
      </c>
      <c r="BL376" s="74" t="str" cm="1">
        <f t="array" ref="BL376">IFERROR(INDEX(registarNatjecatelji,CE376,4),"")</f>
        <v/>
      </c>
      <c r="BM376" s="183" t="str">
        <f t="shared" si="544"/>
        <v/>
      </c>
      <c r="BN376" s="74" t="str">
        <f t="shared" si="501"/>
        <v/>
      </c>
      <c r="BO376" s="74" t="str">
        <f>IF(B376="","",SUBSTITUTE(MID($B376,T376+1,U376-T376-1),"""",""))</f>
        <v/>
      </c>
      <c r="BP376" s="138" t="str">
        <f>IF(BO376="","",IFERROR(INDEX(drzava_id,MATCH(BO376,drzava_oznaka,0)),"NEMA"))</f>
        <v/>
      </c>
      <c r="BQ376" s="74" t="str">
        <f>IF(B376="","",SUBSTITUTE(MID($B376,AQ376+1,AR376-AQ376-1),"""",""))</f>
        <v/>
      </c>
      <c r="BR376" s="74" t="str">
        <f t="shared" si="487"/>
        <v/>
      </c>
      <c r="BS376" s="138" t="str">
        <f t="shared" si="488"/>
        <v/>
      </c>
      <c r="BT376" s="75" t="str">
        <f>IF(B376="","",SUBSTITUTE(MID($B376,AR376+1,AS376-AR376-1),"""",""))</f>
        <v/>
      </c>
      <c r="BU376" s="75" t="str">
        <f>IF(B376="","",SUBSTITUTE(MID($B376,AS376+1,AT376-AS376-1),"""",""))</f>
        <v/>
      </c>
      <c r="BV376" s="76" t="str">
        <f>IF(B376="","",SUBSTITUTE(MID($B376,AT376+1,AU376-AT376-1),"""",""))</f>
        <v/>
      </c>
      <c r="BW376" t="s">
        <v>1</v>
      </c>
      <c r="BX376" s="106" t="str">
        <f>IF(BA376="Vacant","",IF(BA376="","",BA376) &amp; IF(BB376="",""," – " &amp; BB376) &amp; IF(BN376="",""," – " &amp; BN376) &amp; IF(AY376="",""," – " &amp; AY376))</f>
        <v/>
      </c>
      <c r="BY376" s="107" t="str">
        <f t="shared" si="489"/>
        <v/>
      </c>
      <c r="BZ376" t="s">
        <v>1</v>
      </c>
      <c r="CA376" s="106" t="str">
        <f>IF(BA376="Vacant","",IF(BA376="","",BA376) &amp; IF(BB376="",""," – " &amp; BB376) &amp; IF(BN376="",""," – " &amp; BN376))</f>
        <v/>
      </c>
      <c r="CB376" s="107" t="str">
        <f t="shared" si="490"/>
        <v/>
      </c>
      <c r="CC376" t="s">
        <v>1</v>
      </c>
      <c r="CD376" s="106" t="str">
        <f>IF(BA376="Vacant","",IF(BA376="","",BA376)&amp;IF(BB376="",""," – "&amp;BB376))</f>
        <v/>
      </c>
      <c r="CE376" s="107" t="str">
        <f t="shared" si="502"/>
        <v/>
      </c>
      <c r="CF376" t="s">
        <v>1</v>
      </c>
      <c r="CG376" s="112" t="str">
        <f t="shared" si="503"/>
        <v/>
      </c>
      <c r="CH376" s="107" t="str" cm="1">
        <f t="array" ref="CH376">IF(CG376="","",INDEX(imePrezime_id,CG376,0))</f>
        <v/>
      </c>
      <c r="CI376" t="s">
        <v>1</v>
      </c>
      <c r="CJ376" s="30" t="str">
        <f>IF(CE376&lt;&gt;"NEMA","","SELECT '"&amp;CD376&amp;"', ime, prezime FROM imeprezime WHERE ime LIKE '%"&amp;MID(BA376,2,LEN(BA376)-2)&amp;"%' Or prezime LIKE '%"&amp;MID(BB376,2,LEN(BB376)-2)&amp;"%' Or ime LIKE '%"&amp;MID(BB376,2,LEN(BB376)-2)&amp;"%' Or prezime LIKE '%"&amp;MID(BA376,2,LEN(BA376)-2)&amp;"%' ORDER BY ime, prezime;")</f>
        <v/>
      </c>
      <c r="CK376" t="s">
        <v>1</v>
      </c>
      <c r="CL376" s="91"/>
      <c r="CM376" t="s">
        <v>1</v>
      </c>
      <c r="CO376" t="s">
        <v>1</v>
      </c>
      <c r="CW376" s="116" t="str">
        <f>IF(CE376="NEMA",MAX(CW$10:CW375)+1,"")</f>
        <v/>
      </c>
      <c r="CX376" t="s">
        <v>1</v>
      </c>
      <c r="CY376" s="124" t="str">
        <f>LEFT(BQ376,1)</f>
        <v/>
      </c>
      <c r="CZ376" t="s">
        <v>1</v>
      </c>
      <c r="DA376" s="106" t="str">
        <f>IF(CW376="","",IF(BO376&lt;&gt;"CRO","","INSERT INTO osoba (id,reg_broj,oib,spol_id,dat_rodjenja) VALUES ("&amp;CW376&amp;",(SELECT max(reg_broj)+1 FROM osoba),Null,'"&amp;CY376&amp;"',Null); INSERT INTO osoba_log (id,reg_broj,oib,spol_id,dat_rodjenja,dnevnik_id) SELECT id,reg_broj,oib,spol_id,dat_rodjenja,"&amp;CW$2&amp;" FROM osoba WHERE id = "&amp;CW376&amp;";"))</f>
        <v/>
      </c>
      <c r="DB376" s="129" t="str">
        <f>IF(CW376="","","INSERT INTO imeprezime (id,osoba_id,rbr,ime,prezime,klub_id,identitet_id,sintaksa_id,info,aktivno,dnevnik_id) VALUES ("&amp;CW376&amp;","&amp;IF(DA376="","Null",CW376)&amp;",1,'"&amp;BA376&amp;"','"&amp;BB376&amp;"',(SELECT id FROM klub WHERE naziv = '"&amp;BI376&amp;"'),Null,1,'',1,"&amp;CW$2&amp;");")</f>
        <v/>
      </c>
      <c r="DC376" t="s">
        <v>1</v>
      </c>
      <c r="DD376" s="30" t="str">
        <f t="shared" si="504"/>
        <v/>
      </c>
      <c r="DE376" t="s">
        <v>1</v>
      </c>
      <c r="DF376" s="106" t="str">
        <f>IF(OR(BP376="",BP376&lt;&gt;"NEMA"),"",BO376)</f>
        <v/>
      </c>
      <c r="DG376" s="129" t="str">
        <f>IF(DF376="","",MAX(DG$10:DG375)+1)</f>
        <v/>
      </c>
      <c r="DH376" t="s">
        <v>1</v>
      </c>
      <c r="DI376" s="91"/>
      <c r="DJ376" t="s">
        <v>1</v>
      </c>
      <c r="DK376" s="30" t="str">
        <f>IF(DF376="","","INSERT INTO drzava(id,naziv,oznaka) VALUES ("&amp;DG376&amp;",'"&amp;DI376&amp;"','"&amp;UPPER(LEFT(DF376,1))&amp;LOWER(RIGHT(DF376,2))&amp;"');")</f>
        <v/>
      </c>
      <c r="DL376" t="s">
        <v>1</v>
      </c>
      <c r="DM376" s="170" t="str">
        <f>IF(BJ376&lt;&gt;"NEMA","",IF(IFERROR(MATCH(BI376,BI$10:BI375,0),0)&lt;&gt;0,"",BI376))</f>
        <v/>
      </c>
      <c r="DN376" t="s">
        <v>1</v>
      </c>
      <c r="DO376" s="91"/>
      <c r="DP376" t="s">
        <v>1</v>
      </c>
      <c r="DQ376" s="106" t="str">
        <f t="shared" si="505"/>
        <v/>
      </c>
      <c r="DR376" s="74" t="str">
        <f>IF(DQ376="","",MAX(DR$10:DR375)+1)</f>
        <v/>
      </c>
      <c r="DS376" s="74" t="str">
        <f>IF(DQ376="","",IF(BP376="","",IF(BP376="NEMA",DG376,BP376)))</f>
        <v/>
      </c>
      <c r="DT376" s="74" t="str">
        <f t="shared" si="506"/>
        <v/>
      </c>
      <c r="DU376" s="74" t="str">
        <f>IF(DO376="","",MAX(DU$10:DU375)+1)</f>
        <v/>
      </c>
      <c r="DV376" s="181" t="str">
        <f>IF(DO376="","",INDEX(klub_id,MATCH(DO376,klub_naziv,0)))</f>
        <v/>
      </c>
      <c r="DW376" s="129" t="str">
        <f t="shared" si="507"/>
        <v/>
      </c>
      <c r="DX376" t="s">
        <v>1</v>
      </c>
      <c r="DY376" s="30" t="str">
        <f t="shared" si="508"/>
        <v/>
      </c>
      <c r="DZ376" t="s">
        <v>1</v>
      </c>
      <c r="EA376" s="170" t="str">
        <f>IF(BX376="","",IF(BY376&lt;&gt;"NEMA","ime-pre-klu"&amp;IF(BJ376="","","(ali)")&amp;"-kat",IF(CB376&lt;&gt;"NEMA","ime-pre-klu"&amp;IF(BJ376="","","(ali)"),IF(CE376&lt;&gt;"NEMA","ime-pre",IF(CW376&lt;&gt;"","novo",""))))&amp;IF(AND(BE376="0",BD376&gt;max_minuta*60),"-ot",""))</f>
        <v/>
      </c>
      <c r="EB376" t="s">
        <v>1</v>
      </c>
      <c r="EC376" s="112"/>
      <c r="ED376" s="138"/>
      <c r="EE376" s="138"/>
      <c r="EF376" s="138"/>
      <c r="EG376" s="138"/>
      <c r="EH376" s="138"/>
      <c r="EI376" s="138"/>
      <c r="EJ376" s="138"/>
      <c r="EK376" s="138"/>
      <c r="EL376" s="138"/>
      <c r="EM376" s="107" t="str">
        <f t="shared" si="491"/>
        <v/>
      </c>
      <c r="EN376" t="s">
        <v>1</v>
      </c>
    </row>
    <row r="377" spans="2:144" x14ac:dyDescent="0.25">
      <c r="B377" s="152"/>
      <c r="C377" t="s">
        <v>1</v>
      </c>
      <c r="D377" s="163" t="str">
        <f t="shared" si="492"/>
        <v/>
      </c>
      <c r="E377" s="164" t="str">
        <f t="shared" ref="E377:AW377" si="555">IF($B377="","",FIND(";",$B377,D377+1))</f>
        <v/>
      </c>
      <c r="F377" s="164" t="str">
        <f t="shared" si="555"/>
        <v/>
      </c>
      <c r="G377" s="164" t="str">
        <f t="shared" si="555"/>
        <v/>
      </c>
      <c r="H377" s="164" t="str">
        <f t="shared" si="555"/>
        <v/>
      </c>
      <c r="I377" s="164" t="str">
        <f t="shared" si="555"/>
        <v/>
      </c>
      <c r="J377" s="164" t="str">
        <f t="shared" si="555"/>
        <v/>
      </c>
      <c r="K377" s="164" t="str">
        <f t="shared" si="555"/>
        <v/>
      </c>
      <c r="L377" s="164" t="str">
        <f t="shared" si="555"/>
        <v/>
      </c>
      <c r="M377" s="164" t="str">
        <f t="shared" si="555"/>
        <v/>
      </c>
      <c r="N377" s="164" t="str">
        <f t="shared" si="555"/>
        <v/>
      </c>
      <c r="O377" s="164" t="str">
        <f t="shared" si="555"/>
        <v/>
      </c>
      <c r="P377" s="164" t="str">
        <f t="shared" si="555"/>
        <v/>
      </c>
      <c r="Q377" s="164" t="str">
        <f t="shared" si="555"/>
        <v/>
      </c>
      <c r="R377" s="164" t="str">
        <f t="shared" si="555"/>
        <v/>
      </c>
      <c r="S377" s="164" t="str">
        <f t="shared" si="555"/>
        <v/>
      </c>
      <c r="T377" s="164" t="str">
        <f t="shared" si="555"/>
        <v/>
      </c>
      <c r="U377" s="164" t="str">
        <f t="shared" si="555"/>
        <v/>
      </c>
      <c r="V377" s="164" t="str">
        <f t="shared" si="555"/>
        <v/>
      </c>
      <c r="W377" s="164" t="str">
        <f t="shared" si="555"/>
        <v/>
      </c>
      <c r="X377" s="164" t="str">
        <f t="shared" si="555"/>
        <v/>
      </c>
      <c r="Y377" s="164" t="str">
        <f t="shared" si="555"/>
        <v/>
      </c>
      <c r="Z377" s="164" t="str">
        <f t="shared" si="555"/>
        <v/>
      </c>
      <c r="AA377" s="164" t="str">
        <f t="shared" si="555"/>
        <v/>
      </c>
      <c r="AB377" s="164" t="str">
        <f t="shared" si="555"/>
        <v/>
      </c>
      <c r="AC377" s="164" t="str">
        <f t="shared" si="555"/>
        <v/>
      </c>
      <c r="AD377" s="164" t="str">
        <f t="shared" si="555"/>
        <v/>
      </c>
      <c r="AE377" s="164" t="str">
        <f t="shared" si="555"/>
        <v/>
      </c>
      <c r="AF377" s="164" t="str">
        <f t="shared" si="555"/>
        <v/>
      </c>
      <c r="AG377" s="164" t="str">
        <f t="shared" si="555"/>
        <v/>
      </c>
      <c r="AH377" s="164" t="str">
        <f t="shared" si="555"/>
        <v/>
      </c>
      <c r="AI377" s="164" t="str">
        <f t="shared" si="555"/>
        <v/>
      </c>
      <c r="AJ377" s="164" t="str">
        <f t="shared" si="555"/>
        <v/>
      </c>
      <c r="AK377" s="164" t="str">
        <f t="shared" si="555"/>
        <v/>
      </c>
      <c r="AL377" s="164" t="str">
        <f t="shared" si="555"/>
        <v/>
      </c>
      <c r="AM377" s="164" t="str">
        <f t="shared" si="555"/>
        <v/>
      </c>
      <c r="AN377" s="164" t="str">
        <f t="shared" si="555"/>
        <v/>
      </c>
      <c r="AO377" s="164" t="str">
        <f t="shared" si="555"/>
        <v/>
      </c>
      <c r="AP377" s="164" t="str">
        <f t="shared" si="555"/>
        <v/>
      </c>
      <c r="AQ377" s="164" t="str">
        <f t="shared" si="555"/>
        <v/>
      </c>
      <c r="AR377" s="164" t="str">
        <f t="shared" si="555"/>
        <v/>
      </c>
      <c r="AS377" s="164" t="str">
        <f t="shared" si="555"/>
        <v/>
      </c>
      <c r="AT377" s="164" t="str">
        <f t="shared" si="555"/>
        <v/>
      </c>
      <c r="AU377" s="164" t="str">
        <f t="shared" si="555"/>
        <v/>
      </c>
      <c r="AV377" s="164" t="str">
        <f t="shared" si="555"/>
        <v/>
      </c>
      <c r="AW377" s="165" t="str">
        <f t="shared" si="555"/>
        <v/>
      </c>
      <c r="AX377" t="s">
        <v>1</v>
      </c>
      <c r="AY377" s="106" t="str">
        <f t="shared" si="494"/>
        <v/>
      </c>
      <c r="AZ377" s="138" t="str">
        <f t="shared" si="486"/>
        <v/>
      </c>
      <c r="BA377" s="74" t="str">
        <f t="shared" si="495"/>
        <v/>
      </c>
      <c r="BB377" s="74" t="str">
        <f t="shared" si="496"/>
        <v/>
      </c>
      <c r="BC377" s="138" t="str">
        <f t="shared" si="497"/>
        <v/>
      </c>
      <c r="BD377" s="138" t="str">
        <f t="shared" si="498"/>
        <v/>
      </c>
      <c r="BE377" s="138" t="str">
        <f t="shared" si="499"/>
        <v/>
      </c>
      <c r="BF377" s="138" t="str">
        <f t="shared" si="520"/>
        <v/>
      </c>
      <c r="BG377" s="138" t="str">
        <f>IF(CD377="","",IF(N(BD377)&gt;max_minuta*60,2,INDEX(statusRezultat_id,MATCH(VALUE(BE377),statusRezultat_oevent,0))))</f>
        <v/>
      </c>
      <c r="BH377" s="74" t="str">
        <f>IF(B377="","",SUBSTITUTE(MID($B377,R377+1,S377-R377-1),"""",""))</f>
        <v/>
      </c>
      <c r="BI377" s="74" t="str">
        <f>IF(B377="","",SUBSTITUTE(MID($B377,S377+1,T377-S377-1),"""",""))</f>
        <v/>
      </c>
      <c r="BJ377" s="138" t="str">
        <f t="shared" si="500"/>
        <v/>
      </c>
      <c r="BK377" s="74" t="str" cm="1">
        <f t="array" ref="BK377">IF(BJ377="",""&amp;BI377,IF(BJ377="NEMA",BI377,INDEX(klubAlias_klub,BJ377)))</f>
        <v/>
      </c>
      <c r="BL377" s="74" t="str" cm="1">
        <f t="array" ref="BL377">IFERROR(INDEX(registarNatjecatelji,CE377,4),"")</f>
        <v/>
      </c>
      <c r="BM377" s="183" t="str">
        <f t="shared" si="544"/>
        <v/>
      </c>
      <c r="BN377" s="74" t="str">
        <f t="shared" si="501"/>
        <v/>
      </c>
      <c r="BO377" s="74" t="str">
        <f>IF(B377="","",SUBSTITUTE(MID($B377,T377+1,U377-T377-1),"""",""))</f>
        <v/>
      </c>
      <c r="BP377" s="138" t="str">
        <f>IF(BO377="","",IFERROR(INDEX(drzava_id,MATCH(BO377,drzava_oznaka,0)),"NEMA"))</f>
        <v/>
      </c>
      <c r="BQ377" s="74" t="str">
        <f>IF(B377="","",SUBSTITUTE(MID($B377,AQ377+1,AR377-AQ377-1),"""",""))</f>
        <v/>
      </c>
      <c r="BR377" s="74" t="str">
        <f t="shared" si="487"/>
        <v/>
      </c>
      <c r="BS377" s="138" t="str">
        <f t="shared" si="488"/>
        <v/>
      </c>
      <c r="BT377" s="75" t="str">
        <f>IF(B377="","",SUBSTITUTE(MID($B377,AR377+1,AS377-AR377-1),"""",""))</f>
        <v/>
      </c>
      <c r="BU377" s="75" t="str">
        <f>IF(B377="","",SUBSTITUTE(MID($B377,AS377+1,AT377-AS377-1),"""",""))</f>
        <v/>
      </c>
      <c r="BV377" s="76" t="str">
        <f>IF(B377="","",SUBSTITUTE(MID($B377,AT377+1,AU377-AT377-1),"""",""))</f>
        <v/>
      </c>
      <c r="BW377" t="s">
        <v>1</v>
      </c>
      <c r="BX377" s="106" t="str">
        <f>IF(BA377="Vacant","",IF(BA377="","",BA377) &amp; IF(BB377="",""," – " &amp; BB377) &amp; IF(BN377="",""," – " &amp; BN377) &amp; IF(AY377="",""," – " &amp; AY377))</f>
        <v/>
      </c>
      <c r="BY377" s="107" t="str">
        <f t="shared" si="489"/>
        <v/>
      </c>
      <c r="BZ377" t="s">
        <v>1</v>
      </c>
      <c r="CA377" s="106" t="str">
        <f>IF(BA377="Vacant","",IF(BA377="","",BA377) &amp; IF(BB377="",""," – " &amp; BB377) &amp; IF(BN377="",""," – " &amp; BN377))</f>
        <v/>
      </c>
      <c r="CB377" s="107" t="str">
        <f t="shared" si="490"/>
        <v/>
      </c>
      <c r="CC377" t="s">
        <v>1</v>
      </c>
      <c r="CD377" s="106" t="str">
        <f>IF(BA377="Vacant","",IF(BA377="","",BA377)&amp;IF(BB377="",""," – "&amp;BB377))</f>
        <v/>
      </c>
      <c r="CE377" s="107" t="str">
        <f t="shared" si="502"/>
        <v/>
      </c>
      <c r="CF377" t="s">
        <v>1</v>
      </c>
      <c r="CG377" s="112" t="str">
        <f t="shared" si="503"/>
        <v/>
      </c>
      <c r="CH377" s="107" t="str" cm="1">
        <f t="array" ref="CH377">IF(CG377="","",INDEX(imePrezime_id,CG377,0))</f>
        <v/>
      </c>
      <c r="CI377" t="s">
        <v>1</v>
      </c>
      <c r="CJ377" s="30" t="str">
        <f>IF(CE377&lt;&gt;"NEMA","","SELECT '"&amp;CD377&amp;"', ime, prezime FROM imeprezime WHERE ime LIKE '%"&amp;MID(BA377,2,LEN(BA377)-2)&amp;"%' Or prezime LIKE '%"&amp;MID(BB377,2,LEN(BB377)-2)&amp;"%' Or ime LIKE '%"&amp;MID(BB377,2,LEN(BB377)-2)&amp;"%' Or prezime LIKE '%"&amp;MID(BA377,2,LEN(BA377)-2)&amp;"%' ORDER BY ime, prezime;")</f>
        <v/>
      </c>
      <c r="CK377" t="s">
        <v>1</v>
      </c>
      <c r="CL377" s="91"/>
      <c r="CM377" t="s">
        <v>1</v>
      </c>
      <c r="CO377" t="s">
        <v>1</v>
      </c>
      <c r="CW377" s="116" t="str">
        <f>IF(CE377="NEMA",MAX(CW$10:CW376)+1,"")</f>
        <v/>
      </c>
      <c r="CX377" t="s">
        <v>1</v>
      </c>
      <c r="CY377" s="124" t="str">
        <f>LEFT(BQ377,1)</f>
        <v/>
      </c>
      <c r="CZ377" t="s">
        <v>1</v>
      </c>
      <c r="DA377" s="106" t="str">
        <f>IF(CW377="","",IF(BO377&lt;&gt;"CRO","","INSERT INTO osoba (id,reg_broj,oib,spol_id,dat_rodjenja) VALUES ("&amp;CW377&amp;",(SELECT max(reg_broj)+1 FROM osoba),Null,'"&amp;CY377&amp;"',Null); INSERT INTO osoba_log (id,reg_broj,oib,spol_id,dat_rodjenja,dnevnik_id) SELECT id,reg_broj,oib,spol_id,dat_rodjenja,"&amp;CW$2&amp;" FROM osoba WHERE id = "&amp;CW377&amp;";"))</f>
        <v/>
      </c>
      <c r="DB377" s="129" t="str">
        <f>IF(CW377="","","INSERT INTO imeprezime (id,osoba_id,rbr,ime,prezime,klub_id,identitet_id,sintaksa_id,info,aktivno,dnevnik_id) VALUES ("&amp;CW377&amp;","&amp;IF(DA377="","Null",CW377)&amp;",1,'"&amp;BA377&amp;"','"&amp;BB377&amp;"',(SELECT id FROM klub WHERE naziv = '"&amp;BI377&amp;"'),Null,1,'',1,"&amp;CW$2&amp;");")</f>
        <v/>
      </c>
      <c r="DC377" t="s">
        <v>1</v>
      </c>
      <c r="DD377" s="30" t="str">
        <f t="shared" si="504"/>
        <v/>
      </c>
      <c r="DE377" t="s">
        <v>1</v>
      </c>
      <c r="DF377" s="106" t="str">
        <f>IF(OR(BP377="",BP377&lt;&gt;"NEMA"),"",BO377)</f>
        <v/>
      </c>
      <c r="DG377" s="129" t="str">
        <f>IF(DF377="","",MAX(DG$10:DG376)+1)</f>
        <v/>
      </c>
      <c r="DH377" t="s">
        <v>1</v>
      </c>
      <c r="DI377" s="91"/>
      <c r="DJ377" t="s">
        <v>1</v>
      </c>
      <c r="DK377" s="30" t="str">
        <f>IF(DF377="","","INSERT INTO drzava(id,naziv,oznaka) VALUES ("&amp;DG377&amp;",'"&amp;DI377&amp;"','"&amp;UPPER(LEFT(DF377,1))&amp;LOWER(RIGHT(DF377,2))&amp;"');")</f>
        <v/>
      </c>
      <c r="DL377" t="s">
        <v>1</v>
      </c>
      <c r="DM377" s="170" t="str">
        <f>IF(BJ377&lt;&gt;"NEMA","",IF(IFERROR(MATCH(BI377,BI$10:BI376,0),0)&lt;&gt;0,"",BI377))</f>
        <v/>
      </c>
      <c r="DN377" t="s">
        <v>1</v>
      </c>
      <c r="DO377" s="91"/>
      <c r="DP377" t="s">
        <v>1</v>
      </c>
      <c r="DQ377" s="106" t="str">
        <f t="shared" si="505"/>
        <v/>
      </c>
      <c r="DR377" s="74" t="str">
        <f>IF(DQ377="","",MAX(DR$10:DR376)+1)</f>
        <v/>
      </c>
      <c r="DS377" s="74" t="str">
        <f>IF(DQ377="","",IF(BP377="","",IF(BP377="NEMA",DG377,BP377)))</f>
        <v/>
      </c>
      <c r="DT377" s="74" t="str">
        <f t="shared" si="506"/>
        <v/>
      </c>
      <c r="DU377" s="74" t="str">
        <f>IF(DO377="","",MAX(DU$10:DU376)+1)</f>
        <v/>
      </c>
      <c r="DV377" s="181" t="str">
        <f>IF(DO377="","",INDEX(klub_id,MATCH(DO377,klub_naziv,0)))</f>
        <v/>
      </c>
      <c r="DW377" s="129" t="str">
        <f t="shared" si="507"/>
        <v/>
      </c>
      <c r="DX377" t="s">
        <v>1</v>
      </c>
      <c r="DY377" s="30" t="str">
        <f t="shared" si="508"/>
        <v/>
      </c>
      <c r="DZ377" t="s">
        <v>1</v>
      </c>
      <c r="EA377" s="170" t="str">
        <f>IF(BX377="","",IF(BY377&lt;&gt;"NEMA","ime-pre-klu"&amp;IF(BJ377="","","(ali)")&amp;"-kat",IF(CB377&lt;&gt;"NEMA","ime-pre-klu"&amp;IF(BJ377="","","(ali)"),IF(CE377&lt;&gt;"NEMA","ime-pre",IF(CW377&lt;&gt;"","novo",""))))&amp;IF(AND(BE377="0",BD377&gt;max_minuta*60),"-ot",""))</f>
        <v/>
      </c>
      <c r="EB377" t="s">
        <v>1</v>
      </c>
      <c r="EC377" s="112"/>
      <c r="ED377" s="138"/>
      <c r="EE377" s="138"/>
      <c r="EF377" s="138"/>
      <c r="EG377" s="138"/>
      <c r="EH377" s="138"/>
      <c r="EI377" s="138"/>
      <c r="EJ377" s="138"/>
      <c r="EK377" s="138"/>
      <c r="EL377" s="138"/>
      <c r="EM377" s="107" t="str">
        <f t="shared" si="491"/>
        <v/>
      </c>
      <c r="EN377" t="s">
        <v>1</v>
      </c>
    </row>
    <row r="378" spans="2:144" x14ac:dyDescent="0.25">
      <c r="B378" s="152"/>
      <c r="C378" t="s">
        <v>1</v>
      </c>
      <c r="D378" s="163" t="str">
        <f t="shared" si="492"/>
        <v/>
      </c>
      <c r="E378" s="164" t="str">
        <f t="shared" ref="E378:AW378" si="556">IF($B378="","",FIND(";",$B378,D378+1))</f>
        <v/>
      </c>
      <c r="F378" s="164" t="str">
        <f t="shared" si="556"/>
        <v/>
      </c>
      <c r="G378" s="164" t="str">
        <f t="shared" si="556"/>
        <v/>
      </c>
      <c r="H378" s="164" t="str">
        <f t="shared" si="556"/>
        <v/>
      </c>
      <c r="I378" s="164" t="str">
        <f t="shared" si="556"/>
        <v/>
      </c>
      <c r="J378" s="164" t="str">
        <f t="shared" si="556"/>
        <v/>
      </c>
      <c r="K378" s="164" t="str">
        <f t="shared" si="556"/>
        <v/>
      </c>
      <c r="L378" s="164" t="str">
        <f t="shared" si="556"/>
        <v/>
      </c>
      <c r="M378" s="164" t="str">
        <f t="shared" si="556"/>
        <v/>
      </c>
      <c r="N378" s="164" t="str">
        <f t="shared" si="556"/>
        <v/>
      </c>
      <c r="O378" s="164" t="str">
        <f t="shared" si="556"/>
        <v/>
      </c>
      <c r="P378" s="164" t="str">
        <f t="shared" si="556"/>
        <v/>
      </c>
      <c r="Q378" s="164" t="str">
        <f t="shared" si="556"/>
        <v/>
      </c>
      <c r="R378" s="164" t="str">
        <f t="shared" si="556"/>
        <v/>
      </c>
      <c r="S378" s="164" t="str">
        <f t="shared" si="556"/>
        <v/>
      </c>
      <c r="T378" s="164" t="str">
        <f t="shared" si="556"/>
        <v/>
      </c>
      <c r="U378" s="164" t="str">
        <f t="shared" si="556"/>
        <v/>
      </c>
      <c r="V378" s="164" t="str">
        <f t="shared" si="556"/>
        <v/>
      </c>
      <c r="W378" s="164" t="str">
        <f t="shared" si="556"/>
        <v/>
      </c>
      <c r="X378" s="164" t="str">
        <f t="shared" si="556"/>
        <v/>
      </c>
      <c r="Y378" s="164" t="str">
        <f t="shared" si="556"/>
        <v/>
      </c>
      <c r="Z378" s="164" t="str">
        <f t="shared" si="556"/>
        <v/>
      </c>
      <c r="AA378" s="164" t="str">
        <f t="shared" si="556"/>
        <v/>
      </c>
      <c r="AB378" s="164" t="str">
        <f t="shared" si="556"/>
        <v/>
      </c>
      <c r="AC378" s="164" t="str">
        <f t="shared" si="556"/>
        <v/>
      </c>
      <c r="AD378" s="164" t="str">
        <f t="shared" si="556"/>
        <v/>
      </c>
      <c r="AE378" s="164" t="str">
        <f t="shared" si="556"/>
        <v/>
      </c>
      <c r="AF378" s="164" t="str">
        <f t="shared" si="556"/>
        <v/>
      </c>
      <c r="AG378" s="164" t="str">
        <f t="shared" si="556"/>
        <v/>
      </c>
      <c r="AH378" s="164" t="str">
        <f t="shared" si="556"/>
        <v/>
      </c>
      <c r="AI378" s="164" t="str">
        <f t="shared" si="556"/>
        <v/>
      </c>
      <c r="AJ378" s="164" t="str">
        <f t="shared" si="556"/>
        <v/>
      </c>
      <c r="AK378" s="164" t="str">
        <f t="shared" si="556"/>
        <v/>
      </c>
      <c r="AL378" s="164" t="str">
        <f t="shared" si="556"/>
        <v/>
      </c>
      <c r="AM378" s="164" t="str">
        <f t="shared" si="556"/>
        <v/>
      </c>
      <c r="AN378" s="164" t="str">
        <f t="shared" si="556"/>
        <v/>
      </c>
      <c r="AO378" s="164" t="str">
        <f t="shared" si="556"/>
        <v/>
      </c>
      <c r="AP378" s="164" t="str">
        <f t="shared" si="556"/>
        <v/>
      </c>
      <c r="AQ378" s="164" t="str">
        <f t="shared" si="556"/>
        <v/>
      </c>
      <c r="AR378" s="164" t="str">
        <f t="shared" si="556"/>
        <v/>
      </c>
      <c r="AS378" s="164" t="str">
        <f t="shared" si="556"/>
        <v/>
      </c>
      <c r="AT378" s="164" t="str">
        <f t="shared" si="556"/>
        <v/>
      </c>
      <c r="AU378" s="164" t="str">
        <f t="shared" si="556"/>
        <v/>
      </c>
      <c r="AV378" s="164" t="str">
        <f t="shared" si="556"/>
        <v/>
      </c>
      <c r="AW378" s="165" t="str">
        <f t="shared" si="556"/>
        <v/>
      </c>
      <c r="AX378" t="s">
        <v>1</v>
      </c>
      <c r="AY378" s="106" t="str">
        <f t="shared" si="494"/>
        <v/>
      </c>
      <c r="AZ378" s="138" t="str">
        <f t="shared" si="486"/>
        <v/>
      </c>
      <c r="BA378" s="74" t="str">
        <f t="shared" si="495"/>
        <v/>
      </c>
      <c r="BB378" s="74" t="str">
        <f t="shared" si="496"/>
        <v/>
      </c>
      <c r="BC378" s="138" t="str">
        <f t="shared" si="497"/>
        <v/>
      </c>
      <c r="BD378" s="138" t="str">
        <f t="shared" si="498"/>
        <v/>
      </c>
      <c r="BE378" s="138" t="str">
        <f t="shared" si="499"/>
        <v/>
      </c>
      <c r="BF378" s="138" t="str">
        <f t="shared" si="520"/>
        <v/>
      </c>
      <c r="BG378" s="138" t="str">
        <f>IF(CD378="","",IF(N(BD378)&gt;max_minuta*60,2,INDEX(statusRezultat_id,MATCH(VALUE(BE378),statusRezultat_oevent,0))))</f>
        <v/>
      </c>
      <c r="BH378" s="74" t="str">
        <f>IF(B378="","",SUBSTITUTE(MID($B378,R378+1,S378-R378-1),"""",""))</f>
        <v/>
      </c>
      <c r="BI378" s="74" t="str">
        <f>IF(B378="","",SUBSTITUTE(MID($B378,S378+1,T378-S378-1),"""",""))</f>
        <v/>
      </c>
      <c r="BJ378" s="138" t="str">
        <f t="shared" si="500"/>
        <v/>
      </c>
      <c r="BK378" s="74" t="str" cm="1">
        <f t="array" ref="BK378">IF(BJ378="",""&amp;BI378,IF(BJ378="NEMA",BI378,INDEX(klubAlias_klub,BJ378)))</f>
        <v/>
      </c>
      <c r="BL378" s="74" t="str" cm="1">
        <f t="array" ref="BL378">IFERROR(INDEX(registarNatjecatelji,CE378,4),"")</f>
        <v/>
      </c>
      <c r="BM378" s="183" t="str">
        <f t="shared" si="544"/>
        <v/>
      </c>
      <c r="BN378" s="74" t="str">
        <f t="shared" si="501"/>
        <v/>
      </c>
      <c r="BO378" s="74" t="str">
        <f>IF(B378="","",SUBSTITUTE(MID($B378,T378+1,U378-T378-1),"""",""))</f>
        <v/>
      </c>
      <c r="BP378" s="138" t="str">
        <f>IF(BO378="","",IFERROR(INDEX(drzava_id,MATCH(BO378,drzava_oznaka,0)),"NEMA"))</f>
        <v/>
      </c>
      <c r="BQ378" s="74" t="str">
        <f>IF(B378="","",SUBSTITUTE(MID($B378,AQ378+1,AR378-AQ378-1),"""",""))</f>
        <v/>
      </c>
      <c r="BR378" s="74" t="str">
        <f t="shared" si="487"/>
        <v/>
      </c>
      <c r="BS378" s="138" t="str">
        <f t="shared" si="488"/>
        <v/>
      </c>
      <c r="BT378" s="75" t="str">
        <f>IF(B378="","",SUBSTITUTE(MID($B378,AR378+1,AS378-AR378-1),"""",""))</f>
        <v/>
      </c>
      <c r="BU378" s="75" t="str">
        <f>IF(B378="","",SUBSTITUTE(MID($B378,AS378+1,AT378-AS378-1),"""",""))</f>
        <v/>
      </c>
      <c r="BV378" s="76" t="str">
        <f>IF(B378="","",SUBSTITUTE(MID($B378,AT378+1,AU378-AT378-1),"""",""))</f>
        <v/>
      </c>
      <c r="BW378" t="s">
        <v>1</v>
      </c>
      <c r="BX378" s="106" t="str">
        <f>IF(BA378="Vacant","",IF(BA378="","",BA378) &amp; IF(BB378="",""," – " &amp; BB378) &amp; IF(BN378="",""," – " &amp; BN378) &amp; IF(AY378="",""," – " &amp; AY378))</f>
        <v/>
      </c>
      <c r="BY378" s="107" t="str">
        <f t="shared" si="489"/>
        <v/>
      </c>
      <c r="BZ378" t="s">
        <v>1</v>
      </c>
      <c r="CA378" s="106" t="str">
        <f>IF(BA378="Vacant","",IF(BA378="","",BA378) &amp; IF(BB378="",""," – " &amp; BB378) &amp; IF(BN378="",""," – " &amp; BN378))</f>
        <v/>
      </c>
      <c r="CB378" s="107" t="str">
        <f t="shared" si="490"/>
        <v/>
      </c>
      <c r="CC378" t="s">
        <v>1</v>
      </c>
      <c r="CD378" s="106" t="str">
        <f>IF(BA378="Vacant","",IF(BA378="","",BA378)&amp;IF(BB378="",""," – "&amp;BB378))</f>
        <v/>
      </c>
      <c r="CE378" s="107" t="str">
        <f t="shared" si="502"/>
        <v/>
      </c>
      <c r="CF378" t="s">
        <v>1</v>
      </c>
      <c r="CG378" s="112" t="str">
        <f t="shared" si="503"/>
        <v/>
      </c>
      <c r="CH378" s="107" t="str" cm="1">
        <f t="array" ref="CH378">IF(CG378="","",INDEX(imePrezime_id,CG378,0))</f>
        <v/>
      </c>
      <c r="CI378" t="s">
        <v>1</v>
      </c>
      <c r="CJ378" s="30" t="str">
        <f>IF(CE378&lt;&gt;"NEMA","","SELECT '"&amp;CD378&amp;"', ime, prezime FROM imeprezime WHERE ime LIKE '%"&amp;MID(BA378,2,LEN(BA378)-2)&amp;"%' Or prezime LIKE '%"&amp;MID(BB378,2,LEN(BB378)-2)&amp;"%' Or ime LIKE '%"&amp;MID(BB378,2,LEN(BB378)-2)&amp;"%' Or prezime LIKE '%"&amp;MID(BA378,2,LEN(BA378)-2)&amp;"%' ORDER BY ime, prezime;")</f>
        <v/>
      </c>
      <c r="CK378" t="s">
        <v>1</v>
      </c>
      <c r="CL378" s="91"/>
      <c r="CM378" t="s">
        <v>1</v>
      </c>
      <c r="CO378" t="s">
        <v>1</v>
      </c>
      <c r="CW378" s="116" t="str">
        <f>IF(CE378="NEMA",MAX(CW$10:CW377)+1,"")</f>
        <v/>
      </c>
      <c r="CX378" t="s">
        <v>1</v>
      </c>
      <c r="CY378" s="124" t="str">
        <f>LEFT(BQ378,1)</f>
        <v/>
      </c>
      <c r="CZ378" t="s">
        <v>1</v>
      </c>
      <c r="DA378" s="106" t="str">
        <f>IF(CW378="","",IF(BO378&lt;&gt;"CRO","","INSERT INTO osoba (id,reg_broj,oib,spol_id,dat_rodjenja) VALUES ("&amp;CW378&amp;",(SELECT max(reg_broj)+1 FROM osoba),Null,'"&amp;CY378&amp;"',Null); INSERT INTO osoba_log (id,reg_broj,oib,spol_id,dat_rodjenja,dnevnik_id) SELECT id,reg_broj,oib,spol_id,dat_rodjenja,"&amp;CW$2&amp;" FROM osoba WHERE id = "&amp;CW378&amp;";"))</f>
        <v/>
      </c>
      <c r="DB378" s="129" t="str">
        <f>IF(CW378="","","INSERT INTO imeprezime (id,osoba_id,rbr,ime,prezime,klub_id,identitet_id,sintaksa_id,info,aktivno,dnevnik_id) VALUES ("&amp;CW378&amp;","&amp;IF(DA378="","Null",CW378)&amp;",1,'"&amp;BA378&amp;"','"&amp;BB378&amp;"',(SELECT id FROM klub WHERE naziv = '"&amp;BI378&amp;"'),Null,1,'',1,"&amp;CW$2&amp;");")</f>
        <v/>
      </c>
      <c r="DC378" t="s">
        <v>1</v>
      </c>
      <c r="DD378" s="30" t="str">
        <f t="shared" si="504"/>
        <v/>
      </c>
      <c r="DE378" t="s">
        <v>1</v>
      </c>
      <c r="DF378" s="106" t="str">
        <f>IF(OR(BP378="",BP378&lt;&gt;"NEMA"),"",BO378)</f>
        <v/>
      </c>
      <c r="DG378" s="129" t="str">
        <f>IF(DF378="","",MAX(DG$10:DG377)+1)</f>
        <v/>
      </c>
      <c r="DH378" t="s">
        <v>1</v>
      </c>
      <c r="DI378" s="91"/>
      <c r="DJ378" t="s">
        <v>1</v>
      </c>
      <c r="DK378" s="30" t="str">
        <f>IF(DF378="","","INSERT INTO drzava(id,naziv,oznaka) VALUES ("&amp;DG378&amp;",'"&amp;DI378&amp;"','"&amp;UPPER(LEFT(DF378,1))&amp;LOWER(RIGHT(DF378,2))&amp;"');")</f>
        <v/>
      </c>
      <c r="DL378" t="s">
        <v>1</v>
      </c>
      <c r="DM378" s="170" t="str">
        <f>IF(BJ378&lt;&gt;"NEMA","",IF(IFERROR(MATCH(BI378,BI$10:BI377,0),0)&lt;&gt;0,"",BI378))</f>
        <v/>
      </c>
      <c r="DN378" t="s">
        <v>1</v>
      </c>
      <c r="DO378" s="91"/>
      <c r="DP378" t="s">
        <v>1</v>
      </c>
      <c r="DQ378" s="106" t="str">
        <f t="shared" si="505"/>
        <v/>
      </c>
      <c r="DR378" s="74" t="str">
        <f>IF(DQ378="","",MAX(DR$10:DR377)+1)</f>
        <v/>
      </c>
      <c r="DS378" s="74" t="str">
        <f>IF(DQ378="","",IF(BP378="","",IF(BP378="NEMA",DG378,BP378)))</f>
        <v/>
      </c>
      <c r="DT378" s="74" t="str">
        <f t="shared" si="506"/>
        <v/>
      </c>
      <c r="DU378" s="74" t="str">
        <f>IF(DO378="","",MAX(DU$10:DU377)+1)</f>
        <v/>
      </c>
      <c r="DV378" s="181" t="str">
        <f>IF(DO378="","",INDEX(klub_id,MATCH(DO378,klub_naziv,0)))</f>
        <v/>
      </c>
      <c r="DW378" s="129" t="str">
        <f t="shared" si="507"/>
        <v/>
      </c>
      <c r="DX378" t="s">
        <v>1</v>
      </c>
      <c r="DY378" s="30" t="str">
        <f t="shared" si="508"/>
        <v/>
      </c>
      <c r="DZ378" t="s">
        <v>1</v>
      </c>
      <c r="EA378" s="170" t="str">
        <f>IF(BX378="","",IF(BY378&lt;&gt;"NEMA","ime-pre-klu"&amp;IF(BJ378="","","(ali)")&amp;"-kat",IF(CB378&lt;&gt;"NEMA","ime-pre-klu"&amp;IF(BJ378="","","(ali)"),IF(CE378&lt;&gt;"NEMA","ime-pre",IF(CW378&lt;&gt;"","novo",""))))&amp;IF(AND(BE378="0",BD378&gt;max_minuta*60),"-ot",""))</f>
        <v/>
      </c>
      <c r="EB378" t="s">
        <v>1</v>
      </c>
      <c r="EC378" s="112"/>
      <c r="ED378" s="138"/>
      <c r="EE378" s="138"/>
      <c r="EF378" s="138"/>
      <c r="EG378" s="138"/>
      <c r="EH378" s="138"/>
      <c r="EI378" s="138"/>
      <c r="EJ378" s="138"/>
      <c r="EK378" s="138"/>
      <c r="EL378" s="138"/>
      <c r="EM378" s="107" t="str">
        <f t="shared" si="491"/>
        <v/>
      </c>
      <c r="EN378" t="s">
        <v>1</v>
      </c>
    </row>
    <row r="379" spans="2:144" x14ac:dyDescent="0.25">
      <c r="B379" s="152"/>
      <c r="C379" t="s">
        <v>1</v>
      </c>
      <c r="D379" s="163" t="str">
        <f t="shared" si="492"/>
        <v/>
      </c>
      <c r="E379" s="164" t="str">
        <f t="shared" ref="E379:AW379" si="557">IF($B379="","",FIND(";",$B379,D379+1))</f>
        <v/>
      </c>
      <c r="F379" s="164" t="str">
        <f t="shared" si="557"/>
        <v/>
      </c>
      <c r="G379" s="164" t="str">
        <f t="shared" si="557"/>
        <v/>
      </c>
      <c r="H379" s="164" t="str">
        <f t="shared" si="557"/>
        <v/>
      </c>
      <c r="I379" s="164" t="str">
        <f t="shared" si="557"/>
        <v/>
      </c>
      <c r="J379" s="164" t="str">
        <f t="shared" si="557"/>
        <v/>
      </c>
      <c r="K379" s="164" t="str">
        <f t="shared" si="557"/>
        <v/>
      </c>
      <c r="L379" s="164" t="str">
        <f t="shared" si="557"/>
        <v/>
      </c>
      <c r="M379" s="164" t="str">
        <f t="shared" si="557"/>
        <v/>
      </c>
      <c r="N379" s="164" t="str">
        <f t="shared" si="557"/>
        <v/>
      </c>
      <c r="O379" s="164" t="str">
        <f t="shared" si="557"/>
        <v/>
      </c>
      <c r="P379" s="164" t="str">
        <f t="shared" si="557"/>
        <v/>
      </c>
      <c r="Q379" s="164" t="str">
        <f t="shared" si="557"/>
        <v/>
      </c>
      <c r="R379" s="164" t="str">
        <f t="shared" si="557"/>
        <v/>
      </c>
      <c r="S379" s="164" t="str">
        <f t="shared" si="557"/>
        <v/>
      </c>
      <c r="T379" s="164" t="str">
        <f t="shared" si="557"/>
        <v/>
      </c>
      <c r="U379" s="164" t="str">
        <f t="shared" si="557"/>
        <v/>
      </c>
      <c r="V379" s="164" t="str">
        <f t="shared" si="557"/>
        <v/>
      </c>
      <c r="W379" s="164" t="str">
        <f t="shared" si="557"/>
        <v/>
      </c>
      <c r="X379" s="164" t="str">
        <f t="shared" si="557"/>
        <v/>
      </c>
      <c r="Y379" s="164" t="str">
        <f t="shared" si="557"/>
        <v/>
      </c>
      <c r="Z379" s="164" t="str">
        <f t="shared" si="557"/>
        <v/>
      </c>
      <c r="AA379" s="164" t="str">
        <f t="shared" si="557"/>
        <v/>
      </c>
      <c r="AB379" s="164" t="str">
        <f t="shared" si="557"/>
        <v/>
      </c>
      <c r="AC379" s="164" t="str">
        <f t="shared" si="557"/>
        <v/>
      </c>
      <c r="AD379" s="164" t="str">
        <f t="shared" si="557"/>
        <v/>
      </c>
      <c r="AE379" s="164" t="str">
        <f t="shared" si="557"/>
        <v/>
      </c>
      <c r="AF379" s="164" t="str">
        <f t="shared" si="557"/>
        <v/>
      </c>
      <c r="AG379" s="164" t="str">
        <f t="shared" si="557"/>
        <v/>
      </c>
      <c r="AH379" s="164" t="str">
        <f t="shared" si="557"/>
        <v/>
      </c>
      <c r="AI379" s="164" t="str">
        <f t="shared" si="557"/>
        <v/>
      </c>
      <c r="AJ379" s="164" t="str">
        <f t="shared" si="557"/>
        <v/>
      </c>
      <c r="AK379" s="164" t="str">
        <f t="shared" si="557"/>
        <v/>
      </c>
      <c r="AL379" s="164" t="str">
        <f t="shared" si="557"/>
        <v/>
      </c>
      <c r="AM379" s="164" t="str">
        <f t="shared" si="557"/>
        <v/>
      </c>
      <c r="AN379" s="164" t="str">
        <f t="shared" si="557"/>
        <v/>
      </c>
      <c r="AO379" s="164" t="str">
        <f t="shared" si="557"/>
        <v/>
      </c>
      <c r="AP379" s="164" t="str">
        <f t="shared" si="557"/>
        <v/>
      </c>
      <c r="AQ379" s="164" t="str">
        <f t="shared" si="557"/>
        <v/>
      </c>
      <c r="AR379" s="164" t="str">
        <f t="shared" si="557"/>
        <v/>
      </c>
      <c r="AS379" s="164" t="str">
        <f t="shared" si="557"/>
        <v/>
      </c>
      <c r="AT379" s="164" t="str">
        <f t="shared" si="557"/>
        <v/>
      </c>
      <c r="AU379" s="164" t="str">
        <f t="shared" si="557"/>
        <v/>
      </c>
      <c r="AV379" s="164" t="str">
        <f t="shared" si="557"/>
        <v/>
      </c>
      <c r="AW379" s="165" t="str">
        <f t="shared" si="557"/>
        <v/>
      </c>
      <c r="AX379" t="s">
        <v>1</v>
      </c>
      <c r="AY379" s="106" t="str">
        <f t="shared" si="494"/>
        <v/>
      </c>
      <c r="AZ379" s="138" t="str">
        <f t="shared" si="486"/>
        <v/>
      </c>
      <c r="BA379" s="74" t="str">
        <f t="shared" si="495"/>
        <v/>
      </c>
      <c r="BB379" s="74" t="str">
        <f t="shared" si="496"/>
        <v/>
      </c>
      <c r="BC379" s="138" t="str">
        <f t="shared" si="497"/>
        <v/>
      </c>
      <c r="BD379" s="138" t="str">
        <f t="shared" si="498"/>
        <v/>
      </c>
      <c r="BE379" s="138" t="str">
        <f t="shared" si="499"/>
        <v/>
      </c>
      <c r="BF379" s="138" t="str">
        <f t="shared" si="520"/>
        <v/>
      </c>
      <c r="BG379" s="138" t="str">
        <f>IF(CD379="","",IF(N(BD379)&gt;max_minuta*60,2,INDEX(statusRezultat_id,MATCH(VALUE(BE379),statusRezultat_oevent,0))))</f>
        <v/>
      </c>
      <c r="BH379" s="74" t="str">
        <f>IF(B379="","",SUBSTITUTE(MID($B379,R379+1,S379-R379-1),"""",""))</f>
        <v/>
      </c>
      <c r="BI379" s="74" t="str">
        <f>IF(B379="","",SUBSTITUTE(MID($B379,S379+1,T379-S379-1),"""",""))</f>
        <v/>
      </c>
      <c r="BJ379" s="138" t="str">
        <f t="shared" si="500"/>
        <v/>
      </c>
      <c r="BK379" s="74" t="str" cm="1">
        <f t="array" ref="BK379">IF(BJ379="",""&amp;BI379,IF(BJ379="NEMA",BI379,INDEX(klubAlias_klub,BJ379)))</f>
        <v/>
      </c>
      <c r="BL379" s="74" t="str" cm="1">
        <f t="array" ref="BL379">IFERROR(INDEX(registarNatjecatelji,CE379,4),"")</f>
        <v/>
      </c>
      <c r="BM379" s="183" t="str">
        <f t="shared" si="544"/>
        <v/>
      </c>
      <c r="BN379" s="74" t="str">
        <f t="shared" si="501"/>
        <v/>
      </c>
      <c r="BO379" s="74" t="str">
        <f>IF(B379="","",SUBSTITUTE(MID($B379,T379+1,U379-T379-1),"""",""))</f>
        <v/>
      </c>
      <c r="BP379" s="138" t="str">
        <f>IF(BO379="","",IFERROR(INDEX(drzava_id,MATCH(BO379,drzava_oznaka,0)),"NEMA"))</f>
        <v/>
      </c>
      <c r="BQ379" s="74" t="str">
        <f>IF(B379="","",SUBSTITUTE(MID($B379,AQ379+1,AR379-AQ379-1),"""",""))</f>
        <v/>
      </c>
      <c r="BR379" s="74" t="str">
        <f t="shared" si="487"/>
        <v/>
      </c>
      <c r="BS379" s="138" t="str">
        <f t="shared" si="488"/>
        <v/>
      </c>
      <c r="BT379" s="75" t="str">
        <f>IF(B379="","",SUBSTITUTE(MID($B379,AR379+1,AS379-AR379-1),"""",""))</f>
        <v/>
      </c>
      <c r="BU379" s="75" t="str">
        <f>IF(B379="","",SUBSTITUTE(MID($B379,AS379+1,AT379-AS379-1),"""",""))</f>
        <v/>
      </c>
      <c r="BV379" s="76" t="str">
        <f>IF(B379="","",SUBSTITUTE(MID($B379,AT379+1,AU379-AT379-1),"""",""))</f>
        <v/>
      </c>
      <c r="BW379" t="s">
        <v>1</v>
      </c>
      <c r="BX379" s="106" t="str">
        <f>IF(BA379="Vacant","",IF(BA379="","",BA379) &amp; IF(BB379="",""," – " &amp; BB379) &amp; IF(BN379="",""," – " &amp; BN379) &amp; IF(AY379="",""," – " &amp; AY379))</f>
        <v/>
      </c>
      <c r="BY379" s="107" t="str">
        <f t="shared" si="489"/>
        <v/>
      </c>
      <c r="BZ379" t="s">
        <v>1</v>
      </c>
      <c r="CA379" s="106" t="str">
        <f>IF(BA379="Vacant","",IF(BA379="","",BA379) &amp; IF(BB379="",""," – " &amp; BB379) &amp; IF(BN379="",""," – " &amp; BN379))</f>
        <v/>
      </c>
      <c r="CB379" s="107" t="str">
        <f t="shared" si="490"/>
        <v/>
      </c>
      <c r="CC379" t="s">
        <v>1</v>
      </c>
      <c r="CD379" s="106" t="str">
        <f>IF(BA379="Vacant","",IF(BA379="","",BA379)&amp;IF(BB379="",""," – "&amp;BB379))</f>
        <v/>
      </c>
      <c r="CE379" s="107" t="str">
        <f t="shared" si="502"/>
        <v/>
      </c>
      <c r="CF379" t="s">
        <v>1</v>
      </c>
      <c r="CG379" s="112" t="str">
        <f t="shared" si="503"/>
        <v/>
      </c>
      <c r="CH379" s="107" t="str" cm="1">
        <f t="array" ref="CH379">IF(CG379="","",INDEX(imePrezime_id,CG379,0))</f>
        <v/>
      </c>
      <c r="CI379" t="s">
        <v>1</v>
      </c>
      <c r="CJ379" s="30" t="str">
        <f>IF(CE379&lt;&gt;"NEMA","","SELECT '"&amp;CD379&amp;"', ime, prezime FROM imeprezime WHERE ime LIKE '%"&amp;MID(BA379,2,LEN(BA379)-2)&amp;"%' Or prezime LIKE '%"&amp;MID(BB379,2,LEN(BB379)-2)&amp;"%' Or ime LIKE '%"&amp;MID(BB379,2,LEN(BB379)-2)&amp;"%' Or prezime LIKE '%"&amp;MID(BA379,2,LEN(BA379)-2)&amp;"%' ORDER BY ime, prezime;")</f>
        <v/>
      </c>
      <c r="CK379" t="s">
        <v>1</v>
      </c>
      <c r="CL379" s="91"/>
      <c r="CM379" t="s">
        <v>1</v>
      </c>
      <c r="CO379" t="s">
        <v>1</v>
      </c>
      <c r="CW379" s="116" t="str">
        <f>IF(CE379="NEMA",MAX(CW$10:CW378)+1,"")</f>
        <v/>
      </c>
      <c r="CX379" t="s">
        <v>1</v>
      </c>
      <c r="CY379" s="124" t="str">
        <f>LEFT(BQ379,1)</f>
        <v/>
      </c>
      <c r="CZ379" t="s">
        <v>1</v>
      </c>
      <c r="DA379" s="106" t="str">
        <f>IF(CW379="","",IF(BO379&lt;&gt;"CRO","","INSERT INTO osoba (id,reg_broj,oib,spol_id,dat_rodjenja) VALUES ("&amp;CW379&amp;",(SELECT max(reg_broj)+1 FROM osoba),Null,'"&amp;CY379&amp;"',Null); INSERT INTO osoba_log (id,reg_broj,oib,spol_id,dat_rodjenja,dnevnik_id) SELECT id,reg_broj,oib,spol_id,dat_rodjenja,"&amp;CW$2&amp;" FROM osoba WHERE id = "&amp;CW379&amp;";"))</f>
        <v/>
      </c>
      <c r="DB379" s="129" t="str">
        <f>IF(CW379="","","INSERT INTO imeprezime (id,osoba_id,rbr,ime,prezime,klub_id,identitet_id,sintaksa_id,info,aktivno,dnevnik_id) VALUES ("&amp;CW379&amp;","&amp;IF(DA379="","Null",CW379)&amp;",1,'"&amp;BA379&amp;"','"&amp;BB379&amp;"',(SELECT id FROM klub WHERE naziv = '"&amp;BI379&amp;"'),Null,1,'',1,"&amp;CW$2&amp;");")</f>
        <v/>
      </c>
      <c r="DC379" t="s">
        <v>1</v>
      </c>
      <c r="DD379" s="30" t="str">
        <f t="shared" si="504"/>
        <v/>
      </c>
      <c r="DE379" t="s">
        <v>1</v>
      </c>
      <c r="DF379" s="106" t="str">
        <f>IF(OR(BP379="",BP379&lt;&gt;"NEMA"),"",BO379)</f>
        <v/>
      </c>
      <c r="DG379" s="129" t="str">
        <f>IF(DF379="","",MAX(DG$10:DG378)+1)</f>
        <v/>
      </c>
      <c r="DH379" t="s">
        <v>1</v>
      </c>
      <c r="DI379" s="91"/>
      <c r="DJ379" t="s">
        <v>1</v>
      </c>
      <c r="DK379" s="30" t="str">
        <f>IF(DF379="","","INSERT INTO drzava(id,naziv,oznaka) VALUES ("&amp;DG379&amp;",'"&amp;DI379&amp;"','"&amp;UPPER(LEFT(DF379,1))&amp;LOWER(RIGHT(DF379,2))&amp;"');")</f>
        <v/>
      </c>
      <c r="DL379" t="s">
        <v>1</v>
      </c>
      <c r="DM379" s="170" t="str">
        <f>IF(BJ379&lt;&gt;"NEMA","",IF(IFERROR(MATCH(BI379,BI$10:BI378,0),0)&lt;&gt;0,"",BI379))</f>
        <v/>
      </c>
      <c r="DN379" t="s">
        <v>1</v>
      </c>
      <c r="DO379" s="91"/>
      <c r="DP379" t="s">
        <v>1</v>
      </c>
      <c r="DQ379" s="106" t="str">
        <f t="shared" si="505"/>
        <v/>
      </c>
      <c r="DR379" s="74" t="str">
        <f>IF(DQ379="","",MAX(DR$10:DR378)+1)</f>
        <v/>
      </c>
      <c r="DS379" s="74" t="str">
        <f>IF(DQ379="","",IF(BP379="","",IF(BP379="NEMA",DG379,BP379)))</f>
        <v/>
      </c>
      <c r="DT379" s="74" t="str">
        <f t="shared" si="506"/>
        <v/>
      </c>
      <c r="DU379" s="74" t="str">
        <f>IF(DO379="","",MAX(DU$10:DU378)+1)</f>
        <v/>
      </c>
      <c r="DV379" s="181" t="str">
        <f>IF(DO379="","",INDEX(klub_id,MATCH(DO379,klub_naziv,0)))</f>
        <v/>
      </c>
      <c r="DW379" s="129" t="str">
        <f t="shared" si="507"/>
        <v/>
      </c>
      <c r="DX379" t="s">
        <v>1</v>
      </c>
      <c r="DY379" s="30" t="str">
        <f t="shared" si="508"/>
        <v/>
      </c>
      <c r="DZ379" t="s">
        <v>1</v>
      </c>
      <c r="EA379" s="170" t="str">
        <f>IF(BX379="","",IF(BY379&lt;&gt;"NEMA","ime-pre-klu"&amp;IF(BJ379="","","(ali)")&amp;"-kat",IF(CB379&lt;&gt;"NEMA","ime-pre-klu"&amp;IF(BJ379="","","(ali)"),IF(CE379&lt;&gt;"NEMA","ime-pre",IF(CW379&lt;&gt;"","novo",""))))&amp;IF(AND(BE379="0",BD379&gt;max_minuta*60),"-ot",""))</f>
        <v/>
      </c>
      <c r="EB379" t="s">
        <v>1</v>
      </c>
      <c r="EC379" s="112"/>
      <c r="ED379" s="138"/>
      <c r="EE379" s="138"/>
      <c r="EF379" s="138"/>
      <c r="EG379" s="138"/>
      <c r="EH379" s="138"/>
      <c r="EI379" s="138"/>
      <c r="EJ379" s="138"/>
      <c r="EK379" s="138"/>
      <c r="EL379" s="138"/>
      <c r="EM379" s="107" t="str">
        <f t="shared" si="491"/>
        <v/>
      </c>
      <c r="EN379" t="s">
        <v>1</v>
      </c>
    </row>
    <row r="380" spans="2:144" x14ac:dyDescent="0.25">
      <c r="B380" s="152"/>
      <c r="C380" t="s">
        <v>1</v>
      </c>
      <c r="D380" s="163" t="str">
        <f t="shared" si="492"/>
        <v/>
      </c>
      <c r="E380" s="164" t="str">
        <f t="shared" ref="E380:AW380" si="558">IF($B380="","",FIND(";",$B380,D380+1))</f>
        <v/>
      </c>
      <c r="F380" s="164" t="str">
        <f t="shared" si="558"/>
        <v/>
      </c>
      <c r="G380" s="164" t="str">
        <f t="shared" si="558"/>
        <v/>
      </c>
      <c r="H380" s="164" t="str">
        <f t="shared" si="558"/>
        <v/>
      </c>
      <c r="I380" s="164" t="str">
        <f t="shared" si="558"/>
        <v/>
      </c>
      <c r="J380" s="164" t="str">
        <f t="shared" si="558"/>
        <v/>
      </c>
      <c r="K380" s="164" t="str">
        <f t="shared" si="558"/>
        <v/>
      </c>
      <c r="L380" s="164" t="str">
        <f t="shared" si="558"/>
        <v/>
      </c>
      <c r="M380" s="164" t="str">
        <f t="shared" si="558"/>
        <v/>
      </c>
      <c r="N380" s="164" t="str">
        <f t="shared" si="558"/>
        <v/>
      </c>
      <c r="O380" s="164" t="str">
        <f t="shared" si="558"/>
        <v/>
      </c>
      <c r="P380" s="164" t="str">
        <f t="shared" si="558"/>
        <v/>
      </c>
      <c r="Q380" s="164" t="str">
        <f t="shared" si="558"/>
        <v/>
      </c>
      <c r="R380" s="164" t="str">
        <f t="shared" si="558"/>
        <v/>
      </c>
      <c r="S380" s="164" t="str">
        <f t="shared" si="558"/>
        <v/>
      </c>
      <c r="T380" s="164" t="str">
        <f t="shared" si="558"/>
        <v/>
      </c>
      <c r="U380" s="164" t="str">
        <f t="shared" si="558"/>
        <v/>
      </c>
      <c r="V380" s="164" t="str">
        <f t="shared" si="558"/>
        <v/>
      </c>
      <c r="W380" s="164" t="str">
        <f t="shared" si="558"/>
        <v/>
      </c>
      <c r="X380" s="164" t="str">
        <f t="shared" si="558"/>
        <v/>
      </c>
      <c r="Y380" s="164" t="str">
        <f t="shared" si="558"/>
        <v/>
      </c>
      <c r="Z380" s="164" t="str">
        <f t="shared" si="558"/>
        <v/>
      </c>
      <c r="AA380" s="164" t="str">
        <f t="shared" si="558"/>
        <v/>
      </c>
      <c r="AB380" s="164" t="str">
        <f t="shared" si="558"/>
        <v/>
      </c>
      <c r="AC380" s="164" t="str">
        <f t="shared" si="558"/>
        <v/>
      </c>
      <c r="AD380" s="164" t="str">
        <f t="shared" si="558"/>
        <v/>
      </c>
      <c r="AE380" s="164" t="str">
        <f t="shared" si="558"/>
        <v/>
      </c>
      <c r="AF380" s="164" t="str">
        <f t="shared" si="558"/>
        <v/>
      </c>
      <c r="AG380" s="164" t="str">
        <f t="shared" si="558"/>
        <v/>
      </c>
      <c r="AH380" s="164" t="str">
        <f t="shared" si="558"/>
        <v/>
      </c>
      <c r="AI380" s="164" t="str">
        <f t="shared" si="558"/>
        <v/>
      </c>
      <c r="AJ380" s="164" t="str">
        <f t="shared" si="558"/>
        <v/>
      </c>
      <c r="AK380" s="164" t="str">
        <f t="shared" si="558"/>
        <v/>
      </c>
      <c r="AL380" s="164" t="str">
        <f t="shared" si="558"/>
        <v/>
      </c>
      <c r="AM380" s="164" t="str">
        <f t="shared" si="558"/>
        <v/>
      </c>
      <c r="AN380" s="164" t="str">
        <f t="shared" si="558"/>
        <v/>
      </c>
      <c r="AO380" s="164" t="str">
        <f t="shared" si="558"/>
        <v/>
      </c>
      <c r="AP380" s="164" t="str">
        <f t="shared" si="558"/>
        <v/>
      </c>
      <c r="AQ380" s="164" t="str">
        <f t="shared" si="558"/>
        <v/>
      </c>
      <c r="AR380" s="164" t="str">
        <f t="shared" si="558"/>
        <v/>
      </c>
      <c r="AS380" s="164" t="str">
        <f t="shared" si="558"/>
        <v/>
      </c>
      <c r="AT380" s="164" t="str">
        <f t="shared" si="558"/>
        <v/>
      </c>
      <c r="AU380" s="164" t="str">
        <f t="shared" si="558"/>
        <v/>
      </c>
      <c r="AV380" s="164" t="str">
        <f t="shared" si="558"/>
        <v/>
      </c>
      <c r="AW380" s="165" t="str">
        <f t="shared" si="558"/>
        <v/>
      </c>
      <c r="AX380" t="s">
        <v>1</v>
      </c>
      <c r="AY380" s="106" t="str">
        <f t="shared" si="494"/>
        <v/>
      </c>
      <c r="AZ380" s="138" t="str">
        <f t="shared" si="486"/>
        <v/>
      </c>
      <c r="BA380" s="74" t="str">
        <f t="shared" si="495"/>
        <v/>
      </c>
      <c r="BB380" s="74" t="str">
        <f t="shared" si="496"/>
        <v/>
      </c>
      <c r="BC380" s="138" t="str">
        <f t="shared" si="497"/>
        <v/>
      </c>
      <c r="BD380" s="138" t="str">
        <f t="shared" si="498"/>
        <v/>
      </c>
      <c r="BE380" s="138" t="str">
        <f t="shared" si="499"/>
        <v/>
      </c>
      <c r="BF380" s="138" t="str">
        <f t="shared" si="520"/>
        <v/>
      </c>
      <c r="BG380" s="138" t="str">
        <f>IF(CD380="","",IF(N(BD380)&gt;max_minuta*60,2,INDEX(statusRezultat_id,MATCH(VALUE(BE380),statusRezultat_oevent,0))))</f>
        <v/>
      </c>
      <c r="BH380" s="74" t="str">
        <f>IF(B380="","",SUBSTITUTE(MID($B380,R380+1,S380-R380-1),"""",""))</f>
        <v/>
      </c>
      <c r="BI380" s="74" t="str">
        <f>IF(B380="","",SUBSTITUTE(MID($B380,S380+1,T380-S380-1),"""",""))</f>
        <v/>
      </c>
      <c r="BJ380" s="138" t="str">
        <f t="shared" si="500"/>
        <v/>
      </c>
      <c r="BK380" s="74" t="str" cm="1">
        <f t="array" ref="BK380">IF(BJ380="",""&amp;BI380,IF(BJ380="NEMA",BI380,INDEX(klubAlias_klub,BJ380)))</f>
        <v/>
      </c>
      <c r="BL380" s="74" t="str" cm="1">
        <f t="array" ref="BL380">IFERROR(INDEX(registarNatjecatelji,CE380,4),"")</f>
        <v/>
      </c>
      <c r="BM380" s="183" t="str">
        <f t="shared" si="544"/>
        <v/>
      </c>
      <c r="BN380" s="74" t="str">
        <f t="shared" si="501"/>
        <v/>
      </c>
      <c r="BO380" s="74" t="str">
        <f>IF(B380="","",SUBSTITUTE(MID($B380,T380+1,U380-T380-1),"""",""))</f>
        <v/>
      </c>
      <c r="BP380" s="138" t="str">
        <f>IF(BO380="","",IFERROR(INDEX(drzava_id,MATCH(BO380,drzava_oznaka,0)),"NEMA"))</f>
        <v/>
      </c>
      <c r="BQ380" s="74" t="str">
        <f>IF(B380="","",SUBSTITUTE(MID($B380,AQ380+1,AR380-AQ380-1),"""",""))</f>
        <v/>
      </c>
      <c r="BR380" s="74" t="str">
        <f t="shared" si="487"/>
        <v/>
      </c>
      <c r="BS380" s="138" t="str">
        <f t="shared" si="488"/>
        <v/>
      </c>
      <c r="BT380" s="75" t="str">
        <f>IF(B380="","",SUBSTITUTE(MID($B380,AR380+1,AS380-AR380-1),"""",""))</f>
        <v/>
      </c>
      <c r="BU380" s="75" t="str">
        <f>IF(B380="","",SUBSTITUTE(MID($B380,AS380+1,AT380-AS380-1),"""",""))</f>
        <v/>
      </c>
      <c r="BV380" s="76" t="str">
        <f>IF(B380="","",SUBSTITUTE(MID($B380,AT380+1,AU380-AT380-1),"""",""))</f>
        <v/>
      </c>
      <c r="BW380" t="s">
        <v>1</v>
      </c>
      <c r="BX380" s="106" t="str">
        <f>IF(BA380="Vacant","",IF(BA380="","",BA380) &amp; IF(BB380="",""," – " &amp; BB380) &amp; IF(BN380="",""," – " &amp; BN380) &amp; IF(AY380="",""," – " &amp; AY380))</f>
        <v/>
      </c>
      <c r="BY380" s="107" t="str">
        <f t="shared" si="489"/>
        <v/>
      </c>
      <c r="BZ380" t="s">
        <v>1</v>
      </c>
      <c r="CA380" s="106" t="str">
        <f>IF(BA380="Vacant","",IF(BA380="","",BA380) &amp; IF(BB380="",""," – " &amp; BB380) &amp; IF(BN380="",""," – " &amp; BN380))</f>
        <v/>
      </c>
      <c r="CB380" s="107" t="str">
        <f t="shared" si="490"/>
        <v/>
      </c>
      <c r="CC380" t="s">
        <v>1</v>
      </c>
      <c r="CD380" s="106" t="str">
        <f>IF(BA380="Vacant","",IF(BA380="","",BA380)&amp;IF(BB380="",""," – "&amp;BB380))</f>
        <v/>
      </c>
      <c r="CE380" s="107" t="str">
        <f t="shared" si="502"/>
        <v/>
      </c>
      <c r="CF380" t="s">
        <v>1</v>
      </c>
      <c r="CG380" s="112" t="str">
        <f t="shared" si="503"/>
        <v/>
      </c>
      <c r="CH380" s="107" t="str" cm="1">
        <f t="array" ref="CH380">IF(CG380="","",INDEX(imePrezime_id,CG380,0))</f>
        <v/>
      </c>
      <c r="CI380" t="s">
        <v>1</v>
      </c>
      <c r="CJ380" s="30" t="str">
        <f>IF(CE380&lt;&gt;"NEMA","","SELECT '"&amp;CD380&amp;"', ime, prezime FROM imeprezime WHERE ime LIKE '%"&amp;MID(BA380,2,LEN(BA380)-2)&amp;"%' Or prezime LIKE '%"&amp;MID(BB380,2,LEN(BB380)-2)&amp;"%' Or ime LIKE '%"&amp;MID(BB380,2,LEN(BB380)-2)&amp;"%' Or prezime LIKE '%"&amp;MID(BA380,2,LEN(BA380)-2)&amp;"%' ORDER BY ime, prezime;")</f>
        <v/>
      </c>
      <c r="CK380" t="s">
        <v>1</v>
      </c>
      <c r="CL380" s="91"/>
      <c r="CM380" t="s">
        <v>1</v>
      </c>
      <c r="CO380" t="s">
        <v>1</v>
      </c>
      <c r="CW380" s="116" t="str">
        <f>IF(CE380="NEMA",MAX(CW$10:CW379)+1,"")</f>
        <v/>
      </c>
      <c r="CX380" t="s">
        <v>1</v>
      </c>
      <c r="CY380" s="124" t="str">
        <f>LEFT(BQ380,1)</f>
        <v/>
      </c>
      <c r="CZ380" t="s">
        <v>1</v>
      </c>
      <c r="DA380" s="106" t="str">
        <f>IF(CW380="","",IF(BO380&lt;&gt;"CRO","","INSERT INTO osoba (id,reg_broj,oib,spol_id,dat_rodjenja) VALUES ("&amp;CW380&amp;",(SELECT max(reg_broj)+1 FROM osoba),Null,'"&amp;CY380&amp;"',Null); INSERT INTO osoba_log (id,reg_broj,oib,spol_id,dat_rodjenja,dnevnik_id) SELECT id,reg_broj,oib,spol_id,dat_rodjenja,"&amp;CW$2&amp;" FROM osoba WHERE id = "&amp;CW380&amp;";"))</f>
        <v/>
      </c>
      <c r="DB380" s="129" t="str">
        <f>IF(CW380="","","INSERT INTO imeprezime (id,osoba_id,rbr,ime,prezime,klub_id,identitet_id,sintaksa_id,info,aktivno,dnevnik_id) VALUES ("&amp;CW380&amp;","&amp;IF(DA380="","Null",CW380)&amp;",1,'"&amp;BA380&amp;"','"&amp;BB380&amp;"',(SELECT id FROM klub WHERE naziv = '"&amp;BI380&amp;"'),Null,1,'',1,"&amp;CW$2&amp;");")</f>
        <v/>
      </c>
      <c r="DC380" t="s">
        <v>1</v>
      </c>
      <c r="DD380" s="30" t="str">
        <f t="shared" si="504"/>
        <v/>
      </c>
      <c r="DE380" t="s">
        <v>1</v>
      </c>
      <c r="DF380" s="106" t="str">
        <f>IF(OR(BP380="",BP380&lt;&gt;"NEMA"),"",BO380)</f>
        <v/>
      </c>
      <c r="DG380" s="129" t="str">
        <f>IF(DF380="","",MAX(DG$10:DG379)+1)</f>
        <v/>
      </c>
      <c r="DH380" t="s">
        <v>1</v>
      </c>
      <c r="DI380" s="91"/>
      <c r="DJ380" t="s">
        <v>1</v>
      </c>
      <c r="DK380" s="30" t="str">
        <f>IF(DF380="","","INSERT INTO drzava(id,naziv,oznaka) VALUES ("&amp;DG380&amp;",'"&amp;DI380&amp;"','"&amp;UPPER(LEFT(DF380,1))&amp;LOWER(RIGHT(DF380,2))&amp;"');")</f>
        <v/>
      </c>
      <c r="DL380" t="s">
        <v>1</v>
      </c>
      <c r="DM380" s="170" t="str">
        <f>IF(BJ380&lt;&gt;"NEMA","",IF(IFERROR(MATCH(BI380,BI$10:BI379,0),0)&lt;&gt;0,"",BI380))</f>
        <v/>
      </c>
      <c r="DN380" t="s">
        <v>1</v>
      </c>
      <c r="DO380" s="91"/>
      <c r="DP380" t="s">
        <v>1</v>
      </c>
      <c r="DQ380" s="106" t="str">
        <f t="shared" si="505"/>
        <v/>
      </c>
      <c r="DR380" s="74" t="str">
        <f>IF(DQ380="","",MAX(DR$10:DR379)+1)</f>
        <v/>
      </c>
      <c r="DS380" s="74" t="str">
        <f>IF(DQ380="","",IF(BP380="","",IF(BP380="NEMA",DG380,BP380)))</f>
        <v/>
      </c>
      <c r="DT380" s="74" t="str">
        <f t="shared" si="506"/>
        <v/>
      </c>
      <c r="DU380" s="74" t="str">
        <f>IF(DO380="","",MAX(DU$10:DU379)+1)</f>
        <v/>
      </c>
      <c r="DV380" s="181" t="str">
        <f>IF(DO380="","",INDEX(klub_id,MATCH(DO380,klub_naziv,0)))</f>
        <v/>
      </c>
      <c r="DW380" s="129" t="str">
        <f t="shared" si="507"/>
        <v/>
      </c>
      <c r="DX380" t="s">
        <v>1</v>
      </c>
      <c r="DY380" s="30" t="str">
        <f t="shared" si="508"/>
        <v/>
      </c>
      <c r="DZ380" t="s">
        <v>1</v>
      </c>
      <c r="EA380" s="170" t="str">
        <f>IF(BX380="","",IF(BY380&lt;&gt;"NEMA","ime-pre-klu"&amp;IF(BJ380="","","(ali)")&amp;"-kat",IF(CB380&lt;&gt;"NEMA","ime-pre-klu"&amp;IF(BJ380="","","(ali)"),IF(CE380&lt;&gt;"NEMA","ime-pre",IF(CW380&lt;&gt;"","novo",""))))&amp;IF(AND(BE380="0",BD380&gt;max_minuta*60),"-ot",""))</f>
        <v/>
      </c>
      <c r="EB380" t="s">
        <v>1</v>
      </c>
      <c r="EC380" s="112"/>
      <c r="ED380" s="138"/>
      <c r="EE380" s="138"/>
      <c r="EF380" s="138"/>
      <c r="EG380" s="138"/>
      <c r="EH380" s="138"/>
      <c r="EI380" s="138"/>
      <c r="EJ380" s="138"/>
      <c r="EK380" s="138"/>
      <c r="EL380" s="138"/>
      <c r="EM380" s="107" t="str">
        <f t="shared" si="491"/>
        <v/>
      </c>
      <c r="EN380" t="s">
        <v>1</v>
      </c>
    </row>
    <row r="381" spans="2:144" x14ac:dyDescent="0.25">
      <c r="B381" s="152"/>
      <c r="C381" t="s">
        <v>1</v>
      </c>
      <c r="D381" s="163" t="str">
        <f t="shared" si="492"/>
        <v/>
      </c>
      <c r="E381" s="164" t="str">
        <f t="shared" ref="E381:AW381" si="559">IF($B381="","",FIND(";",$B381,D381+1))</f>
        <v/>
      </c>
      <c r="F381" s="164" t="str">
        <f t="shared" si="559"/>
        <v/>
      </c>
      <c r="G381" s="164" t="str">
        <f t="shared" si="559"/>
        <v/>
      </c>
      <c r="H381" s="164" t="str">
        <f t="shared" si="559"/>
        <v/>
      </c>
      <c r="I381" s="164" t="str">
        <f t="shared" si="559"/>
        <v/>
      </c>
      <c r="J381" s="164" t="str">
        <f t="shared" si="559"/>
        <v/>
      </c>
      <c r="K381" s="164" t="str">
        <f t="shared" si="559"/>
        <v/>
      </c>
      <c r="L381" s="164" t="str">
        <f t="shared" si="559"/>
        <v/>
      </c>
      <c r="M381" s="164" t="str">
        <f t="shared" si="559"/>
        <v/>
      </c>
      <c r="N381" s="164" t="str">
        <f t="shared" si="559"/>
        <v/>
      </c>
      <c r="O381" s="164" t="str">
        <f t="shared" si="559"/>
        <v/>
      </c>
      <c r="P381" s="164" t="str">
        <f t="shared" si="559"/>
        <v/>
      </c>
      <c r="Q381" s="164" t="str">
        <f t="shared" si="559"/>
        <v/>
      </c>
      <c r="R381" s="164" t="str">
        <f t="shared" si="559"/>
        <v/>
      </c>
      <c r="S381" s="164" t="str">
        <f t="shared" si="559"/>
        <v/>
      </c>
      <c r="T381" s="164" t="str">
        <f t="shared" si="559"/>
        <v/>
      </c>
      <c r="U381" s="164" t="str">
        <f t="shared" si="559"/>
        <v/>
      </c>
      <c r="V381" s="164" t="str">
        <f t="shared" si="559"/>
        <v/>
      </c>
      <c r="W381" s="164" t="str">
        <f t="shared" si="559"/>
        <v/>
      </c>
      <c r="X381" s="164" t="str">
        <f t="shared" si="559"/>
        <v/>
      </c>
      <c r="Y381" s="164" t="str">
        <f t="shared" si="559"/>
        <v/>
      </c>
      <c r="Z381" s="164" t="str">
        <f t="shared" si="559"/>
        <v/>
      </c>
      <c r="AA381" s="164" t="str">
        <f t="shared" si="559"/>
        <v/>
      </c>
      <c r="AB381" s="164" t="str">
        <f t="shared" si="559"/>
        <v/>
      </c>
      <c r="AC381" s="164" t="str">
        <f t="shared" si="559"/>
        <v/>
      </c>
      <c r="AD381" s="164" t="str">
        <f t="shared" si="559"/>
        <v/>
      </c>
      <c r="AE381" s="164" t="str">
        <f t="shared" si="559"/>
        <v/>
      </c>
      <c r="AF381" s="164" t="str">
        <f t="shared" si="559"/>
        <v/>
      </c>
      <c r="AG381" s="164" t="str">
        <f t="shared" si="559"/>
        <v/>
      </c>
      <c r="AH381" s="164" t="str">
        <f t="shared" si="559"/>
        <v/>
      </c>
      <c r="AI381" s="164" t="str">
        <f t="shared" si="559"/>
        <v/>
      </c>
      <c r="AJ381" s="164" t="str">
        <f t="shared" si="559"/>
        <v/>
      </c>
      <c r="AK381" s="164" t="str">
        <f t="shared" si="559"/>
        <v/>
      </c>
      <c r="AL381" s="164" t="str">
        <f t="shared" si="559"/>
        <v/>
      </c>
      <c r="AM381" s="164" t="str">
        <f t="shared" si="559"/>
        <v/>
      </c>
      <c r="AN381" s="164" t="str">
        <f t="shared" si="559"/>
        <v/>
      </c>
      <c r="AO381" s="164" t="str">
        <f t="shared" si="559"/>
        <v/>
      </c>
      <c r="AP381" s="164" t="str">
        <f t="shared" si="559"/>
        <v/>
      </c>
      <c r="AQ381" s="164" t="str">
        <f t="shared" si="559"/>
        <v/>
      </c>
      <c r="AR381" s="164" t="str">
        <f t="shared" si="559"/>
        <v/>
      </c>
      <c r="AS381" s="164" t="str">
        <f t="shared" si="559"/>
        <v/>
      </c>
      <c r="AT381" s="164" t="str">
        <f t="shared" si="559"/>
        <v/>
      </c>
      <c r="AU381" s="164" t="str">
        <f t="shared" si="559"/>
        <v/>
      </c>
      <c r="AV381" s="164" t="str">
        <f t="shared" si="559"/>
        <v/>
      </c>
      <c r="AW381" s="165" t="str">
        <f t="shared" si="559"/>
        <v/>
      </c>
      <c r="AX381" t="s">
        <v>1</v>
      </c>
      <c r="AY381" s="106" t="str">
        <f t="shared" si="494"/>
        <v/>
      </c>
      <c r="AZ381" s="138" t="str">
        <f t="shared" si="486"/>
        <v/>
      </c>
      <c r="BA381" s="74" t="str">
        <f t="shared" si="495"/>
        <v/>
      </c>
      <c r="BB381" s="74" t="str">
        <f t="shared" si="496"/>
        <v/>
      </c>
      <c r="BC381" s="138" t="str">
        <f t="shared" si="497"/>
        <v/>
      </c>
      <c r="BD381" s="138" t="str">
        <f t="shared" si="498"/>
        <v/>
      </c>
      <c r="BE381" s="138" t="str">
        <f t="shared" si="499"/>
        <v/>
      </c>
      <c r="BF381" s="138" t="str">
        <f t="shared" si="520"/>
        <v/>
      </c>
      <c r="BG381" s="138" t="str">
        <f>IF(CD381="","",IF(N(BD381)&gt;max_minuta*60,2,INDEX(statusRezultat_id,MATCH(VALUE(BE381),statusRezultat_oevent,0))))</f>
        <v/>
      </c>
      <c r="BH381" s="74" t="str">
        <f>IF(B381="","",SUBSTITUTE(MID($B381,R381+1,S381-R381-1),"""",""))</f>
        <v/>
      </c>
      <c r="BI381" s="74" t="str">
        <f>IF(B381="","",SUBSTITUTE(MID($B381,S381+1,T381-S381-1),"""",""))</f>
        <v/>
      </c>
      <c r="BJ381" s="138" t="str">
        <f t="shared" si="500"/>
        <v/>
      </c>
      <c r="BK381" s="74" t="str" cm="1">
        <f t="array" ref="BK381">IF(BJ381="",""&amp;BI381,IF(BJ381="NEMA",BI381,INDEX(klubAlias_klub,BJ381)))</f>
        <v/>
      </c>
      <c r="BL381" s="74" t="str" cm="1">
        <f t="array" ref="BL381">IFERROR(INDEX(registarNatjecatelji,CE381,4),"")</f>
        <v/>
      </c>
      <c r="BM381" s="183" t="str">
        <f t="shared" si="544"/>
        <v/>
      </c>
      <c r="BN381" s="74" t="str">
        <f t="shared" si="501"/>
        <v/>
      </c>
      <c r="BO381" s="74" t="str">
        <f>IF(B381="","",SUBSTITUTE(MID($B381,T381+1,U381-T381-1),"""",""))</f>
        <v/>
      </c>
      <c r="BP381" s="138" t="str">
        <f>IF(BO381="","",IFERROR(INDEX(drzava_id,MATCH(BO381,drzava_oznaka,0)),"NEMA"))</f>
        <v/>
      </c>
      <c r="BQ381" s="74" t="str">
        <f>IF(B381="","",SUBSTITUTE(MID($B381,AQ381+1,AR381-AQ381-1),"""",""))</f>
        <v/>
      </c>
      <c r="BR381" s="74" t="str">
        <f t="shared" si="487"/>
        <v/>
      </c>
      <c r="BS381" s="138" t="str">
        <f t="shared" si="488"/>
        <v/>
      </c>
      <c r="BT381" s="75" t="str">
        <f>IF(B381="","",SUBSTITUTE(MID($B381,AR381+1,AS381-AR381-1),"""",""))</f>
        <v/>
      </c>
      <c r="BU381" s="75" t="str">
        <f>IF(B381="","",SUBSTITUTE(MID($B381,AS381+1,AT381-AS381-1),"""",""))</f>
        <v/>
      </c>
      <c r="BV381" s="76" t="str">
        <f>IF(B381="","",SUBSTITUTE(MID($B381,AT381+1,AU381-AT381-1),"""",""))</f>
        <v/>
      </c>
      <c r="BW381" t="s">
        <v>1</v>
      </c>
      <c r="BX381" s="106" t="str">
        <f>IF(BA381="Vacant","",IF(BA381="","",BA381) &amp; IF(BB381="",""," – " &amp; BB381) &amp; IF(BN381="",""," – " &amp; BN381) &amp; IF(AY381="",""," – " &amp; AY381))</f>
        <v/>
      </c>
      <c r="BY381" s="107" t="str">
        <f t="shared" si="489"/>
        <v/>
      </c>
      <c r="BZ381" t="s">
        <v>1</v>
      </c>
      <c r="CA381" s="106" t="str">
        <f>IF(BA381="Vacant","",IF(BA381="","",BA381) &amp; IF(BB381="",""," – " &amp; BB381) &amp; IF(BN381="",""," – " &amp; BN381))</f>
        <v/>
      </c>
      <c r="CB381" s="107" t="str">
        <f t="shared" si="490"/>
        <v/>
      </c>
      <c r="CC381" t="s">
        <v>1</v>
      </c>
      <c r="CD381" s="106" t="str">
        <f>IF(BA381="Vacant","",IF(BA381="","",BA381)&amp;IF(BB381="",""," – "&amp;BB381))</f>
        <v/>
      </c>
      <c r="CE381" s="107" t="str">
        <f t="shared" si="502"/>
        <v/>
      </c>
      <c r="CF381" t="s">
        <v>1</v>
      </c>
      <c r="CG381" s="112" t="str">
        <f t="shared" si="503"/>
        <v/>
      </c>
      <c r="CH381" s="107" t="str" cm="1">
        <f t="array" ref="CH381">IF(CG381="","",INDEX(imePrezime_id,CG381,0))</f>
        <v/>
      </c>
      <c r="CI381" t="s">
        <v>1</v>
      </c>
      <c r="CJ381" s="30" t="str">
        <f>IF(CE381&lt;&gt;"NEMA","","SELECT '"&amp;CD381&amp;"', ime, prezime FROM imeprezime WHERE ime LIKE '%"&amp;MID(BA381,2,LEN(BA381)-2)&amp;"%' Or prezime LIKE '%"&amp;MID(BB381,2,LEN(BB381)-2)&amp;"%' Or ime LIKE '%"&amp;MID(BB381,2,LEN(BB381)-2)&amp;"%' Or prezime LIKE '%"&amp;MID(BA381,2,LEN(BA381)-2)&amp;"%' ORDER BY ime, prezime;")</f>
        <v/>
      </c>
      <c r="CK381" t="s">
        <v>1</v>
      </c>
      <c r="CL381" s="91"/>
      <c r="CM381" t="s">
        <v>1</v>
      </c>
      <c r="CO381" t="s">
        <v>1</v>
      </c>
      <c r="CW381" s="116" t="str">
        <f>IF(CE381="NEMA",MAX(CW$10:CW380)+1,"")</f>
        <v/>
      </c>
      <c r="CX381" t="s">
        <v>1</v>
      </c>
      <c r="CY381" s="124" t="str">
        <f>LEFT(BQ381,1)</f>
        <v/>
      </c>
      <c r="CZ381" t="s">
        <v>1</v>
      </c>
      <c r="DA381" s="106" t="str">
        <f>IF(CW381="","",IF(BO381&lt;&gt;"CRO","","INSERT INTO osoba (id,reg_broj,oib,spol_id,dat_rodjenja) VALUES ("&amp;CW381&amp;",(SELECT max(reg_broj)+1 FROM osoba),Null,'"&amp;CY381&amp;"',Null); INSERT INTO osoba_log (id,reg_broj,oib,spol_id,dat_rodjenja,dnevnik_id) SELECT id,reg_broj,oib,spol_id,dat_rodjenja,"&amp;CW$2&amp;" FROM osoba WHERE id = "&amp;CW381&amp;";"))</f>
        <v/>
      </c>
      <c r="DB381" s="129" t="str">
        <f>IF(CW381="","","INSERT INTO imeprezime (id,osoba_id,rbr,ime,prezime,klub_id,identitet_id,sintaksa_id,info,aktivno,dnevnik_id) VALUES ("&amp;CW381&amp;","&amp;IF(DA381="","Null",CW381)&amp;",1,'"&amp;BA381&amp;"','"&amp;BB381&amp;"',(SELECT id FROM klub WHERE naziv = '"&amp;BI381&amp;"'),Null,1,'',1,"&amp;CW$2&amp;");")</f>
        <v/>
      </c>
      <c r="DC381" t="s">
        <v>1</v>
      </c>
      <c r="DD381" s="30" t="str">
        <f t="shared" si="504"/>
        <v/>
      </c>
      <c r="DE381" t="s">
        <v>1</v>
      </c>
      <c r="DF381" s="106" t="str">
        <f>IF(OR(BP381="",BP381&lt;&gt;"NEMA"),"",BO381)</f>
        <v/>
      </c>
      <c r="DG381" s="129" t="str">
        <f>IF(DF381="","",MAX(DG$10:DG380)+1)</f>
        <v/>
      </c>
      <c r="DH381" t="s">
        <v>1</v>
      </c>
      <c r="DI381" s="91"/>
      <c r="DJ381" t="s">
        <v>1</v>
      </c>
      <c r="DK381" s="30" t="str">
        <f>IF(DF381="","","INSERT INTO drzava(id,naziv,oznaka) VALUES ("&amp;DG381&amp;",'"&amp;DI381&amp;"','"&amp;UPPER(LEFT(DF381,1))&amp;LOWER(RIGHT(DF381,2))&amp;"');")</f>
        <v/>
      </c>
      <c r="DL381" t="s">
        <v>1</v>
      </c>
      <c r="DM381" s="170" t="str">
        <f>IF(BJ381&lt;&gt;"NEMA","",IF(IFERROR(MATCH(BI381,BI$10:BI380,0),0)&lt;&gt;0,"",BI381))</f>
        <v/>
      </c>
      <c r="DN381" t="s">
        <v>1</v>
      </c>
      <c r="DO381" s="91"/>
      <c r="DP381" t="s">
        <v>1</v>
      </c>
      <c r="DQ381" s="106" t="str">
        <f t="shared" si="505"/>
        <v/>
      </c>
      <c r="DR381" s="74" t="str">
        <f>IF(DQ381="","",MAX(DR$10:DR380)+1)</f>
        <v/>
      </c>
      <c r="DS381" s="74" t="str">
        <f>IF(DQ381="","",IF(BP381="","",IF(BP381="NEMA",DG381,BP381)))</f>
        <v/>
      </c>
      <c r="DT381" s="74" t="str">
        <f t="shared" si="506"/>
        <v/>
      </c>
      <c r="DU381" s="74" t="str">
        <f>IF(DO381="","",MAX(DU$10:DU380)+1)</f>
        <v/>
      </c>
      <c r="DV381" s="181" t="str">
        <f>IF(DO381="","",INDEX(klub_id,MATCH(DO381,klub_naziv,0)))</f>
        <v/>
      </c>
      <c r="DW381" s="129" t="str">
        <f t="shared" si="507"/>
        <v/>
      </c>
      <c r="DX381" t="s">
        <v>1</v>
      </c>
      <c r="DY381" s="30" t="str">
        <f t="shared" si="508"/>
        <v/>
      </c>
      <c r="DZ381" t="s">
        <v>1</v>
      </c>
      <c r="EA381" s="170" t="str">
        <f>IF(BX381="","",IF(BY381&lt;&gt;"NEMA","ime-pre-klu"&amp;IF(BJ381="","","(ali)")&amp;"-kat",IF(CB381&lt;&gt;"NEMA","ime-pre-klu"&amp;IF(BJ381="","","(ali)"),IF(CE381&lt;&gt;"NEMA","ime-pre",IF(CW381&lt;&gt;"","novo",""))))&amp;IF(AND(BE381="0",BD381&gt;max_minuta*60),"-ot",""))</f>
        <v/>
      </c>
      <c r="EB381" t="s">
        <v>1</v>
      </c>
      <c r="EC381" s="112"/>
      <c r="ED381" s="138"/>
      <c r="EE381" s="138"/>
      <c r="EF381" s="138"/>
      <c r="EG381" s="138"/>
      <c r="EH381" s="138"/>
      <c r="EI381" s="138"/>
      <c r="EJ381" s="138"/>
      <c r="EK381" s="138"/>
      <c r="EL381" s="138"/>
      <c r="EM381" s="107" t="str">
        <f t="shared" si="491"/>
        <v/>
      </c>
      <c r="EN381" t="s">
        <v>1</v>
      </c>
    </row>
    <row r="382" spans="2:144" x14ac:dyDescent="0.25">
      <c r="B382" s="152"/>
      <c r="C382" t="s">
        <v>1</v>
      </c>
      <c r="D382" s="163" t="str">
        <f t="shared" si="492"/>
        <v/>
      </c>
      <c r="E382" s="164" t="str">
        <f t="shared" ref="E382:AW382" si="560">IF($B382="","",FIND(";",$B382,D382+1))</f>
        <v/>
      </c>
      <c r="F382" s="164" t="str">
        <f t="shared" si="560"/>
        <v/>
      </c>
      <c r="G382" s="164" t="str">
        <f t="shared" si="560"/>
        <v/>
      </c>
      <c r="H382" s="164" t="str">
        <f t="shared" si="560"/>
        <v/>
      </c>
      <c r="I382" s="164" t="str">
        <f t="shared" si="560"/>
        <v/>
      </c>
      <c r="J382" s="164" t="str">
        <f t="shared" si="560"/>
        <v/>
      </c>
      <c r="K382" s="164" t="str">
        <f t="shared" si="560"/>
        <v/>
      </c>
      <c r="L382" s="164" t="str">
        <f t="shared" si="560"/>
        <v/>
      </c>
      <c r="M382" s="164" t="str">
        <f t="shared" si="560"/>
        <v/>
      </c>
      <c r="N382" s="164" t="str">
        <f t="shared" si="560"/>
        <v/>
      </c>
      <c r="O382" s="164" t="str">
        <f t="shared" si="560"/>
        <v/>
      </c>
      <c r="P382" s="164" t="str">
        <f t="shared" si="560"/>
        <v/>
      </c>
      <c r="Q382" s="164" t="str">
        <f t="shared" si="560"/>
        <v/>
      </c>
      <c r="R382" s="164" t="str">
        <f t="shared" si="560"/>
        <v/>
      </c>
      <c r="S382" s="164" t="str">
        <f t="shared" si="560"/>
        <v/>
      </c>
      <c r="T382" s="164" t="str">
        <f t="shared" si="560"/>
        <v/>
      </c>
      <c r="U382" s="164" t="str">
        <f t="shared" si="560"/>
        <v/>
      </c>
      <c r="V382" s="164" t="str">
        <f t="shared" si="560"/>
        <v/>
      </c>
      <c r="W382" s="164" t="str">
        <f t="shared" si="560"/>
        <v/>
      </c>
      <c r="X382" s="164" t="str">
        <f t="shared" si="560"/>
        <v/>
      </c>
      <c r="Y382" s="164" t="str">
        <f t="shared" si="560"/>
        <v/>
      </c>
      <c r="Z382" s="164" t="str">
        <f t="shared" si="560"/>
        <v/>
      </c>
      <c r="AA382" s="164" t="str">
        <f t="shared" si="560"/>
        <v/>
      </c>
      <c r="AB382" s="164" t="str">
        <f t="shared" si="560"/>
        <v/>
      </c>
      <c r="AC382" s="164" t="str">
        <f t="shared" si="560"/>
        <v/>
      </c>
      <c r="AD382" s="164" t="str">
        <f t="shared" si="560"/>
        <v/>
      </c>
      <c r="AE382" s="164" t="str">
        <f t="shared" si="560"/>
        <v/>
      </c>
      <c r="AF382" s="164" t="str">
        <f t="shared" si="560"/>
        <v/>
      </c>
      <c r="AG382" s="164" t="str">
        <f t="shared" si="560"/>
        <v/>
      </c>
      <c r="AH382" s="164" t="str">
        <f t="shared" si="560"/>
        <v/>
      </c>
      <c r="AI382" s="164" t="str">
        <f t="shared" si="560"/>
        <v/>
      </c>
      <c r="AJ382" s="164" t="str">
        <f t="shared" si="560"/>
        <v/>
      </c>
      <c r="AK382" s="164" t="str">
        <f t="shared" si="560"/>
        <v/>
      </c>
      <c r="AL382" s="164" t="str">
        <f t="shared" si="560"/>
        <v/>
      </c>
      <c r="AM382" s="164" t="str">
        <f t="shared" si="560"/>
        <v/>
      </c>
      <c r="AN382" s="164" t="str">
        <f t="shared" si="560"/>
        <v/>
      </c>
      <c r="AO382" s="164" t="str">
        <f t="shared" si="560"/>
        <v/>
      </c>
      <c r="AP382" s="164" t="str">
        <f t="shared" si="560"/>
        <v/>
      </c>
      <c r="AQ382" s="164" t="str">
        <f t="shared" si="560"/>
        <v/>
      </c>
      <c r="AR382" s="164" t="str">
        <f t="shared" si="560"/>
        <v/>
      </c>
      <c r="AS382" s="164" t="str">
        <f t="shared" si="560"/>
        <v/>
      </c>
      <c r="AT382" s="164" t="str">
        <f t="shared" si="560"/>
        <v/>
      </c>
      <c r="AU382" s="164" t="str">
        <f t="shared" si="560"/>
        <v/>
      </c>
      <c r="AV382" s="164" t="str">
        <f t="shared" si="560"/>
        <v/>
      </c>
      <c r="AW382" s="165" t="str">
        <f t="shared" si="560"/>
        <v/>
      </c>
      <c r="AX382" t="s">
        <v>1</v>
      </c>
      <c r="AY382" s="106" t="str">
        <f t="shared" si="494"/>
        <v/>
      </c>
      <c r="AZ382" s="138" t="str">
        <f t="shared" si="486"/>
        <v/>
      </c>
      <c r="BA382" s="74" t="str">
        <f t="shared" si="495"/>
        <v/>
      </c>
      <c r="BB382" s="74" t="str">
        <f t="shared" si="496"/>
        <v/>
      </c>
      <c r="BC382" s="138" t="str">
        <f t="shared" si="497"/>
        <v/>
      </c>
      <c r="BD382" s="138" t="str">
        <f t="shared" si="498"/>
        <v/>
      </c>
      <c r="BE382" s="138" t="str">
        <f t="shared" si="499"/>
        <v/>
      </c>
      <c r="BF382" s="138" t="str">
        <f t="shared" si="520"/>
        <v/>
      </c>
      <c r="BG382" s="138" t="str">
        <f>IF(CD382="","",IF(N(BD382)&gt;max_minuta*60,2,INDEX(statusRezultat_id,MATCH(VALUE(BE382),statusRezultat_oevent,0))))</f>
        <v/>
      </c>
      <c r="BH382" s="74" t="str">
        <f>IF(B382="","",SUBSTITUTE(MID($B382,R382+1,S382-R382-1),"""",""))</f>
        <v/>
      </c>
      <c r="BI382" s="74" t="str">
        <f>IF(B382="","",SUBSTITUTE(MID($B382,S382+1,T382-S382-1),"""",""))</f>
        <v/>
      </c>
      <c r="BJ382" s="138" t="str">
        <f t="shared" si="500"/>
        <v/>
      </c>
      <c r="BK382" s="74" t="str" cm="1">
        <f t="array" ref="BK382">IF(BJ382="",""&amp;BI382,IF(BJ382="NEMA",BI382,INDEX(klubAlias_klub,BJ382)))</f>
        <v/>
      </c>
      <c r="BL382" s="74" t="str" cm="1">
        <f t="array" ref="BL382">IFERROR(INDEX(registarNatjecatelji,CE382,4),"")</f>
        <v/>
      </c>
      <c r="BM382" s="183" t="str">
        <f t="shared" si="544"/>
        <v/>
      </c>
      <c r="BN382" s="74" t="str">
        <f t="shared" si="501"/>
        <v/>
      </c>
      <c r="BO382" s="74" t="str">
        <f>IF(B382="","",SUBSTITUTE(MID($B382,T382+1,U382-T382-1),"""",""))</f>
        <v/>
      </c>
      <c r="BP382" s="138" t="str">
        <f>IF(BO382="","",IFERROR(INDEX(drzava_id,MATCH(BO382,drzava_oznaka,0)),"NEMA"))</f>
        <v/>
      </c>
      <c r="BQ382" s="74" t="str">
        <f>IF(B382="","",SUBSTITUTE(MID($B382,AQ382+1,AR382-AQ382-1),"""",""))</f>
        <v/>
      </c>
      <c r="BR382" s="74" t="str">
        <f t="shared" si="487"/>
        <v/>
      </c>
      <c r="BS382" s="138" t="str">
        <f t="shared" si="488"/>
        <v/>
      </c>
      <c r="BT382" s="75" t="str">
        <f>IF(B382="","",SUBSTITUTE(MID($B382,AR382+1,AS382-AR382-1),"""",""))</f>
        <v/>
      </c>
      <c r="BU382" s="75" t="str">
        <f>IF(B382="","",SUBSTITUTE(MID($B382,AS382+1,AT382-AS382-1),"""",""))</f>
        <v/>
      </c>
      <c r="BV382" s="76" t="str">
        <f>IF(B382="","",SUBSTITUTE(MID($B382,AT382+1,AU382-AT382-1),"""",""))</f>
        <v/>
      </c>
      <c r="BW382" t="s">
        <v>1</v>
      </c>
      <c r="BX382" s="106" t="str">
        <f>IF(BA382="Vacant","",IF(BA382="","",BA382) &amp; IF(BB382="",""," – " &amp; BB382) &amp; IF(BN382="",""," – " &amp; BN382) &amp; IF(AY382="",""," – " &amp; AY382))</f>
        <v/>
      </c>
      <c r="BY382" s="107" t="str">
        <f t="shared" si="489"/>
        <v/>
      </c>
      <c r="BZ382" t="s">
        <v>1</v>
      </c>
      <c r="CA382" s="106" t="str">
        <f>IF(BA382="Vacant","",IF(BA382="","",BA382) &amp; IF(BB382="",""," – " &amp; BB382) &amp; IF(BN382="",""," – " &amp; BN382))</f>
        <v/>
      </c>
      <c r="CB382" s="107" t="str">
        <f t="shared" si="490"/>
        <v/>
      </c>
      <c r="CC382" t="s">
        <v>1</v>
      </c>
      <c r="CD382" s="106" t="str">
        <f>IF(BA382="Vacant","",IF(BA382="","",BA382)&amp;IF(BB382="",""," – "&amp;BB382))</f>
        <v/>
      </c>
      <c r="CE382" s="107" t="str">
        <f t="shared" si="502"/>
        <v/>
      </c>
      <c r="CF382" t="s">
        <v>1</v>
      </c>
      <c r="CG382" s="112" t="str">
        <f t="shared" si="503"/>
        <v/>
      </c>
      <c r="CH382" s="107" t="str" cm="1">
        <f t="array" ref="CH382">IF(CG382="","",INDEX(imePrezime_id,CG382,0))</f>
        <v/>
      </c>
      <c r="CI382" t="s">
        <v>1</v>
      </c>
      <c r="CJ382" s="30" t="str">
        <f>IF(CE382&lt;&gt;"NEMA","","SELECT '"&amp;CD382&amp;"', ime, prezime FROM imeprezime WHERE ime LIKE '%"&amp;MID(BA382,2,LEN(BA382)-2)&amp;"%' Or prezime LIKE '%"&amp;MID(BB382,2,LEN(BB382)-2)&amp;"%' Or ime LIKE '%"&amp;MID(BB382,2,LEN(BB382)-2)&amp;"%' Or prezime LIKE '%"&amp;MID(BA382,2,LEN(BA382)-2)&amp;"%' ORDER BY ime, prezime;")</f>
        <v/>
      </c>
      <c r="CK382" t="s">
        <v>1</v>
      </c>
      <c r="CL382" s="91"/>
      <c r="CM382" t="s">
        <v>1</v>
      </c>
      <c r="CO382" t="s">
        <v>1</v>
      </c>
      <c r="CW382" s="116" t="str">
        <f>IF(CE382="NEMA",MAX(CW$10:CW381)+1,"")</f>
        <v/>
      </c>
      <c r="CX382" t="s">
        <v>1</v>
      </c>
      <c r="CY382" s="124" t="str">
        <f>LEFT(BQ382,1)</f>
        <v/>
      </c>
      <c r="CZ382" t="s">
        <v>1</v>
      </c>
      <c r="DA382" s="106" t="str">
        <f>IF(CW382="","",IF(BO382&lt;&gt;"CRO","","INSERT INTO osoba (id,reg_broj,oib,spol_id,dat_rodjenja) VALUES ("&amp;CW382&amp;",(SELECT max(reg_broj)+1 FROM osoba),Null,'"&amp;CY382&amp;"',Null); INSERT INTO osoba_log (id,reg_broj,oib,spol_id,dat_rodjenja,dnevnik_id) SELECT id,reg_broj,oib,spol_id,dat_rodjenja,"&amp;CW$2&amp;" FROM osoba WHERE id = "&amp;CW382&amp;";"))</f>
        <v/>
      </c>
      <c r="DB382" s="129" t="str">
        <f>IF(CW382="","","INSERT INTO imeprezime (id,osoba_id,rbr,ime,prezime,klub_id,identitet_id,sintaksa_id,info,aktivno,dnevnik_id) VALUES ("&amp;CW382&amp;","&amp;IF(DA382="","Null",CW382)&amp;",1,'"&amp;BA382&amp;"','"&amp;BB382&amp;"',(SELECT id FROM klub WHERE naziv = '"&amp;BI382&amp;"'),Null,1,'',1,"&amp;CW$2&amp;");")</f>
        <v/>
      </c>
      <c r="DC382" t="s">
        <v>1</v>
      </c>
      <c r="DD382" s="30" t="str">
        <f t="shared" si="504"/>
        <v/>
      </c>
      <c r="DE382" t="s">
        <v>1</v>
      </c>
      <c r="DF382" s="106" t="str">
        <f>IF(OR(BP382="",BP382&lt;&gt;"NEMA"),"",BO382)</f>
        <v/>
      </c>
      <c r="DG382" s="129" t="str">
        <f>IF(DF382="","",MAX(DG$10:DG381)+1)</f>
        <v/>
      </c>
      <c r="DH382" t="s">
        <v>1</v>
      </c>
      <c r="DI382" s="91"/>
      <c r="DJ382" t="s">
        <v>1</v>
      </c>
      <c r="DK382" s="30" t="str">
        <f>IF(DF382="","","INSERT INTO drzava(id,naziv,oznaka) VALUES ("&amp;DG382&amp;",'"&amp;DI382&amp;"','"&amp;UPPER(LEFT(DF382,1))&amp;LOWER(RIGHT(DF382,2))&amp;"');")</f>
        <v/>
      </c>
      <c r="DL382" t="s">
        <v>1</v>
      </c>
      <c r="DM382" s="170" t="str">
        <f>IF(BJ382&lt;&gt;"NEMA","",IF(IFERROR(MATCH(BI382,BI$10:BI381,0),0)&lt;&gt;0,"",BI382))</f>
        <v/>
      </c>
      <c r="DN382" t="s">
        <v>1</v>
      </c>
      <c r="DO382" s="91"/>
      <c r="DP382" t="s">
        <v>1</v>
      </c>
      <c r="DQ382" s="106" t="str">
        <f t="shared" si="505"/>
        <v/>
      </c>
      <c r="DR382" s="74" t="str">
        <f>IF(DQ382="","",MAX(DR$10:DR381)+1)</f>
        <v/>
      </c>
      <c r="DS382" s="74" t="str">
        <f>IF(DQ382="","",IF(BP382="","",IF(BP382="NEMA",DG382,BP382)))</f>
        <v/>
      </c>
      <c r="DT382" s="74" t="str">
        <f t="shared" si="506"/>
        <v/>
      </c>
      <c r="DU382" s="74" t="str">
        <f>IF(DO382="","",MAX(DU$10:DU381)+1)</f>
        <v/>
      </c>
      <c r="DV382" s="181" t="str">
        <f>IF(DO382="","",INDEX(klub_id,MATCH(DO382,klub_naziv,0)))</f>
        <v/>
      </c>
      <c r="DW382" s="129" t="str">
        <f t="shared" si="507"/>
        <v/>
      </c>
      <c r="DX382" t="s">
        <v>1</v>
      </c>
      <c r="DY382" s="30" t="str">
        <f t="shared" si="508"/>
        <v/>
      </c>
      <c r="DZ382" t="s">
        <v>1</v>
      </c>
      <c r="EA382" s="170" t="str">
        <f>IF(BX382="","",IF(BY382&lt;&gt;"NEMA","ime-pre-klu"&amp;IF(BJ382="","","(ali)")&amp;"-kat",IF(CB382&lt;&gt;"NEMA","ime-pre-klu"&amp;IF(BJ382="","","(ali)"),IF(CE382&lt;&gt;"NEMA","ime-pre",IF(CW382&lt;&gt;"","novo",""))))&amp;IF(AND(BE382="0",BD382&gt;max_minuta*60),"-ot",""))</f>
        <v/>
      </c>
      <c r="EB382" t="s">
        <v>1</v>
      </c>
      <c r="EC382" s="112"/>
      <c r="ED382" s="138"/>
      <c r="EE382" s="138"/>
      <c r="EF382" s="138"/>
      <c r="EG382" s="138"/>
      <c r="EH382" s="138"/>
      <c r="EI382" s="138"/>
      <c r="EJ382" s="138"/>
      <c r="EK382" s="138"/>
      <c r="EL382" s="138"/>
      <c r="EM382" s="107" t="str">
        <f t="shared" si="491"/>
        <v/>
      </c>
      <c r="EN382" t="s">
        <v>1</v>
      </c>
    </row>
    <row r="383" spans="2:144" x14ac:dyDescent="0.25">
      <c r="B383" s="152"/>
      <c r="C383" t="s">
        <v>1</v>
      </c>
      <c r="D383" s="163" t="str">
        <f t="shared" si="492"/>
        <v/>
      </c>
      <c r="E383" s="164" t="str">
        <f t="shared" ref="E383:AW383" si="561">IF($B383="","",FIND(";",$B383,D383+1))</f>
        <v/>
      </c>
      <c r="F383" s="164" t="str">
        <f t="shared" si="561"/>
        <v/>
      </c>
      <c r="G383" s="164" t="str">
        <f t="shared" si="561"/>
        <v/>
      </c>
      <c r="H383" s="164" t="str">
        <f t="shared" si="561"/>
        <v/>
      </c>
      <c r="I383" s="164" t="str">
        <f t="shared" si="561"/>
        <v/>
      </c>
      <c r="J383" s="164" t="str">
        <f t="shared" si="561"/>
        <v/>
      </c>
      <c r="K383" s="164" t="str">
        <f t="shared" si="561"/>
        <v/>
      </c>
      <c r="L383" s="164" t="str">
        <f t="shared" si="561"/>
        <v/>
      </c>
      <c r="M383" s="164" t="str">
        <f t="shared" si="561"/>
        <v/>
      </c>
      <c r="N383" s="164" t="str">
        <f t="shared" si="561"/>
        <v/>
      </c>
      <c r="O383" s="164" t="str">
        <f t="shared" si="561"/>
        <v/>
      </c>
      <c r="P383" s="164" t="str">
        <f t="shared" si="561"/>
        <v/>
      </c>
      <c r="Q383" s="164" t="str">
        <f t="shared" si="561"/>
        <v/>
      </c>
      <c r="R383" s="164" t="str">
        <f t="shared" si="561"/>
        <v/>
      </c>
      <c r="S383" s="164" t="str">
        <f t="shared" si="561"/>
        <v/>
      </c>
      <c r="T383" s="164" t="str">
        <f t="shared" si="561"/>
        <v/>
      </c>
      <c r="U383" s="164" t="str">
        <f t="shared" si="561"/>
        <v/>
      </c>
      <c r="V383" s="164" t="str">
        <f t="shared" si="561"/>
        <v/>
      </c>
      <c r="W383" s="164" t="str">
        <f t="shared" si="561"/>
        <v/>
      </c>
      <c r="X383" s="164" t="str">
        <f t="shared" si="561"/>
        <v/>
      </c>
      <c r="Y383" s="164" t="str">
        <f t="shared" si="561"/>
        <v/>
      </c>
      <c r="Z383" s="164" t="str">
        <f t="shared" si="561"/>
        <v/>
      </c>
      <c r="AA383" s="164" t="str">
        <f t="shared" si="561"/>
        <v/>
      </c>
      <c r="AB383" s="164" t="str">
        <f t="shared" si="561"/>
        <v/>
      </c>
      <c r="AC383" s="164" t="str">
        <f t="shared" si="561"/>
        <v/>
      </c>
      <c r="AD383" s="164" t="str">
        <f t="shared" si="561"/>
        <v/>
      </c>
      <c r="AE383" s="164" t="str">
        <f t="shared" si="561"/>
        <v/>
      </c>
      <c r="AF383" s="164" t="str">
        <f t="shared" si="561"/>
        <v/>
      </c>
      <c r="AG383" s="164" t="str">
        <f t="shared" si="561"/>
        <v/>
      </c>
      <c r="AH383" s="164" t="str">
        <f t="shared" si="561"/>
        <v/>
      </c>
      <c r="AI383" s="164" t="str">
        <f t="shared" si="561"/>
        <v/>
      </c>
      <c r="AJ383" s="164" t="str">
        <f t="shared" si="561"/>
        <v/>
      </c>
      <c r="AK383" s="164" t="str">
        <f t="shared" si="561"/>
        <v/>
      </c>
      <c r="AL383" s="164" t="str">
        <f t="shared" si="561"/>
        <v/>
      </c>
      <c r="AM383" s="164" t="str">
        <f t="shared" si="561"/>
        <v/>
      </c>
      <c r="AN383" s="164" t="str">
        <f t="shared" si="561"/>
        <v/>
      </c>
      <c r="AO383" s="164" t="str">
        <f t="shared" si="561"/>
        <v/>
      </c>
      <c r="AP383" s="164" t="str">
        <f t="shared" si="561"/>
        <v/>
      </c>
      <c r="AQ383" s="164" t="str">
        <f t="shared" si="561"/>
        <v/>
      </c>
      <c r="AR383" s="164" t="str">
        <f t="shared" si="561"/>
        <v/>
      </c>
      <c r="AS383" s="164" t="str">
        <f t="shared" si="561"/>
        <v/>
      </c>
      <c r="AT383" s="164" t="str">
        <f t="shared" si="561"/>
        <v/>
      </c>
      <c r="AU383" s="164" t="str">
        <f t="shared" si="561"/>
        <v/>
      </c>
      <c r="AV383" s="164" t="str">
        <f t="shared" si="561"/>
        <v/>
      </c>
      <c r="AW383" s="165" t="str">
        <f t="shared" si="561"/>
        <v/>
      </c>
      <c r="AX383" t="s">
        <v>1</v>
      </c>
      <c r="AY383" s="106" t="str">
        <f t="shared" si="494"/>
        <v/>
      </c>
      <c r="AZ383" s="138" t="str">
        <f t="shared" si="486"/>
        <v/>
      </c>
      <c r="BA383" s="74" t="str">
        <f t="shared" si="495"/>
        <v/>
      </c>
      <c r="BB383" s="74" t="str">
        <f t="shared" si="496"/>
        <v/>
      </c>
      <c r="BC383" s="138" t="str">
        <f t="shared" si="497"/>
        <v/>
      </c>
      <c r="BD383" s="138" t="str">
        <f t="shared" si="498"/>
        <v/>
      </c>
      <c r="BE383" s="138" t="str">
        <f t="shared" si="499"/>
        <v/>
      </c>
      <c r="BF383" s="138" t="str">
        <f t="shared" si="520"/>
        <v/>
      </c>
      <c r="BG383" s="138" t="str">
        <f>IF(CD383="","",IF(N(BD383)&gt;max_minuta*60,2,INDEX(statusRezultat_id,MATCH(VALUE(BE383),statusRezultat_oevent,0))))</f>
        <v/>
      </c>
      <c r="BH383" s="74" t="str">
        <f>IF(B383="","",SUBSTITUTE(MID($B383,R383+1,S383-R383-1),"""",""))</f>
        <v/>
      </c>
      <c r="BI383" s="74" t="str">
        <f>IF(B383="","",SUBSTITUTE(MID($B383,S383+1,T383-S383-1),"""",""))</f>
        <v/>
      </c>
      <c r="BJ383" s="138" t="str">
        <f t="shared" si="500"/>
        <v/>
      </c>
      <c r="BK383" s="74" t="str" cm="1">
        <f t="array" ref="BK383">IF(BJ383="",""&amp;BI383,IF(BJ383="NEMA",BI383,INDEX(klubAlias_klub,BJ383)))</f>
        <v/>
      </c>
      <c r="BL383" s="74" t="str" cm="1">
        <f t="array" ref="BL383">IFERROR(INDEX(registarNatjecatelji,CE383,4),"")</f>
        <v/>
      </c>
      <c r="BM383" s="183" t="str">
        <f t="shared" si="544"/>
        <v/>
      </c>
      <c r="BN383" s="74" t="str">
        <f t="shared" si="501"/>
        <v/>
      </c>
      <c r="BO383" s="74" t="str">
        <f>IF(B383="","",SUBSTITUTE(MID($B383,T383+1,U383-T383-1),"""",""))</f>
        <v/>
      </c>
      <c r="BP383" s="138" t="str">
        <f>IF(BO383="","",IFERROR(INDEX(drzava_id,MATCH(BO383,drzava_oznaka,0)),"NEMA"))</f>
        <v/>
      </c>
      <c r="BQ383" s="74" t="str">
        <f>IF(B383="","",SUBSTITUTE(MID($B383,AQ383+1,AR383-AQ383-1),"""",""))</f>
        <v/>
      </c>
      <c r="BR383" s="74" t="str">
        <f t="shared" si="487"/>
        <v/>
      </c>
      <c r="BS383" s="138" t="str">
        <f t="shared" si="488"/>
        <v/>
      </c>
      <c r="BT383" s="75" t="str">
        <f>IF(B383="","",SUBSTITUTE(MID($B383,AR383+1,AS383-AR383-1),"""",""))</f>
        <v/>
      </c>
      <c r="BU383" s="75" t="str">
        <f>IF(B383="","",SUBSTITUTE(MID($B383,AS383+1,AT383-AS383-1),"""",""))</f>
        <v/>
      </c>
      <c r="BV383" s="76" t="str">
        <f>IF(B383="","",SUBSTITUTE(MID($B383,AT383+1,AU383-AT383-1),"""",""))</f>
        <v/>
      </c>
      <c r="BW383" t="s">
        <v>1</v>
      </c>
      <c r="BX383" s="106" t="str">
        <f>IF(BA383="Vacant","",IF(BA383="","",BA383) &amp; IF(BB383="",""," – " &amp; BB383) &amp; IF(BN383="",""," – " &amp; BN383) &amp; IF(AY383="",""," – " &amp; AY383))</f>
        <v/>
      </c>
      <c r="BY383" s="107" t="str">
        <f t="shared" si="489"/>
        <v/>
      </c>
      <c r="BZ383" t="s">
        <v>1</v>
      </c>
      <c r="CA383" s="106" t="str">
        <f>IF(BA383="Vacant","",IF(BA383="","",BA383) &amp; IF(BB383="",""," – " &amp; BB383) &amp; IF(BN383="",""," – " &amp; BN383))</f>
        <v/>
      </c>
      <c r="CB383" s="107" t="str">
        <f t="shared" si="490"/>
        <v/>
      </c>
      <c r="CC383" t="s">
        <v>1</v>
      </c>
      <c r="CD383" s="106" t="str">
        <f>IF(BA383="Vacant","",IF(BA383="","",BA383)&amp;IF(BB383="",""," – "&amp;BB383))</f>
        <v/>
      </c>
      <c r="CE383" s="107" t="str">
        <f t="shared" si="502"/>
        <v/>
      </c>
      <c r="CF383" t="s">
        <v>1</v>
      </c>
      <c r="CG383" s="112" t="str">
        <f t="shared" si="503"/>
        <v/>
      </c>
      <c r="CH383" s="107" t="str" cm="1">
        <f t="array" ref="CH383">IF(CG383="","",INDEX(imePrezime_id,CG383,0))</f>
        <v/>
      </c>
      <c r="CI383" t="s">
        <v>1</v>
      </c>
      <c r="CJ383" s="30" t="str">
        <f>IF(CE383&lt;&gt;"NEMA","","SELECT '"&amp;CD383&amp;"', ime, prezime FROM imeprezime WHERE ime LIKE '%"&amp;MID(BA383,2,LEN(BA383)-2)&amp;"%' Or prezime LIKE '%"&amp;MID(BB383,2,LEN(BB383)-2)&amp;"%' Or ime LIKE '%"&amp;MID(BB383,2,LEN(BB383)-2)&amp;"%' Or prezime LIKE '%"&amp;MID(BA383,2,LEN(BA383)-2)&amp;"%' ORDER BY ime, prezime;")</f>
        <v/>
      </c>
      <c r="CK383" t="s">
        <v>1</v>
      </c>
      <c r="CL383" s="91"/>
      <c r="CM383" t="s">
        <v>1</v>
      </c>
      <c r="CO383" t="s">
        <v>1</v>
      </c>
      <c r="CW383" s="116" t="str">
        <f>IF(CE383="NEMA",MAX(CW$10:CW382)+1,"")</f>
        <v/>
      </c>
      <c r="CX383" t="s">
        <v>1</v>
      </c>
      <c r="CY383" s="124" t="str">
        <f>LEFT(BQ383,1)</f>
        <v/>
      </c>
      <c r="CZ383" t="s">
        <v>1</v>
      </c>
      <c r="DA383" s="106" t="str">
        <f>IF(CW383="","",IF(BO383&lt;&gt;"CRO","","INSERT INTO osoba (id,reg_broj,oib,spol_id,dat_rodjenja) VALUES ("&amp;CW383&amp;",(SELECT max(reg_broj)+1 FROM osoba),Null,'"&amp;CY383&amp;"',Null); INSERT INTO osoba_log (id,reg_broj,oib,spol_id,dat_rodjenja,dnevnik_id) SELECT id,reg_broj,oib,spol_id,dat_rodjenja,"&amp;CW$2&amp;" FROM osoba WHERE id = "&amp;CW383&amp;";"))</f>
        <v/>
      </c>
      <c r="DB383" s="129" t="str">
        <f>IF(CW383="","","INSERT INTO imeprezime (id,osoba_id,rbr,ime,prezime,klub_id,identitet_id,sintaksa_id,info,aktivno,dnevnik_id) VALUES ("&amp;CW383&amp;","&amp;IF(DA383="","Null",CW383)&amp;",1,'"&amp;BA383&amp;"','"&amp;BB383&amp;"',(SELECT id FROM klub WHERE naziv = '"&amp;BI383&amp;"'),Null,1,'',1,"&amp;CW$2&amp;");")</f>
        <v/>
      </c>
      <c r="DC383" t="s">
        <v>1</v>
      </c>
      <c r="DD383" s="30" t="str">
        <f t="shared" si="504"/>
        <v/>
      </c>
      <c r="DE383" t="s">
        <v>1</v>
      </c>
      <c r="DF383" s="106" t="str">
        <f>IF(OR(BP383="",BP383&lt;&gt;"NEMA"),"",BO383)</f>
        <v/>
      </c>
      <c r="DG383" s="129" t="str">
        <f>IF(DF383="","",MAX(DG$10:DG382)+1)</f>
        <v/>
      </c>
      <c r="DH383" t="s">
        <v>1</v>
      </c>
      <c r="DI383" s="91"/>
      <c r="DJ383" t="s">
        <v>1</v>
      </c>
      <c r="DK383" s="30" t="str">
        <f>IF(DF383="","","INSERT INTO drzava(id,naziv,oznaka) VALUES ("&amp;DG383&amp;",'"&amp;DI383&amp;"','"&amp;UPPER(LEFT(DF383,1))&amp;LOWER(RIGHT(DF383,2))&amp;"');")</f>
        <v/>
      </c>
      <c r="DL383" t="s">
        <v>1</v>
      </c>
      <c r="DM383" s="170" t="str">
        <f>IF(BJ383&lt;&gt;"NEMA","",IF(IFERROR(MATCH(BI383,BI$10:BI382,0),0)&lt;&gt;0,"",BI383))</f>
        <v/>
      </c>
      <c r="DN383" t="s">
        <v>1</v>
      </c>
      <c r="DO383" s="91"/>
      <c r="DP383" t="s">
        <v>1</v>
      </c>
      <c r="DQ383" s="106" t="str">
        <f t="shared" si="505"/>
        <v/>
      </c>
      <c r="DR383" s="74" t="str">
        <f>IF(DQ383="","",MAX(DR$10:DR382)+1)</f>
        <v/>
      </c>
      <c r="DS383" s="74" t="str">
        <f>IF(DQ383="","",IF(BP383="","",IF(BP383="NEMA",DG383,BP383)))</f>
        <v/>
      </c>
      <c r="DT383" s="74" t="str">
        <f t="shared" si="506"/>
        <v/>
      </c>
      <c r="DU383" s="74" t="str">
        <f>IF(DO383="","",MAX(DU$10:DU382)+1)</f>
        <v/>
      </c>
      <c r="DV383" s="181" t="str">
        <f>IF(DO383="","",INDEX(klub_id,MATCH(DO383,klub_naziv,0)))</f>
        <v/>
      </c>
      <c r="DW383" s="129" t="str">
        <f t="shared" si="507"/>
        <v/>
      </c>
      <c r="DX383" t="s">
        <v>1</v>
      </c>
      <c r="DY383" s="30" t="str">
        <f t="shared" si="508"/>
        <v/>
      </c>
      <c r="DZ383" t="s">
        <v>1</v>
      </c>
      <c r="EA383" s="170" t="str">
        <f>IF(BX383="","",IF(BY383&lt;&gt;"NEMA","ime-pre-klu"&amp;IF(BJ383="","","(ali)")&amp;"-kat",IF(CB383&lt;&gt;"NEMA","ime-pre-klu"&amp;IF(BJ383="","","(ali)"),IF(CE383&lt;&gt;"NEMA","ime-pre",IF(CW383&lt;&gt;"","novo",""))))&amp;IF(AND(BE383="0",BD383&gt;max_minuta*60),"-ot",""))</f>
        <v/>
      </c>
      <c r="EB383" t="s">
        <v>1</v>
      </c>
      <c r="EC383" s="112"/>
      <c r="ED383" s="138"/>
      <c r="EE383" s="138"/>
      <c r="EF383" s="138"/>
      <c r="EG383" s="138"/>
      <c r="EH383" s="138"/>
      <c r="EI383" s="138"/>
      <c r="EJ383" s="138"/>
      <c r="EK383" s="138"/>
      <c r="EL383" s="138"/>
      <c r="EM383" s="107" t="str">
        <f t="shared" si="491"/>
        <v/>
      </c>
      <c r="EN383" t="s">
        <v>1</v>
      </c>
    </row>
    <row r="384" spans="2:144" x14ac:dyDescent="0.25">
      <c r="B384" s="152"/>
      <c r="C384" t="s">
        <v>1</v>
      </c>
      <c r="D384" s="163" t="str">
        <f t="shared" si="492"/>
        <v/>
      </c>
      <c r="E384" s="164" t="str">
        <f t="shared" ref="E384:AW384" si="562">IF($B384="","",FIND(";",$B384,D384+1))</f>
        <v/>
      </c>
      <c r="F384" s="164" t="str">
        <f t="shared" si="562"/>
        <v/>
      </c>
      <c r="G384" s="164" t="str">
        <f t="shared" si="562"/>
        <v/>
      </c>
      <c r="H384" s="164" t="str">
        <f t="shared" si="562"/>
        <v/>
      </c>
      <c r="I384" s="164" t="str">
        <f t="shared" si="562"/>
        <v/>
      </c>
      <c r="J384" s="164" t="str">
        <f t="shared" si="562"/>
        <v/>
      </c>
      <c r="K384" s="164" t="str">
        <f t="shared" si="562"/>
        <v/>
      </c>
      <c r="L384" s="164" t="str">
        <f t="shared" si="562"/>
        <v/>
      </c>
      <c r="M384" s="164" t="str">
        <f t="shared" si="562"/>
        <v/>
      </c>
      <c r="N384" s="164" t="str">
        <f t="shared" si="562"/>
        <v/>
      </c>
      <c r="O384" s="164" t="str">
        <f t="shared" si="562"/>
        <v/>
      </c>
      <c r="P384" s="164" t="str">
        <f t="shared" si="562"/>
        <v/>
      </c>
      <c r="Q384" s="164" t="str">
        <f t="shared" si="562"/>
        <v/>
      </c>
      <c r="R384" s="164" t="str">
        <f t="shared" si="562"/>
        <v/>
      </c>
      <c r="S384" s="164" t="str">
        <f t="shared" si="562"/>
        <v/>
      </c>
      <c r="T384" s="164" t="str">
        <f t="shared" si="562"/>
        <v/>
      </c>
      <c r="U384" s="164" t="str">
        <f t="shared" si="562"/>
        <v/>
      </c>
      <c r="V384" s="164" t="str">
        <f t="shared" si="562"/>
        <v/>
      </c>
      <c r="W384" s="164" t="str">
        <f t="shared" si="562"/>
        <v/>
      </c>
      <c r="X384" s="164" t="str">
        <f t="shared" si="562"/>
        <v/>
      </c>
      <c r="Y384" s="164" t="str">
        <f t="shared" si="562"/>
        <v/>
      </c>
      <c r="Z384" s="164" t="str">
        <f t="shared" si="562"/>
        <v/>
      </c>
      <c r="AA384" s="164" t="str">
        <f t="shared" si="562"/>
        <v/>
      </c>
      <c r="AB384" s="164" t="str">
        <f t="shared" si="562"/>
        <v/>
      </c>
      <c r="AC384" s="164" t="str">
        <f t="shared" si="562"/>
        <v/>
      </c>
      <c r="AD384" s="164" t="str">
        <f t="shared" si="562"/>
        <v/>
      </c>
      <c r="AE384" s="164" t="str">
        <f t="shared" si="562"/>
        <v/>
      </c>
      <c r="AF384" s="164" t="str">
        <f t="shared" si="562"/>
        <v/>
      </c>
      <c r="AG384" s="164" t="str">
        <f t="shared" si="562"/>
        <v/>
      </c>
      <c r="AH384" s="164" t="str">
        <f t="shared" si="562"/>
        <v/>
      </c>
      <c r="AI384" s="164" t="str">
        <f t="shared" si="562"/>
        <v/>
      </c>
      <c r="AJ384" s="164" t="str">
        <f t="shared" si="562"/>
        <v/>
      </c>
      <c r="AK384" s="164" t="str">
        <f t="shared" si="562"/>
        <v/>
      </c>
      <c r="AL384" s="164" t="str">
        <f t="shared" si="562"/>
        <v/>
      </c>
      <c r="AM384" s="164" t="str">
        <f t="shared" si="562"/>
        <v/>
      </c>
      <c r="AN384" s="164" t="str">
        <f t="shared" si="562"/>
        <v/>
      </c>
      <c r="AO384" s="164" t="str">
        <f t="shared" si="562"/>
        <v/>
      </c>
      <c r="AP384" s="164" t="str">
        <f t="shared" si="562"/>
        <v/>
      </c>
      <c r="AQ384" s="164" t="str">
        <f t="shared" si="562"/>
        <v/>
      </c>
      <c r="AR384" s="164" t="str">
        <f t="shared" si="562"/>
        <v/>
      </c>
      <c r="AS384" s="164" t="str">
        <f t="shared" si="562"/>
        <v/>
      </c>
      <c r="AT384" s="164" t="str">
        <f t="shared" si="562"/>
        <v/>
      </c>
      <c r="AU384" s="164" t="str">
        <f t="shared" si="562"/>
        <v/>
      </c>
      <c r="AV384" s="164" t="str">
        <f t="shared" si="562"/>
        <v/>
      </c>
      <c r="AW384" s="165" t="str">
        <f t="shared" si="562"/>
        <v/>
      </c>
      <c r="AX384" t="s">
        <v>1</v>
      </c>
      <c r="AY384" s="106" t="str">
        <f t="shared" si="494"/>
        <v/>
      </c>
      <c r="AZ384" s="138" t="str">
        <f t="shared" si="486"/>
        <v/>
      </c>
      <c r="BA384" s="74" t="str">
        <f t="shared" si="495"/>
        <v/>
      </c>
      <c r="BB384" s="74" t="str">
        <f t="shared" si="496"/>
        <v/>
      </c>
      <c r="BC384" s="138" t="str">
        <f t="shared" si="497"/>
        <v/>
      </c>
      <c r="BD384" s="138" t="str">
        <f t="shared" si="498"/>
        <v/>
      </c>
      <c r="BE384" s="138" t="str">
        <f t="shared" si="499"/>
        <v/>
      </c>
      <c r="BF384" s="138" t="str">
        <f t="shared" si="520"/>
        <v/>
      </c>
      <c r="BG384" s="138" t="str">
        <f>IF(CD384="","",IF(N(BD384)&gt;max_minuta*60,2,INDEX(statusRezultat_id,MATCH(VALUE(BE384),statusRezultat_oevent,0))))</f>
        <v/>
      </c>
      <c r="BH384" s="74" t="str">
        <f>IF(B384="","",SUBSTITUTE(MID($B384,R384+1,S384-R384-1),"""",""))</f>
        <v/>
      </c>
      <c r="BI384" s="74" t="str">
        <f>IF(B384="","",SUBSTITUTE(MID($B384,S384+1,T384-S384-1),"""",""))</f>
        <v/>
      </c>
      <c r="BJ384" s="138" t="str">
        <f t="shared" si="500"/>
        <v/>
      </c>
      <c r="BK384" s="74" t="str" cm="1">
        <f t="array" ref="BK384">IF(BJ384="",""&amp;BI384,IF(BJ384="NEMA",BI384,INDEX(klubAlias_klub,BJ384)))</f>
        <v/>
      </c>
      <c r="BL384" s="74" t="str" cm="1">
        <f t="array" ref="BL384">IFERROR(INDEX(registarNatjecatelji,CE384,4),"")</f>
        <v/>
      </c>
      <c r="BM384" s="183" t="str">
        <f t="shared" si="544"/>
        <v/>
      </c>
      <c r="BN384" s="74" t="str">
        <f t="shared" si="501"/>
        <v/>
      </c>
      <c r="BO384" s="74" t="str">
        <f>IF(B384="","",SUBSTITUTE(MID($B384,T384+1,U384-T384-1),"""",""))</f>
        <v/>
      </c>
      <c r="BP384" s="138" t="str">
        <f>IF(BO384="","",IFERROR(INDEX(drzava_id,MATCH(BO384,drzava_oznaka,0)),"NEMA"))</f>
        <v/>
      </c>
      <c r="BQ384" s="74" t="str">
        <f>IF(B384="","",SUBSTITUTE(MID($B384,AQ384+1,AR384-AQ384-1),"""",""))</f>
        <v/>
      </c>
      <c r="BR384" s="74" t="str">
        <f t="shared" si="487"/>
        <v/>
      </c>
      <c r="BS384" s="138" t="str">
        <f t="shared" si="488"/>
        <v/>
      </c>
      <c r="BT384" s="75" t="str">
        <f>IF(B384="","",SUBSTITUTE(MID($B384,AR384+1,AS384-AR384-1),"""",""))</f>
        <v/>
      </c>
      <c r="BU384" s="75" t="str">
        <f>IF(B384="","",SUBSTITUTE(MID($B384,AS384+1,AT384-AS384-1),"""",""))</f>
        <v/>
      </c>
      <c r="BV384" s="76" t="str">
        <f>IF(B384="","",SUBSTITUTE(MID($B384,AT384+1,AU384-AT384-1),"""",""))</f>
        <v/>
      </c>
      <c r="BW384" t="s">
        <v>1</v>
      </c>
      <c r="BX384" s="106" t="str">
        <f>IF(BA384="Vacant","",IF(BA384="","",BA384) &amp; IF(BB384="",""," – " &amp; BB384) &amp; IF(BN384="",""," – " &amp; BN384) &amp; IF(AY384="",""," – " &amp; AY384))</f>
        <v/>
      </c>
      <c r="BY384" s="107" t="str">
        <f t="shared" si="489"/>
        <v/>
      </c>
      <c r="BZ384" t="s">
        <v>1</v>
      </c>
      <c r="CA384" s="106" t="str">
        <f>IF(BA384="Vacant","",IF(BA384="","",BA384) &amp; IF(BB384="",""," – " &amp; BB384) &amp; IF(BN384="",""," – " &amp; BN384))</f>
        <v/>
      </c>
      <c r="CB384" s="107" t="str">
        <f t="shared" si="490"/>
        <v/>
      </c>
      <c r="CC384" t="s">
        <v>1</v>
      </c>
      <c r="CD384" s="106" t="str">
        <f>IF(BA384="Vacant","",IF(BA384="","",BA384)&amp;IF(BB384="",""," – "&amp;BB384))</f>
        <v/>
      </c>
      <c r="CE384" s="107" t="str">
        <f t="shared" si="502"/>
        <v/>
      </c>
      <c r="CF384" t="s">
        <v>1</v>
      </c>
      <c r="CG384" s="112" t="str">
        <f t="shared" si="503"/>
        <v/>
      </c>
      <c r="CH384" s="107" t="str" cm="1">
        <f t="array" ref="CH384">IF(CG384="","",INDEX(imePrezime_id,CG384,0))</f>
        <v/>
      </c>
      <c r="CI384" t="s">
        <v>1</v>
      </c>
      <c r="CJ384" s="30" t="str">
        <f>IF(CE384&lt;&gt;"NEMA","","SELECT '"&amp;CD384&amp;"', ime, prezime FROM imeprezime WHERE ime LIKE '%"&amp;MID(BA384,2,LEN(BA384)-2)&amp;"%' Or prezime LIKE '%"&amp;MID(BB384,2,LEN(BB384)-2)&amp;"%' Or ime LIKE '%"&amp;MID(BB384,2,LEN(BB384)-2)&amp;"%' Or prezime LIKE '%"&amp;MID(BA384,2,LEN(BA384)-2)&amp;"%' ORDER BY ime, prezime;")</f>
        <v/>
      </c>
      <c r="CK384" t="s">
        <v>1</v>
      </c>
      <c r="CL384" s="91"/>
      <c r="CM384" t="s">
        <v>1</v>
      </c>
      <c r="CO384" t="s">
        <v>1</v>
      </c>
      <c r="CW384" s="116" t="str">
        <f>IF(CE384="NEMA",MAX(CW$10:CW383)+1,"")</f>
        <v/>
      </c>
      <c r="CX384" t="s">
        <v>1</v>
      </c>
      <c r="CY384" s="124" t="str">
        <f>LEFT(BQ384,1)</f>
        <v/>
      </c>
      <c r="CZ384" t="s">
        <v>1</v>
      </c>
      <c r="DA384" s="106" t="str">
        <f>IF(CW384="","",IF(BO384&lt;&gt;"CRO","","INSERT INTO osoba (id,reg_broj,oib,spol_id,dat_rodjenja) VALUES ("&amp;CW384&amp;",(SELECT max(reg_broj)+1 FROM osoba),Null,'"&amp;CY384&amp;"',Null); INSERT INTO osoba_log (id,reg_broj,oib,spol_id,dat_rodjenja,dnevnik_id) SELECT id,reg_broj,oib,spol_id,dat_rodjenja,"&amp;CW$2&amp;" FROM osoba WHERE id = "&amp;CW384&amp;";"))</f>
        <v/>
      </c>
      <c r="DB384" s="129" t="str">
        <f>IF(CW384="","","INSERT INTO imeprezime (id,osoba_id,rbr,ime,prezime,klub_id,identitet_id,sintaksa_id,info,aktivno,dnevnik_id) VALUES ("&amp;CW384&amp;","&amp;IF(DA384="","Null",CW384)&amp;",1,'"&amp;BA384&amp;"','"&amp;BB384&amp;"',(SELECT id FROM klub WHERE naziv = '"&amp;BI384&amp;"'),Null,1,'',1,"&amp;CW$2&amp;");")</f>
        <v/>
      </c>
      <c r="DC384" t="s">
        <v>1</v>
      </c>
      <c r="DD384" s="30" t="str">
        <f t="shared" si="504"/>
        <v/>
      </c>
      <c r="DE384" t="s">
        <v>1</v>
      </c>
      <c r="DF384" s="106" t="str">
        <f>IF(OR(BP384="",BP384&lt;&gt;"NEMA"),"",BO384)</f>
        <v/>
      </c>
      <c r="DG384" s="129" t="str">
        <f>IF(DF384="","",MAX(DG$10:DG383)+1)</f>
        <v/>
      </c>
      <c r="DH384" t="s">
        <v>1</v>
      </c>
      <c r="DI384" s="91"/>
      <c r="DJ384" t="s">
        <v>1</v>
      </c>
      <c r="DK384" s="30" t="str">
        <f>IF(DF384="","","INSERT INTO drzava(id,naziv,oznaka) VALUES ("&amp;DG384&amp;",'"&amp;DI384&amp;"','"&amp;UPPER(LEFT(DF384,1))&amp;LOWER(RIGHT(DF384,2))&amp;"');")</f>
        <v/>
      </c>
      <c r="DL384" t="s">
        <v>1</v>
      </c>
      <c r="DM384" s="170" t="str">
        <f>IF(BJ384&lt;&gt;"NEMA","",IF(IFERROR(MATCH(BI384,BI$10:BI383,0),0)&lt;&gt;0,"",BI384))</f>
        <v/>
      </c>
      <c r="DN384" t="s">
        <v>1</v>
      </c>
      <c r="DO384" s="91"/>
      <c r="DP384" t="s">
        <v>1</v>
      </c>
      <c r="DQ384" s="106" t="str">
        <f t="shared" si="505"/>
        <v/>
      </c>
      <c r="DR384" s="74" t="str">
        <f>IF(DQ384="","",MAX(DR$10:DR383)+1)</f>
        <v/>
      </c>
      <c r="DS384" s="74" t="str">
        <f>IF(DQ384="","",IF(BP384="","",IF(BP384="NEMA",DG384,BP384)))</f>
        <v/>
      </c>
      <c r="DT384" s="74" t="str">
        <f t="shared" si="506"/>
        <v/>
      </c>
      <c r="DU384" s="74" t="str">
        <f>IF(DO384="","",MAX(DU$10:DU383)+1)</f>
        <v/>
      </c>
      <c r="DV384" s="181" t="str">
        <f>IF(DO384="","",INDEX(klub_id,MATCH(DO384,klub_naziv,0)))</f>
        <v/>
      </c>
      <c r="DW384" s="129" t="str">
        <f t="shared" si="507"/>
        <v/>
      </c>
      <c r="DX384" t="s">
        <v>1</v>
      </c>
      <c r="DY384" s="30" t="str">
        <f t="shared" si="508"/>
        <v/>
      </c>
      <c r="DZ384" t="s">
        <v>1</v>
      </c>
      <c r="EA384" s="170" t="str">
        <f>IF(BX384="","",IF(BY384&lt;&gt;"NEMA","ime-pre-klu"&amp;IF(BJ384="","","(ali)")&amp;"-kat",IF(CB384&lt;&gt;"NEMA","ime-pre-klu"&amp;IF(BJ384="","","(ali)"),IF(CE384&lt;&gt;"NEMA","ime-pre",IF(CW384&lt;&gt;"","novo",""))))&amp;IF(AND(BE384="0",BD384&gt;max_minuta*60),"-ot",""))</f>
        <v/>
      </c>
      <c r="EB384" t="s">
        <v>1</v>
      </c>
      <c r="EC384" s="112"/>
      <c r="ED384" s="138"/>
      <c r="EE384" s="138"/>
      <c r="EF384" s="138"/>
      <c r="EG384" s="138"/>
      <c r="EH384" s="138"/>
      <c r="EI384" s="138"/>
      <c r="EJ384" s="138"/>
      <c r="EK384" s="138"/>
      <c r="EL384" s="138"/>
      <c r="EM384" s="107" t="str">
        <f t="shared" si="491"/>
        <v/>
      </c>
      <c r="EN384" t="s">
        <v>1</v>
      </c>
    </row>
    <row r="385" spans="2:144" x14ac:dyDescent="0.25">
      <c r="B385" s="152"/>
      <c r="C385" t="s">
        <v>1</v>
      </c>
      <c r="D385" s="163" t="str">
        <f t="shared" si="492"/>
        <v/>
      </c>
      <c r="E385" s="164" t="str">
        <f t="shared" ref="E385:AW385" si="563">IF($B385="","",FIND(";",$B385,D385+1))</f>
        <v/>
      </c>
      <c r="F385" s="164" t="str">
        <f t="shared" si="563"/>
        <v/>
      </c>
      <c r="G385" s="164" t="str">
        <f t="shared" si="563"/>
        <v/>
      </c>
      <c r="H385" s="164" t="str">
        <f t="shared" si="563"/>
        <v/>
      </c>
      <c r="I385" s="164" t="str">
        <f t="shared" si="563"/>
        <v/>
      </c>
      <c r="J385" s="164" t="str">
        <f t="shared" si="563"/>
        <v/>
      </c>
      <c r="K385" s="164" t="str">
        <f t="shared" si="563"/>
        <v/>
      </c>
      <c r="L385" s="164" t="str">
        <f t="shared" si="563"/>
        <v/>
      </c>
      <c r="M385" s="164" t="str">
        <f t="shared" si="563"/>
        <v/>
      </c>
      <c r="N385" s="164" t="str">
        <f t="shared" si="563"/>
        <v/>
      </c>
      <c r="O385" s="164" t="str">
        <f t="shared" si="563"/>
        <v/>
      </c>
      <c r="P385" s="164" t="str">
        <f t="shared" si="563"/>
        <v/>
      </c>
      <c r="Q385" s="164" t="str">
        <f t="shared" si="563"/>
        <v/>
      </c>
      <c r="R385" s="164" t="str">
        <f t="shared" si="563"/>
        <v/>
      </c>
      <c r="S385" s="164" t="str">
        <f t="shared" si="563"/>
        <v/>
      </c>
      <c r="T385" s="164" t="str">
        <f t="shared" si="563"/>
        <v/>
      </c>
      <c r="U385" s="164" t="str">
        <f t="shared" si="563"/>
        <v/>
      </c>
      <c r="V385" s="164" t="str">
        <f t="shared" si="563"/>
        <v/>
      </c>
      <c r="W385" s="164" t="str">
        <f t="shared" si="563"/>
        <v/>
      </c>
      <c r="X385" s="164" t="str">
        <f t="shared" si="563"/>
        <v/>
      </c>
      <c r="Y385" s="164" t="str">
        <f t="shared" si="563"/>
        <v/>
      </c>
      <c r="Z385" s="164" t="str">
        <f t="shared" si="563"/>
        <v/>
      </c>
      <c r="AA385" s="164" t="str">
        <f t="shared" si="563"/>
        <v/>
      </c>
      <c r="AB385" s="164" t="str">
        <f t="shared" si="563"/>
        <v/>
      </c>
      <c r="AC385" s="164" t="str">
        <f t="shared" si="563"/>
        <v/>
      </c>
      <c r="AD385" s="164" t="str">
        <f t="shared" si="563"/>
        <v/>
      </c>
      <c r="AE385" s="164" t="str">
        <f t="shared" si="563"/>
        <v/>
      </c>
      <c r="AF385" s="164" t="str">
        <f t="shared" si="563"/>
        <v/>
      </c>
      <c r="AG385" s="164" t="str">
        <f t="shared" si="563"/>
        <v/>
      </c>
      <c r="AH385" s="164" t="str">
        <f t="shared" si="563"/>
        <v/>
      </c>
      <c r="AI385" s="164" t="str">
        <f t="shared" si="563"/>
        <v/>
      </c>
      <c r="AJ385" s="164" t="str">
        <f t="shared" si="563"/>
        <v/>
      </c>
      <c r="AK385" s="164" t="str">
        <f t="shared" si="563"/>
        <v/>
      </c>
      <c r="AL385" s="164" t="str">
        <f t="shared" si="563"/>
        <v/>
      </c>
      <c r="AM385" s="164" t="str">
        <f t="shared" si="563"/>
        <v/>
      </c>
      <c r="AN385" s="164" t="str">
        <f t="shared" si="563"/>
        <v/>
      </c>
      <c r="AO385" s="164" t="str">
        <f t="shared" si="563"/>
        <v/>
      </c>
      <c r="AP385" s="164" t="str">
        <f t="shared" si="563"/>
        <v/>
      </c>
      <c r="AQ385" s="164" t="str">
        <f t="shared" si="563"/>
        <v/>
      </c>
      <c r="AR385" s="164" t="str">
        <f t="shared" si="563"/>
        <v/>
      </c>
      <c r="AS385" s="164" t="str">
        <f t="shared" si="563"/>
        <v/>
      </c>
      <c r="AT385" s="164" t="str">
        <f t="shared" si="563"/>
        <v/>
      </c>
      <c r="AU385" s="164" t="str">
        <f t="shared" si="563"/>
        <v/>
      </c>
      <c r="AV385" s="164" t="str">
        <f t="shared" si="563"/>
        <v/>
      </c>
      <c r="AW385" s="165" t="str">
        <f t="shared" si="563"/>
        <v/>
      </c>
      <c r="AX385" t="s">
        <v>1</v>
      </c>
      <c r="AY385" s="106" t="str">
        <f t="shared" si="494"/>
        <v/>
      </c>
      <c r="AZ385" s="138" t="str">
        <f t="shared" si="486"/>
        <v/>
      </c>
      <c r="BA385" s="74" t="str">
        <f t="shared" si="495"/>
        <v/>
      </c>
      <c r="BB385" s="74" t="str">
        <f t="shared" si="496"/>
        <v/>
      </c>
      <c r="BC385" s="138" t="str">
        <f t="shared" si="497"/>
        <v/>
      </c>
      <c r="BD385" s="138" t="str">
        <f t="shared" si="498"/>
        <v/>
      </c>
      <c r="BE385" s="138" t="str">
        <f t="shared" si="499"/>
        <v/>
      </c>
      <c r="BF385" s="138" t="str">
        <f t="shared" si="520"/>
        <v/>
      </c>
      <c r="BG385" s="138" t="str">
        <f>IF(CD385="","",IF(N(BD385)&gt;max_minuta*60,2,INDEX(statusRezultat_id,MATCH(VALUE(BE385),statusRezultat_oevent,0))))</f>
        <v/>
      </c>
      <c r="BH385" s="74" t="str">
        <f>IF(B385="","",SUBSTITUTE(MID($B385,R385+1,S385-R385-1),"""",""))</f>
        <v/>
      </c>
      <c r="BI385" s="74" t="str">
        <f>IF(B385="","",SUBSTITUTE(MID($B385,S385+1,T385-S385-1),"""",""))</f>
        <v/>
      </c>
      <c r="BJ385" s="138" t="str">
        <f t="shared" si="500"/>
        <v/>
      </c>
      <c r="BK385" s="74" t="str" cm="1">
        <f t="array" ref="BK385">IF(BJ385="",""&amp;BI385,IF(BJ385="NEMA",BI385,INDEX(klubAlias_klub,BJ385)))</f>
        <v/>
      </c>
      <c r="BL385" s="74" t="str" cm="1">
        <f t="array" ref="BL385">IFERROR(INDEX(registarNatjecatelji,CE385,4),"")</f>
        <v/>
      </c>
      <c r="BM385" s="183" t="str">
        <f t="shared" si="544"/>
        <v/>
      </c>
      <c r="BN385" s="74" t="str">
        <f t="shared" si="501"/>
        <v/>
      </c>
      <c r="BO385" s="74" t="str">
        <f>IF(B385="","",SUBSTITUTE(MID($B385,T385+1,U385-T385-1),"""",""))</f>
        <v/>
      </c>
      <c r="BP385" s="138" t="str">
        <f>IF(BO385="","",IFERROR(INDEX(drzava_id,MATCH(BO385,drzava_oznaka,0)),"NEMA"))</f>
        <v/>
      </c>
      <c r="BQ385" s="74" t="str">
        <f>IF(B385="","",SUBSTITUTE(MID($B385,AQ385+1,AR385-AQ385-1),"""",""))</f>
        <v/>
      </c>
      <c r="BR385" s="74" t="str">
        <f t="shared" si="487"/>
        <v/>
      </c>
      <c r="BS385" s="138" t="str">
        <f t="shared" si="488"/>
        <v/>
      </c>
      <c r="BT385" s="75" t="str">
        <f>IF(B385="","",SUBSTITUTE(MID($B385,AR385+1,AS385-AR385-1),"""",""))</f>
        <v/>
      </c>
      <c r="BU385" s="75" t="str">
        <f>IF(B385="","",SUBSTITUTE(MID($B385,AS385+1,AT385-AS385-1),"""",""))</f>
        <v/>
      </c>
      <c r="BV385" s="76" t="str">
        <f>IF(B385="","",SUBSTITUTE(MID($B385,AT385+1,AU385-AT385-1),"""",""))</f>
        <v/>
      </c>
      <c r="BW385" t="s">
        <v>1</v>
      </c>
      <c r="BX385" s="106" t="str">
        <f>IF(BA385="Vacant","",IF(BA385="","",BA385) &amp; IF(BB385="",""," – " &amp; BB385) &amp; IF(BN385="",""," – " &amp; BN385) &amp; IF(AY385="",""," – " &amp; AY385))</f>
        <v/>
      </c>
      <c r="BY385" s="107" t="str">
        <f t="shared" si="489"/>
        <v/>
      </c>
      <c r="BZ385" t="s">
        <v>1</v>
      </c>
      <c r="CA385" s="106" t="str">
        <f>IF(BA385="Vacant","",IF(BA385="","",BA385) &amp; IF(BB385="",""," – " &amp; BB385) &amp; IF(BN385="",""," – " &amp; BN385))</f>
        <v/>
      </c>
      <c r="CB385" s="107" t="str">
        <f t="shared" si="490"/>
        <v/>
      </c>
      <c r="CC385" t="s">
        <v>1</v>
      </c>
      <c r="CD385" s="106" t="str">
        <f>IF(BA385="Vacant","",IF(BA385="","",BA385)&amp;IF(BB385="",""," – "&amp;BB385))</f>
        <v/>
      </c>
      <c r="CE385" s="107" t="str">
        <f t="shared" si="502"/>
        <v/>
      </c>
      <c r="CF385" t="s">
        <v>1</v>
      </c>
      <c r="CG385" s="112" t="str">
        <f t="shared" si="503"/>
        <v/>
      </c>
      <c r="CH385" s="107" t="str" cm="1">
        <f t="array" ref="CH385">IF(CG385="","",INDEX(imePrezime_id,CG385,0))</f>
        <v/>
      </c>
      <c r="CI385" t="s">
        <v>1</v>
      </c>
      <c r="CJ385" s="30" t="str">
        <f>IF(CE385&lt;&gt;"NEMA","","SELECT '"&amp;CD385&amp;"', ime, prezime FROM imeprezime WHERE ime LIKE '%"&amp;MID(BA385,2,LEN(BA385)-2)&amp;"%' Or prezime LIKE '%"&amp;MID(BB385,2,LEN(BB385)-2)&amp;"%' Or ime LIKE '%"&amp;MID(BB385,2,LEN(BB385)-2)&amp;"%' Or prezime LIKE '%"&amp;MID(BA385,2,LEN(BA385)-2)&amp;"%' ORDER BY ime, prezime;")</f>
        <v/>
      </c>
      <c r="CK385" t="s">
        <v>1</v>
      </c>
      <c r="CL385" s="91"/>
      <c r="CM385" t="s">
        <v>1</v>
      </c>
      <c r="CO385" t="s">
        <v>1</v>
      </c>
      <c r="CW385" s="116" t="str">
        <f>IF(CE385="NEMA",MAX(CW$10:CW384)+1,"")</f>
        <v/>
      </c>
      <c r="CX385" t="s">
        <v>1</v>
      </c>
      <c r="CY385" s="124" t="str">
        <f>LEFT(BQ385,1)</f>
        <v/>
      </c>
      <c r="CZ385" t="s">
        <v>1</v>
      </c>
      <c r="DA385" s="106" t="str">
        <f>IF(CW385="","",IF(BO385&lt;&gt;"CRO","","INSERT INTO osoba (id,reg_broj,oib,spol_id,dat_rodjenja) VALUES ("&amp;CW385&amp;",(SELECT max(reg_broj)+1 FROM osoba),Null,'"&amp;CY385&amp;"',Null); INSERT INTO osoba_log (id,reg_broj,oib,spol_id,dat_rodjenja,dnevnik_id) SELECT id,reg_broj,oib,spol_id,dat_rodjenja,"&amp;CW$2&amp;" FROM osoba WHERE id = "&amp;CW385&amp;";"))</f>
        <v/>
      </c>
      <c r="DB385" s="129" t="str">
        <f>IF(CW385="","","INSERT INTO imeprezime (id,osoba_id,rbr,ime,prezime,klub_id,identitet_id,sintaksa_id,info,aktivno,dnevnik_id) VALUES ("&amp;CW385&amp;","&amp;IF(DA385="","Null",CW385)&amp;",1,'"&amp;BA385&amp;"','"&amp;BB385&amp;"',(SELECT id FROM klub WHERE naziv = '"&amp;BI385&amp;"'),Null,1,'',1,"&amp;CW$2&amp;");")</f>
        <v/>
      </c>
      <c r="DC385" t="s">
        <v>1</v>
      </c>
      <c r="DD385" s="30" t="str">
        <f t="shared" si="504"/>
        <v/>
      </c>
      <c r="DE385" t="s">
        <v>1</v>
      </c>
      <c r="DF385" s="106" t="str">
        <f>IF(OR(BP385="",BP385&lt;&gt;"NEMA"),"",BO385)</f>
        <v/>
      </c>
      <c r="DG385" s="129" t="str">
        <f>IF(DF385="","",MAX(DG$10:DG384)+1)</f>
        <v/>
      </c>
      <c r="DH385" t="s">
        <v>1</v>
      </c>
      <c r="DI385" s="91"/>
      <c r="DJ385" t="s">
        <v>1</v>
      </c>
      <c r="DK385" s="30" t="str">
        <f>IF(DF385="","","INSERT INTO drzava(id,naziv,oznaka) VALUES ("&amp;DG385&amp;",'"&amp;DI385&amp;"','"&amp;UPPER(LEFT(DF385,1))&amp;LOWER(RIGHT(DF385,2))&amp;"');")</f>
        <v/>
      </c>
      <c r="DL385" t="s">
        <v>1</v>
      </c>
      <c r="DM385" s="170" t="str">
        <f>IF(BJ385&lt;&gt;"NEMA","",IF(IFERROR(MATCH(BI385,BI$10:BI384,0),0)&lt;&gt;0,"",BI385))</f>
        <v/>
      </c>
      <c r="DN385" t="s">
        <v>1</v>
      </c>
      <c r="DO385" s="91"/>
      <c r="DP385" t="s">
        <v>1</v>
      </c>
      <c r="DQ385" s="106" t="str">
        <f t="shared" si="505"/>
        <v/>
      </c>
      <c r="DR385" s="74" t="str">
        <f>IF(DQ385="","",MAX(DR$10:DR384)+1)</f>
        <v/>
      </c>
      <c r="DS385" s="74" t="str">
        <f>IF(DQ385="","",IF(BP385="","",IF(BP385="NEMA",DG385,BP385)))</f>
        <v/>
      </c>
      <c r="DT385" s="74" t="str">
        <f t="shared" si="506"/>
        <v/>
      </c>
      <c r="DU385" s="74" t="str">
        <f>IF(DO385="","",MAX(DU$10:DU384)+1)</f>
        <v/>
      </c>
      <c r="DV385" s="181" t="str">
        <f>IF(DO385="","",INDEX(klub_id,MATCH(DO385,klub_naziv,0)))</f>
        <v/>
      </c>
      <c r="DW385" s="129" t="str">
        <f t="shared" si="507"/>
        <v/>
      </c>
      <c r="DX385" t="s">
        <v>1</v>
      </c>
      <c r="DY385" s="30" t="str">
        <f t="shared" si="508"/>
        <v/>
      </c>
      <c r="DZ385" t="s">
        <v>1</v>
      </c>
      <c r="EA385" s="170" t="str">
        <f>IF(BX385="","",IF(BY385&lt;&gt;"NEMA","ime-pre-klu"&amp;IF(BJ385="","","(ali)")&amp;"-kat",IF(CB385&lt;&gt;"NEMA","ime-pre-klu"&amp;IF(BJ385="","","(ali)"),IF(CE385&lt;&gt;"NEMA","ime-pre",IF(CW385&lt;&gt;"","novo",""))))&amp;IF(AND(BE385="0",BD385&gt;max_minuta*60),"-ot",""))</f>
        <v/>
      </c>
      <c r="EB385" t="s">
        <v>1</v>
      </c>
      <c r="EC385" s="112"/>
      <c r="ED385" s="138"/>
      <c r="EE385" s="138"/>
      <c r="EF385" s="138"/>
      <c r="EG385" s="138"/>
      <c r="EH385" s="138"/>
      <c r="EI385" s="138"/>
      <c r="EJ385" s="138"/>
      <c r="EK385" s="138"/>
      <c r="EL385" s="138"/>
      <c r="EM385" s="107" t="str">
        <f t="shared" si="491"/>
        <v/>
      </c>
      <c r="EN385" t="s">
        <v>1</v>
      </c>
    </row>
    <row r="386" spans="2:144" x14ac:dyDescent="0.25">
      <c r="B386" s="152"/>
      <c r="C386" t="s">
        <v>1</v>
      </c>
      <c r="D386" s="163" t="str">
        <f t="shared" si="492"/>
        <v/>
      </c>
      <c r="E386" s="164" t="str">
        <f t="shared" ref="E386:AW386" si="564">IF($B386="","",FIND(";",$B386,D386+1))</f>
        <v/>
      </c>
      <c r="F386" s="164" t="str">
        <f t="shared" si="564"/>
        <v/>
      </c>
      <c r="G386" s="164" t="str">
        <f t="shared" si="564"/>
        <v/>
      </c>
      <c r="H386" s="164" t="str">
        <f t="shared" si="564"/>
        <v/>
      </c>
      <c r="I386" s="164" t="str">
        <f t="shared" si="564"/>
        <v/>
      </c>
      <c r="J386" s="164" t="str">
        <f t="shared" si="564"/>
        <v/>
      </c>
      <c r="K386" s="164" t="str">
        <f t="shared" si="564"/>
        <v/>
      </c>
      <c r="L386" s="164" t="str">
        <f t="shared" si="564"/>
        <v/>
      </c>
      <c r="M386" s="164" t="str">
        <f t="shared" si="564"/>
        <v/>
      </c>
      <c r="N386" s="164" t="str">
        <f t="shared" si="564"/>
        <v/>
      </c>
      <c r="O386" s="164" t="str">
        <f t="shared" si="564"/>
        <v/>
      </c>
      <c r="P386" s="164" t="str">
        <f t="shared" si="564"/>
        <v/>
      </c>
      <c r="Q386" s="164" t="str">
        <f t="shared" si="564"/>
        <v/>
      </c>
      <c r="R386" s="164" t="str">
        <f t="shared" si="564"/>
        <v/>
      </c>
      <c r="S386" s="164" t="str">
        <f t="shared" si="564"/>
        <v/>
      </c>
      <c r="T386" s="164" t="str">
        <f t="shared" si="564"/>
        <v/>
      </c>
      <c r="U386" s="164" t="str">
        <f t="shared" si="564"/>
        <v/>
      </c>
      <c r="V386" s="164" t="str">
        <f t="shared" si="564"/>
        <v/>
      </c>
      <c r="W386" s="164" t="str">
        <f t="shared" si="564"/>
        <v/>
      </c>
      <c r="X386" s="164" t="str">
        <f t="shared" si="564"/>
        <v/>
      </c>
      <c r="Y386" s="164" t="str">
        <f t="shared" si="564"/>
        <v/>
      </c>
      <c r="Z386" s="164" t="str">
        <f t="shared" si="564"/>
        <v/>
      </c>
      <c r="AA386" s="164" t="str">
        <f t="shared" si="564"/>
        <v/>
      </c>
      <c r="AB386" s="164" t="str">
        <f t="shared" si="564"/>
        <v/>
      </c>
      <c r="AC386" s="164" t="str">
        <f t="shared" si="564"/>
        <v/>
      </c>
      <c r="AD386" s="164" t="str">
        <f t="shared" si="564"/>
        <v/>
      </c>
      <c r="AE386" s="164" t="str">
        <f t="shared" si="564"/>
        <v/>
      </c>
      <c r="AF386" s="164" t="str">
        <f t="shared" si="564"/>
        <v/>
      </c>
      <c r="AG386" s="164" t="str">
        <f t="shared" si="564"/>
        <v/>
      </c>
      <c r="AH386" s="164" t="str">
        <f t="shared" si="564"/>
        <v/>
      </c>
      <c r="AI386" s="164" t="str">
        <f t="shared" si="564"/>
        <v/>
      </c>
      <c r="AJ386" s="164" t="str">
        <f t="shared" si="564"/>
        <v/>
      </c>
      <c r="AK386" s="164" t="str">
        <f t="shared" si="564"/>
        <v/>
      </c>
      <c r="AL386" s="164" t="str">
        <f t="shared" si="564"/>
        <v/>
      </c>
      <c r="AM386" s="164" t="str">
        <f t="shared" si="564"/>
        <v/>
      </c>
      <c r="AN386" s="164" t="str">
        <f t="shared" si="564"/>
        <v/>
      </c>
      <c r="AO386" s="164" t="str">
        <f t="shared" si="564"/>
        <v/>
      </c>
      <c r="AP386" s="164" t="str">
        <f t="shared" si="564"/>
        <v/>
      </c>
      <c r="AQ386" s="164" t="str">
        <f t="shared" si="564"/>
        <v/>
      </c>
      <c r="AR386" s="164" t="str">
        <f t="shared" si="564"/>
        <v/>
      </c>
      <c r="AS386" s="164" t="str">
        <f t="shared" si="564"/>
        <v/>
      </c>
      <c r="AT386" s="164" t="str">
        <f t="shared" si="564"/>
        <v/>
      </c>
      <c r="AU386" s="164" t="str">
        <f t="shared" si="564"/>
        <v/>
      </c>
      <c r="AV386" s="164" t="str">
        <f t="shared" si="564"/>
        <v/>
      </c>
      <c r="AW386" s="165" t="str">
        <f t="shared" si="564"/>
        <v/>
      </c>
      <c r="AX386" t="s">
        <v>1</v>
      </c>
      <c r="AY386" s="106" t="str">
        <f t="shared" si="494"/>
        <v/>
      </c>
      <c r="AZ386" s="138" t="str">
        <f t="shared" si="486"/>
        <v/>
      </c>
      <c r="BA386" s="74" t="str">
        <f t="shared" si="495"/>
        <v/>
      </c>
      <c r="BB386" s="74" t="str">
        <f t="shared" si="496"/>
        <v/>
      </c>
      <c r="BC386" s="138" t="str">
        <f t="shared" si="497"/>
        <v/>
      </c>
      <c r="BD386" s="138" t="str">
        <f t="shared" si="498"/>
        <v/>
      </c>
      <c r="BE386" s="138" t="str">
        <f t="shared" si="499"/>
        <v/>
      </c>
      <c r="BF386" s="138" t="str">
        <f t="shared" si="520"/>
        <v/>
      </c>
      <c r="BG386" s="138" t="str">
        <f>IF(CD386="","",IF(N(BD386)&gt;max_minuta*60,2,INDEX(statusRezultat_id,MATCH(VALUE(BE386),statusRezultat_oevent,0))))</f>
        <v/>
      </c>
      <c r="BH386" s="74" t="str">
        <f>IF(B386="","",SUBSTITUTE(MID($B386,R386+1,S386-R386-1),"""",""))</f>
        <v/>
      </c>
      <c r="BI386" s="74" t="str">
        <f>IF(B386="","",SUBSTITUTE(MID($B386,S386+1,T386-S386-1),"""",""))</f>
        <v/>
      </c>
      <c r="BJ386" s="138" t="str">
        <f t="shared" si="500"/>
        <v/>
      </c>
      <c r="BK386" s="74" t="str" cm="1">
        <f t="array" ref="BK386">IF(BJ386="",""&amp;BI386,IF(BJ386="NEMA",BI386,INDEX(klubAlias_klub,BJ386)))</f>
        <v/>
      </c>
      <c r="BL386" s="74" t="str" cm="1">
        <f t="array" ref="BL386">IFERROR(INDEX(registarNatjecatelji,CE386,4),"")</f>
        <v/>
      </c>
      <c r="BM386" s="183" t="str">
        <f t="shared" si="544"/>
        <v/>
      </c>
      <c r="BN386" s="74" t="str">
        <f t="shared" si="501"/>
        <v/>
      </c>
      <c r="BO386" s="74" t="str">
        <f>IF(B386="","",SUBSTITUTE(MID($B386,T386+1,U386-T386-1),"""",""))</f>
        <v/>
      </c>
      <c r="BP386" s="138" t="str">
        <f>IF(BO386="","",IFERROR(INDEX(drzava_id,MATCH(BO386,drzava_oznaka,0)),"NEMA"))</f>
        <v/>
      </c>
      <c r="BQ386" s="74" t="str">
        <f>IF(B386="","",SUBSTITUTE(MID($B386,AQ386+1,AR386-AQ386-1),"""",""))</f>
        <v/>
      </c>
      <c r="BR386" s="74" t="str">
        <f t="shared" si="487"/>
        <v/>
      </c>
      <c r="BS386" s="138" t="str">
        <f t="shared" si="488"/>
        <v/>
      </c>
      <c r="BT386" s="75" t="str">
        <f>IF(B386="","",SUBSTITUTE(MID($B386,AR386+1,AS386-AR386-1),"""",""))</f>
        <v/>
      </c>
      <c r="BU386" s="75" t="str">
        <f>IF(B386="","",SUBSTITUTE(MID($B386,AS386+1,AT386-AS386-1),"""",""))</f>
        <v/>
      </c>
      <c r="BV386" s="76" t="str">
        <f>IF(B386="","",SUBSTITUTE(MID($B386,AT386+1,AU386-AT386-1),"""",""))</f>
        <v/>
      </c>
      <c r="BW386" t="s">
        <v>1</v>
      </c>
      <c r="BX386" s="106" t="str">
        <f>IF(BA386="Vacant","",IF(BA386="","",BA386) &amp; IF(BB386="",""," – " &amp; BB386) &amp; IF(BN386="",""," – " &amp; BN386) &amp; IF(AY386="",""," – " &amp; AY386))</f>
        <v/>
      </c>
      <c r="BY386" s="107" t="str">
        <f t="shared" si="489"/>
        <v/>
      </c>
      <c r="BZ386" t="s">
        <v>1</v>
      </c>
      <c r="CA386" s="106" t="str">
        <f>IF(BA386="Vacant","",IF(BA386="","",BA386) &amp; IF(BB386="",""," – " &amp; BB386) &amp; IF(BN386="",""," – " &amp; BN386))</f>
        <v/>
      </c>
      <c r="CB386" s="107" t="str">
        <f t="shared" si="490"/>
        <v/>
      </c>
      <c r="CC386" t="s">
        <v>1</v>
      </c>
      <c r="CD386" s="106" t="str">
        <f>IF(BA386="Vacant","",IF(BA386="","",BA386)&amp;IF(BB386="",""," – "&amp;BB386))</f>
        <v/>
      </c>
      <c r="CE386" s="107" t="str">
        <f t="shared" si="502"/>
        <v/>
      </c>
      <c r="CF386" t="s">
        <v>1</v>
      </c>
      <c r="CG386" s="112" t="str">
        <f t="shared" si="503"/>
        <v/>
      </c>
      <c r="CH386" s="107" t="str" cm="1">
        <f t="array" ref="CH386">IF(CG386="","",INDEX(imePrezime_id,CG386,0))</f>
        <v/>
      </c>
      <c r="CI386" t="s">
        <v>1</v>
      </c>
      <c r="CJ386" s="30" t="str">
        <f>IF(CE386&lt;&gt;"NEMA","","SELECT '"&amp;CD386&amp;"', ime, prezime FROM imeprezime WHERE ime LIKE '%"&amp;MID(BA386,2,LEN(BA386)-2)&amp;"%' Or prezime LIKE '%"&amp;MID(BB386,2,LEN(BB386)-2)&amp;"%' Or ime LIKE '%"&amp;MID(BB386,2,LEN(BB386)-2)&amp;"%' Or prezime LIKE '%"&amp;MID(BA386,2,LEN(BA386)-2)&amp;"%' ORDER BY ime, prezime;")</f>
        <v/>
      </c>
      <c r="CK386" t="s">
        <v>1</v>
      </c>
      <c r="CL386" s="91"/>
      <c r="CM386" t="s">
        <v>1</v>
      </c>
      <c r="CO386" t="s">
        <v>1</v>
      </c>
      <c r="CW386" s="116" t="str">
        <f>IF(CE386="NEMA",MAX(CW$10:CW385)+1,"")</f>
        <v/>
      </c>
      <c r="CX386" t="s">
        <v>1</v>
      </c>
      <c r="CY386" s="124" t="str">
        <f>LEFT(BQ386,1)</f>
        <v/>
      </c>
      <c r="CZ386" t="s">
        <v>1</v>
      </c>
      <c r="DA386" s="106" t="str">
        <f>IF(CW386="","",IF(BO386&lt;&gt;"CRO","","INSERT INTO osoba (id,reg_broj,oib,spol_id,dat_rodjenja) VALUES ("&amp;CW386&amp;",(SELECT max(reg_broj)+1 FROM osoba),Null,'"&amp;CY386&amp;"',Null); INSERT INTO osoba_log (id,reg_broj,oib,spol_id,dat_rodjenja,dnevnik_id) SELECT id,reg_broj,oib,spol_id,dat_rodjenja,"&amp;CW$2&amp;" FROM osoba WHERE id = "&amp;CW386&amp;";"))</f>
        <v/>
      </c>
      <c r="DB386" s="129" t="str">
        <f>IF(CW386="","","INSERT INTO imeprezime (id,osoba_id,rbr,ime,prezime,klub_id,identitet_id,sintaksa_id,info,aktivno,dnevnik_id) VALUES ("&amp;CW386&amp;","&amp;IF(DA386="","Null",CW386)&amp;",1,'"&amp;BA386&amp;"','"&amp;BB386&amp;"',(SELECT id FROM klub WHERE naziv = '"&amp;BI386&amp;"'),Null,1,'',1,"&amp;CW$2&amp;");")</f>
        <v/>
      </c>
      <c r="DC386" t="s">
        <v>1</v>
      </c>
      <c r="DD386" s="30" t="str">
        <f t="shared" si="504"/>
        <v/>
      </c>
      <c r="DE386" t="s">
        <v>1</v>
      </c>
      <c r="DF386" s="106" t="str">
        <f>IF(OR(BP386="",BP386&lt;&gt;"NEMA"),"",BO386)</f>
        <v/>
      </c>
      <c r="DG386" s="129" t="str">
        <f>IF(DF386="","",MAX(DG$10:DG385)+1)</f>
        <v/>
      </c>
      <c r="DH386" t="s">
        <v>1</v>
      </c>
      <c r="DI386" s="91"/>
      <c r="DJ386" t="s">
        <v>1</v>
      </c>
      <c r="DK386" s="30" t="str">
        <f>IF(DF386="","","INSERT INTO drzava(id,naziv,oznaka) VALUES ("&amp;DG386&amp;",'"&amp;DI386&amp;"','"&amp;UPPER(LEFT(DF386,1))&amp;LOWER(RIGHT(DF386,2))&amp;"');")</f>
        <v/>
      </c>
      <c r="DL386" t="s">
        <v>1</v>
      </c>
      <c r="DM386" s="170" t="str">
        <f>IF(BJ386&lt;&gt;"NEMA","",IF(IFERROR(MATCH(BI386,BI$10:BI385,0),0)&lt;&gt;0,"",BI386))</f>
        <v/>
      </c>
      <c r="DN386" t="s">
        <v>1</v>
      </c>
      <c r="DO386" s="91"/>
      <c r="DP386" t="s">
        <v>1</v>
      </c>
      <c r="DQ386" s="106" t="str">
        <f t="shared" si="505"/>
        <v/>
      </c>
      <c r="DR386" s="74" t="str">
        <f>IF(DQ386="","",MAX(DR$10:DR385)+1)</f>
        <v/>
      </c>
      <c r="DS386" s="74" t="str">
        <f>IF(DQ386="","",IF(BP386="","",IF(BP386="NEMA",DG386,BP386)))</f>
        <v/>
      </c>
      <c r="DT386" s="74" t="str">
        <f t="shared" si="506"/>
        <v/>
      </c>
      <c r="DU386" s="74" t="str">
        <f>IF(DO386="","",MAX(DU$10:DU385)+1)</f>
        <v/>
      </c>
      <c r="DV386" s="181" t="str">
        <f>IF(DO386="","",INDEX(klub_id,MATCH(DO386,klub_naziv,0)))</f>
        <v/>
      </c>
      <c r="DW386" s="129" t="str">
        <f t="shared" si="507"/>
        <v/>
      </c>
      <c r="DX386" t="s">
        <v>1</v>
      </c>
      <c r="DY386" s="30" t="str">
        <f t="shared" si="508"/>
        <v/>
      </c>
      <c r="DZ386" t="s">
        <v>1</v>
      </c>
      <c r="EA386" s="170" t="str">
        <f>IF(BX386="","",IF(BY386&lt;&gt;"NEMA","ime-pre-klu"&amp;IF(BJ386="","","(ali)")&amp;"-kat",IF(CB386&lt;&gt;"NEMA","ime-pre-klu"&amp;IF(BJ386="","","(ali)"),IF(CE386&lt;&gt;"NEMA","ime-pre",IF(CW386&lt;&gt;"","novo",""))))&amp;IF(AND(BE386="0",BD386&gt;max_minuta*60),"-ot",""))</f>
        <v/>
      </c>
      <c r="EB386" t="s">
        <v>1</v>
      </c>
      <c r="EC386" s="112"/>
      <c r="ED386" s="138"/>
      <c r="EE386" s="138"/>
      <c r="EF386" s="138"/>
      <c r="EG386" s="138"/>
      <c r="EH386" s="138"/>
      <c r="EI386" s="138"/>
      <c r="EJ386" s="138"/>
      <c r="EK386" s="138"/>
      <c r="EL386" s="138"/>
      <c r="EM386" s="107" t="str">
        <f t="shared" si="491"/>
        <v/>
      </c>
      <c r="EN386" t="s">
        <v>1</v>
      </c>
    </row>
    <row r="387" spans="2:144" x14ac:dyDescent="0.25">
      <c r="B387" s="152"/>
      <c r="C387" t="s">
        <v>1</v>
      </c>
      <c r="D387" s="163" t="str">
        <f t="shared" si="492"/>
        <v/>
      </c>
      <c r="E387" s="164" t="str">
        <f t="shared" ref="E387:AW387" si="565">IF($B387="","",FIND(";",$B387,D387+1))</f>
        <v/>
      </c>
      <c r="F387" s="164" t="str">
        <f t="shared" si="565"/>
        <v/>
      </c>
      <c r="G387" s="164" t="str">
        <f t="shared" si="565"/>
        <v/>
      </c>
      <c r="H387" s="164" t="str">
        <f t="shared" si="565"/>
        <v/>
      </c>
      <c r="I387" s="164" t="str">
        <f t="shared" si="565"/>
        <v/>
      </c>
      <c r="J387" s="164" t="str">
        <f t="shared" si="565"/>
        <v/>
      </c>
      <c r="K387" s="164" t="str">
        <f t="shared" si="565"/>
        <v/>
      </c>
      <c r="L387" s="164" t="str">
        <f t="shared" si="565"/>
        <v/>
      </c>
      <c r="M387" s="164" t="str">
        <f t="shared" si="565"/>
        <v/>
      </c>
      <c r="N387" s="164" t="str">
        <f t="shared" si="565"/>
        <v/>
      </c>
      <c r="O387" s="164" t="str">
        <f t="shared" si="565"/>
        <v/>
      </c>
      <c r="P387" s="164" t="str">
        <f t="shared" si="565"/>
        <v/>
      </c>
      <c r="Q387" s="164" t="str">
        <f t="shared" si="565"/>
        <v/>
      </c>
      <c r="R387" s="164" t="str">
        <f t="shared" si="565"/>
        <v/>
      </c>
      <c r="S387" s="164" t="str">
        <f t="shared" si="565"/>
        <v/>
      </c>
      <c r="T387" s="164" t="str">
        <f t="shared" si="565"/>
        <v/>
      </c>
      <c r="U387" s="164" t="str">
        <f t="shared" si="565"/>
        <v/>
      </c>
      <c r="V387" s="164" t="str">
        <f t="shared" si="565"/>
        <v/>
      </c>
      <c r="W387" s="164" t="str">
        <f t="shared" si="565"/>
        <v/>
      </c>
      <c r="X387" s="164" t="str">
        <f t="shared" si="565"/>
        <v/>
      </c>
      <c r="Y387" s="164" t="str">
        <f t="shared" si="565"/>
        <v/>
      </c>
      <c r="Z387" s="164" t="str">
        <f t="shared" si="565"/>
        <v/>
      </c>
      <c r="AA387" s="164" t="str">
        <f t="shared" si="565"/>
        <v/>
      </c>
      <c r="AB387" s="164" t="str">
        <f t="shared" si="565"/>
        <v/>
      </c>
      <c r="AC387" s="164" t="str">
        <f t="shared" si="565"/>
        <v/>
      </c>
      <c r="AD387" s="164" t="str">
        <f t="shared" si="565"/>
        <v/>
      </c>
      <c r="AE387" s="164" t="str">
        <f t="shared" si="565"/>
        <v/>
      </c>
      <c r="AF387" s="164" t="str">
        <f t="shared" si="565"/>
        <v/>
      </c>
      <c r="AG387" s="164" t="str">
        <f t="shared" si="565"/>
        <v/>
      </c>
      <c r="AH387" s="164" t="str">
        <f t="shared" si="565"/>
        <v/>
      </c>
      <c r="AI387" s="164" t="str">
        <f t="shared" si="565"/>
        <v/>
      </c>
      <c r="AJ387" s="164" t="str">
        <f t="shared" si="565"/>
        <v/>
      </c>
      <c r="AK387" s="164" t="str">
        <f t="shared" si="565"/>
        <v/>
      </c>
      <c r="AL387" s="164" t="str">
        <f t="shared" si="565"/>
        <v/>
      </c>
      <c r="AM387" s="164" t="str">
        <f t="shared" si="565"/>
        <v/>
      </c>
      <c r="AN387" s="164" t="str">
        <f t="shared" si="565"/>
        <v/>
      </c>
      <c r="AO387" s="164" t="str">
        <f t="shared" si="565"/>
        <v/>
      </c>
      <c r="AP387" s="164" t="str">
        <f t="shared" si="565"/>
        <v/>
      </c>
      <c r="AQ387" s="164" t="str">
        <f t="shared" si="565"/>
        <v/>
      </c>
      <c r="AR387" s="164" t="str">
        <f t="shared" si="565"/>
        <v/>
      </c>
      <c r="AS387" s="164" t="str">
        <f t="shared" si="565"/>
        <v/>
      </c>
      <c r="AT387" s="164" t="str">
        <f t="shared" si="565"/>
        <v/>
      </c>
      <c r="AU387" s="164" t="str">
        <f t="shared" si="565"/>
        <v/>
      </c>
      <c r="AV387" s="164" t="str">
        <f t="shared" si="565"/>
        <v/>
      </c>
      <c r="AW387" s="165" t="str">
        <f t="shared" si="565"/>
        <v/>
      </c>
      <c r="AX387" t="s">
        <v>1</v>
      </c>
      <c r="AY387" s="106" t="str">
        <f t="shared" si="494"/>
        <v/>
      </c>
      <c r="AZ387" s="138" t="str">
        <f t="shared" si="486"/>
        <v/>
      </c>
      <c r="BA387" s="74" t="str">
        <f t="shared" si="495"/>
        <v/>
      </c>
      <c r="BB387" s="74" t="str">
        <f t="shared" si="496"/>
        <v/>
      </c>
      <c r="BC387" s="138" t="str">
        <f t="shared" si="497"/>
        <v/>
      </c>
      <c r="BD387" s="138" t="str">
        <f t="shared" si="498"/>
        <v/>
      </c>
      <c r="BE387" s="138" t="str">
        <f t="shared" si="499"/>
        <v/>
      </c>
      <c r="BF387" s="138" t="str">
        <f t="shared" si="520"/>
        <v/>
      </c>
      <c r="BG387" s="138" t="str">
        <f>IF(CD387="","",IF(N(BD387)&gt;max_minuta*60,2,INDEX(statusRezultat_id,MATCH(VALUE(BE387),statusRezultat_oevent,0))))</f>
        <v/>
      </c>
      <c r="BH387" s="74" t="str">
        <f>IF(B387="","",SUBSTITUTE(MID($B387,R387+1,S387-R387-1),"""",""))</f>
        <v/>
      </c>
      <c r="BI387" s="74" t="str">
        <f>IF(B387="","",SUBSTITUTE(MID($B387,S387+1,T387-S387-1),"""",""))</f>
        <v/>
      </c>
      <c r="BJ387" s="138" t="str">
        <f t="shared" si="500"/>
        <v/>
      </c>
      <c r="BK387" s="74" t="str" cm="1">
        <f t="array" ref="BK387">IF(BJ387="",""&amp;BI387,IF(BJ387="NEMA",BI387,INDEX(klubAlias_klub,BJ387)))</f>
        <v/>
      </c>
      <c r="BL387" s="74" t="str" cm="1">
        <f t="array" ref="BL387">IFERROR(INDEX(registarNatjecatelji,CE387,4),"")</f>
        <v/>
      </c>
      <c r="BM387" s="183" t="str">
        <f t="shared" si="544"/>
        <v/>
      </c>
      <c r="BN387" s="74" t="str">
        <f t="shared" si="501"/>
        <v/>
      </c>
      <c r="BO387" s="74" t="str">
        <f>IF(B387="","",SUBSTITUTE(MID($B387,T387+1,U387-T387-1),"""",""))</f>
        <v/>
      </c>
      <c r="BP387" s="138" t="str">
        <f>IF(BO387="","",IFERROR(INDEX(drzava_id,MATCH(BO387,drzava_oznaka,0)),"NEMA"))</f>
        <v/>
      </c>
      <c r="BQ387" s="74" t="str">
        <f>IF(B387="","",SUBSTITUTE(MID($B387,AQ387+1,AR387-AQ387-1),"""",""))</f>
        <v/>
      </c>
      <c r="BR387" s="74" t="str">
        <f t="shared" si="487"/>
        <v/>
      </c>
      <c r="BS387" s="138" t="str">
        <f t="shared" si="488"/>
        <v/>
      </c>
      <c r="BT387" s="75" t="str">
        <f>IF(B387="","",SUBSTITUTE(MID($B387,AR387+1,AS387-AR387-1),"""",""))</f>
        <v/>
      </c>
      <c r="BU387" s="75" t="str">
        <f>IF(B387="","",SUBSTITUTE(MID($B387,AS387+1,AT387-AS387-1),"""",""))</f>
        <v/>
      </c>
      <c r="BV387" s="76" t="str">
        <f>IF(B387="","",SUBSTITUTE(MID($B387,AT387+1,AU387-AT387-1),"""",""))</f>
        <v/>
      </c>
      <c r="BW387" t="s">
        <v>1</v>
      </c>
      <c r="BX387" s="106" t="str">
        <f>IF(BA387="Vacant","",IF(BA387="","",BA387) &amp; IF(BB387="",""," – " &amp; BB387) &amp; IF(BN387="",""," – " &amp; BN387) &amp; IF(AY387="",""," – " &amp; AY387))</f>
        <v/>
      </c>
      <c r="BY387" s="107" t="str">
        <f t="shared" si="489"/>
        <v/>
      </c>
      <c r="BZ387" t="s">
        <v>1</v>
      </c>
      <c r="CA387" s="106" t="str">
        <f>IF(BA387="Vacant","",IF(BA387="","",BA387) &amp; IF(BB387="",""," – " &amp; BB387) &amp; IF(BN387="",""," – " &amp; BN387))</f>
        <v/>
      </c>
      <c r="CB387" s="107" t="str">
        <f t="shared" si="490"/>
        <v/>
      </c>
      <c r="CC387" t="s">
        <v>1</v>
      </c>
      <c r="CD387" s="106" t="str">
        <f>IF(BA387="Vacant","",IF(BA387="","",BA387)&amp;IF(BB387="",""," – "&amp;BB387))</f>
        <v/>
      </c>
      <c r="CE387" s="107" t="str">
        <f t="shared" si="502"/>
        <v/>
      </c>
      <c r="CF387" t="s">
        <v>1</v>
      </c>
      <c r="CG387" s="112" t="str">
        <f t="shared" si="503"/>
        <v/>
      </c>
      <c r="CH387" s="107" t="str" cm="1">
        <f t="array" ref="CH387">IF(CG387="","",INDEX(imePrezime_id,CG387,0))</f>
        <v/>
      </c>
      <c r="CI387" t="s">
        <v>1</v>
      </c>
      <c r="CJ387" s="30" t="str">
        <f>IF(CE387&lt;&gt;"NEMA","","SELECT '"&amp;CD387&amp;"', ime, prezime FROM imeprezime WHERE ime LIKE '%"&amp;MID(BA387,2,LEN(BA387)-2)&amp;"%' Or prezime LIKE '%"&amp;MID(BB387,2,LEN(BB387)-2)&amp;"%' Or ime LIKE '%"&amp;MID(BB387,2,LEN(BB387)-2)&amp;"%' Or prezime LIKE '%"&amp;MID(BA387,2,LEN(BA387)-2)&amp;"%' ORDER BY ime, prezime;")</f>
        <v/>
      </c>
      <c r="CK387" t="s">
        <v>1</v>
      </c>
      <c r="CL387" s="91"/>
      <c r="CM387" t="s">
        <v>1</v>
      </c>
      <c r="CO387" t="s">
        <v>1</v>
      </c>
      <c r="CW387" s="116" t="str">
        <f>IF(CE387="NEMA",MAX(CW$10:CW386)+1,"")</f>
        <v/>
      </c>
      <c r="CX387" t="s">
        <v>1</v>
      </c>
      <c r="CY387" s="124" t="str">
        <f>LEFT(BQ387,1)</f>
        <v/>
      </c>
      <c r="CZ387" t="s">
        <v>1</v>
      </c>
      <c r="DA387" s="106" t="str">
        <f>IF(CW387="","",IF(BO387&lt;&gt;"CRO","","INSERT INTO osoba (id,reg_broj,oib,spol_id,dat_rodjenja) VALUES ("&amp;CW387&amp;",(SELECT max(reg_broj)+1 FROM osoba),Null,'"&amp;CY387&amp;"',Null); INSERT INTO osoba_log (id,reg_broj,oib,spol_id,dat_rodjenja,dnevnik_id) SELECT id,reg_broj,oib,spol_id,dat_rodjenja,"&amp;CW$2&amp;" FROM osoba WHERE id = "&amp;CW387&amp;";"))</f>
        <v/>
      </c>
      <c r="DB387" s="129" t="str">
        <f>IF(CW387="","","INSERT INTO imeprezime (id,osoba_id,rbr,ime,prezime,klub_id,identitet_id,sintaksa_id,info,aktivno,dnevnik_id) VALUES ("&amp;CW387&amp;","&amp;IF(DA387="","Null",CW387)&amp;",1,'"&amp;BA387&amp;"','"&amp;BB387&amp;"',(SELECT id FROM klub WHERE naziv = '"&amp;BI387&amp;"'),Null,1,'',1,"&amp;CW$2&amp;");")</f>
        <v/>
      </c>
      <c r="DC387" t="s">
        <v>1</v>
      </c>
      <c r="DD387" s="30" t="str">
        <f t="shared" si="504"/>
        <v/>
      </c>
      <c r="DE387" t="s">
        <v>1</v>
      </c>
      <c r="DF387" s="106" t="str">
        <f>IF(OR(BP387="",BP387&lt;&gt;"NEMA"),"",BO387)</f>
        <v/>
      </c>
      <c r="DG387" s="129" t="str">
        <f>IF(DF387="","",MAX(DG$10:DG386)+1)</f>
        <v/>
      </c>
      <c r="DH387" t="s">
        <v>1</v>
      </c>
      <c r="DI387" s="91"/>
      <c r="DJ387" t="s">
        <v>1</v>
      </c>
      <c r="DK387" s="30" t="str">
        <f>IF(DF387="","","INSERT INTO drzava(id,naziv,oznaka) VALUES ("&amp;DG387&amp;",'"&amp;DI387&amp;"','"&amp;UPPER(LEFT(DF387,1))&amp;LOWER(RIGHT(DF387,2))&amp;"');")</f>
        <v/>
      </c>
      <c r="DL387" t="s">
        <v>1</v>
      </c>
      <c r="DM387" s="170" t="str">
        <f>IF(BJ387&lt;&gt;"NEMA","",IF(IFERROR(MATCH(BI387,BI$10:BI386,0),0)&lt;&gt;0,"",BI387))</f>
        <v/>
      </c>
      <c r="DN387" t="s">
        <v>1</v>
      </c>
      <c r="DO387" s="91"/>
      <c r="DP387" t="s">
        <v>1</v>
      </c>
      <c r="DQ387" s="106" t="str">
        <f t="shared" si="505"/>
        <v/>
      </c>
      <c r="DR387" s="74" t="str">
        <f>IF(DQ387="","",MAX(DR$10:DR386)+1)</f>
        <v/>
      </c>
      <c r="DS387" s="74" t="str">
        <f>IF(DQ387="","",IF(BP387="","",IF(BP387="NEMA",DG387,BP387)))</f>
        <v/>
      </c>
      <c r="DT387" s="74" t="str">
        <f t="shared" si="506"/>
        <v/>
      </c>
      <c r="DU387" s="74" t="str">
        <f>IF(DO387="","",MAX(DU$10:DU386)+1)</f>
        <v/>
      </c>
      <c r="DV387" s="181" t="str">
        <f>IF(DO387="","",INDEX(klub_id,MATCH(DO387,klub_naziv,0)))</f>
        <v/>
      </c>
      <c r="DW387" s="129" t="str">
        <f t="shared" si="507"/>
        <v/>
      </c>
      <c r="DX387" t="s">
        <v>1</v>
      </c>
      <c r="DY387" s="30" t="str">
        <f t="shared" si="508"/>
        <v/>
      </c>
      <c r="DZ387" t="s">
        <v>1</v>
      </c>
      <c r="EA387" s="170" t="str">
        <f>IF(BX387="","",IF(BY387&lt;&gt;"NEMA","ime-pre-klu"&amp;IF(BJ387="","","(ali)")&amp;"-kat",IF(CB387&lt;&gt;"NEMA","ime-pre-klu"&amp;IF(BJ387="","","(ali)"),IF(CE387&lt;&gt;"NEMA","ime-pre",IF(CW387&lt;&gt;"","novo",""))))&amp;IF(AND(BE387="0",BD387&gt;max_minuta*60),"-ot",""))</f>
        <v/>
      </c>
      <c r="EB387" t="s">
        <v>1</v>
      </c>
      <c r="EC387" s="112"/>
      <c r="ED387" s="138"/>
      <c r="EE387" s="138"/>
      <c r="EF387" s="138"/>
      <c r="EG387" s="138"/>
      <c r="EH387" s="138"/>
      <c r="EI387" s="138"/>
      <c r="EJ387" s="138"/>
      <c r="EK387" s="138"/>
      <c r="EL387" s="138"/>
      <c r="EM387" s="107" t="str">
        <f t="shared" si="491"/>
        <v/>
      </c>
      <c r="EN387" t="s">
        <v>1</v>
      </c>
    </row>
    <row r="388" spans="2:144" x14ac:dyDescent="0.25">
      <c r="B388" s="152"/>
      <c r="C388" t="s">
        <v>1</v>
      </c>
      <c r="D388" s="163" t="str">
        <f t="shared" si="492"/>
        <v/>
      </c>
      <c r="E388" s="164" t="str">
        <f t="shared" ref="E388:AW388" si="566">IF($B388="","",FIND(";",$B388,D388+1))</f>
        <v/>
      </c>
      <c r="F388" s="164" t="str">
        <f t="shared" si="566"/>
        <v/>
      </c>
      <c r="G388" s="164" t="str">
        <f t="shared" si="566"/>
        <v/>
      </c>
      <c r="H388" s="164" t="str">
        <f t="shared" si="566"/>
        <v/>
      </c>
      <c r="I388" s="164" t="str">
        <f t="shared" si="566"/>
        <v/>
      </c>
      <c r="J388" s="164" t="str">
        <f t="shared" si="566"/>
        <v/>
      </c>
      <c r="K388" s="164" t="str">
        <f t="shared" si="566"/>
        <v/>
      </c>
      <c r="L388" s="164" t="str">
        <f t="shared" si="566"/>
        <v/>
      </c>
      <c r="M388" s="164" t="str">
        <f t="shared" si="566"/>
        <v/>
      </c>
      <c r="N388" s="164" t="str">
        <f t="shared" si="566"/>
        <v/>
      </c>
      <c r="O388" s="164" t="str">
        <f t="shared" si="566"/>
        <v/>
      </c>
      <c r="P388" s="164" t="str">
        <f t="shared" si="566"/>
        <v/>
      </c>
      <c r="Q388" s="164" t="str">
        <f t="shared" si="566"/>
        <v/>
      </c>
      <c r="R388" s="164" t="str">
        <f t="shared" si="566"/>
        <v/>
      </c>
      <c r="S388" s="164" t="str">
        <f t="shared" si="566"/>
        <v/>
      </c>
      <c r="T388" s="164" t="str">
        <f t="shared" si="566"/>
        <v/>
      </c>
      <c r="U388" s="164" t="str">
        <f t="shared" si="566"/>
        <v/>
      </c>
      <c r="V388" s="164" t="str">
        <f t="shared" si="566"/>
        <v/>
      </c>
      <c r="W388" s="164" t="str">
        <f t="shared" si="566"/>
        <v/>
      </c>
      <c r="X388" s="164" t="str">
        <f t="shared" si="566"/>
        <v/>
      </c>
      <c r="Y388" s="164" t="str">
        <f t="shared" si="566"/>
        <v/>
      </c>
      <c r="Z388" s="164" t="str">
        <f t="shared" si="566"/>
        <v/>
      </c>
      <c r="AA388" s="164" t="str">
        <f t="shared" si="566"/>
        <v/>
      </c>
      <c r="AB388" s="164" t="str">
        <f t="shared" si="566"/>
        <v/>
      </c>
      <c r="AC388" s="164" t="str">
        <f t="shared" si="566"/>
        <v/>
      </c>
      <c r="AD388" s="164" t="str">
        <f t="shared" si="566"/>
        <v/>
      </c>
      <c r="AE388" s="164" t="str">
        <f t="shared" si="566"/>
        <v/>
      </c>
      <c r="AF388" s="164" t="str">
        <f t="shared" si="566"/>
        <v/>
      </c>
      <c r="AG388" s="164" t="str">
        <f t="shared" si="566"/>
        <v/>
      </c>
      <c r="AH388" s="164" t="str">
        <f t="shared" si="566"/>
        <v/>
      </c>
      <c r="AI388" s="164" t="str">
        <f t="shared" si="566"/>
        <v/>
      </c>
      <c r="AJ388" s="164" t="str">
        <f t="shared" si="566"/>
        <v/>
      </c>
      <c r="AK388" s="164" t="str">
        <f t="shared" si="566"/>
        <v/>
      </c>
      <c r="AL388" s="164" t="str">
        <f t="shared" si="566"/>
        <v/>
      </c>
      <c r="AM388" s="164" t="str">
        <f t="shared" si="566"/>
        <v/>
      </c>
      <c r="AN388" s="164" t="str">
        <f t="shared" si="566"/>
        <v/>
      </c>
      <c r="AO388" s="164" t="str">
        <f t="shared" si="566"/>
        <v/>
      </c>
      <c r="AP388" s="164" t="str">
        <f t="shared" si="566"/>
        <v/>
      </c>
      <c r="AQ388" s="164" t="str">
        <f t="shared" si="566"/>
        <v/>
      </c>
      <c r="AR388" s="164" t="str">
        <f t="shared" si="566"/>
        <v/>
      </c>
      <c r="AS388" s="164" t="str">
        <f t="shared" si="566"/>
        <v/>
      </c>
      <c r="AT388" s="164" t="str">
        <f t="shared" si="566"/>
        <v/>
      </c>
      <c r="AU388" s="164" t="str">
        <f t="shared" si="566"/>
        <v/>
      </c>
      <c r="AV388" s="164" t="str">
        <f t="shared" si="566"/>
        <v/>
      </c>
      <c r="AW388" s="165" t="str">
        <f t="shared" si="566"/>
        <v/>
      </c>
      <c r="AX388" t="s">
        <v>1</v>
      </c>
      <c r="AY388" s="106" t="str">
        <f t="shared" si="494"/>
        <v/>
      </c>
      <c r="AZ388" s="138" t="str">
        <f t="shared" si="486"/>
        <v/>
      </c>
      <c r="BA388" s="74" t="str">
        <f t="shared" si="495"/>
        <v/>
      </c>
      <c r="BB388" s="74" t="str">
        <f t="shared" si="496"/>
        <v/>
      </c>
      <c r="BC388" s="138" t="str">
        <f t="shared" si="497"/>
        <v/>
      </c>
      <c r="BD388" s="138" t="str">
        <f t="shared" si="498"/>
        <v/>
      </c>
      <c r="BE388" s="138" t="str">
        <f t="shared" si="499"/>
        <v/>
      </c>
      <c r="BF388" s="138" t="str">
        <f t="shared" si="520"/>
        <v/>
      </c>
      <c r="BG388" s="138" t="str">
        <f>IF(CD388="","",IF(N(BD388)&gt;max_minuta*60,2,INDEX(statusRezultat_id,MATCH(VALUE(BE388),statusRezultat_oevent,0))))</f>
        <v/>
      </c>
      <c r="BH388" s="74" t="str">
        <f>IF(B388="","",SUBSTITUTE(MID($B388,R388+1,S388-R388-1),"""",""))</f>
        <v/>
      </c>
      <c r="BI388" s="74" t="str">
        <f>IF(B388="","",SUBSTITUTE(MID($B388,S388+1,T388-S388-1),"""",""))</f>
        <v/>
      </c>
      <c r="BJ388" s="138" t="str">
        <f t="shared" si="500"/>
        <v/>
      </c>
      <c r="BK388" s="74" t="str" cm="1">
        <f t="array" ref="BK388">IF(BJ388="",""&amp;BI388,IF(BJ388="NEMA",BI388,INDEX(klubAlias_klub,BJ388)))</f>
        <v/>
      </c>
      <c r="BL388" s="74" t="str" cm="1">
        <f t="array" ref="BL388">IFERROR(INDEX(registarNatjecatelji,CE388,4),"")</f>
        <v/>
      </c>
      <c r="BM388" s="183" t="str">
        <f t="shared" si="544"/>
        <v/>
      </c>
      <c r="BN388" s="74" t="str">
        <f t="shared" si="501"/>
        <v/>
      </c>
      <c r="BO388" s="74" t="str">
        <f>IF(B388="","",SUBSTITUTE(MID($B388,T388+1,U388-T388-1),"""",""))</f>
        <v/>
      </c>
      <c r="BP388" s="138" t="str">
        <f>IF(BO388="","",IFERROR(INDEX(drzava_id,MATCH(BO388,drzava_oznaka,0)),"NEMA"))</f>
        <v/>
      </c>
      <c r="BQ388" s="74" t="str">
        <f>IF(B388="","",SUBSTITUTE(MID($B388,AQ388+1,AR388-AQ388-1),"""",""))</f>
        <v/>
      </c>
      <c r="BR388" s="74" t="str">
        <f t="shared" si="487"/>
        <v/>
      </c>
      <c r="BS388" s="138" t="str">
        <f t="shared" si="488"/>
        <v/>
      </c>
      <c r="BT388" s="75" t="str">
        <f>IF(B388="","",SUBSTITUTE(MID($B388,AR388+1,AS388-AR388-1),"""",""))</f>
        <v/>
      </c>
      <c r="BU388" s="75" t="str">
        <f>IF(B388="","",SUBSTITUTE(MID($B388,AS388+1,AT388-AS388-1),"""",""))</f>
        <v/>
      </c>
      <c r="BV388" s="76" t="str">
        <f>IF(B388="","",SUBSTITUTE(MID($B388,AT388+1,AU388-AT388-1),"""",""))</f>
        <v/>
      </c>
      <c r="BW388" t="s">
        <v>1</v>
      </c>
      <c r="BX388" s="106" t="str">
        <f>IF(BA388="Vacant","",IF(BA388="","",BA388) &amp; IF(BB388="",""," – " &amp; BB388) &amp; IF(BN388="",""," – " &amp; BN388) &amp; IF(AY388="",""," – " &amp; AY388))</f>
        <v/>
      </c>
      <c r="BY388" s="107" t="str">
        <f t="shared" si="489"/>
        <v/>
      </c>
      <c r="BZ388" t="s">
        <v>1</v>
      </c>
      <c r="CA388" s="106" t="str">
        <f>IF(BA388="Vacant","",IF(BA388="","",BA388) &amp; IF(BB388="",""," – " &amp; BB388) &amp; IF(BN388="",""," – " &amp; BN388))</f>
        <v/>
      </c>
      <c r="CB388" s="107" t="str">
        <f t="shared" si="490"/>
        <v/>
      </c>
      <c r="CC388" t="s">
        <v>1</v>
      </c>
      <c r="CD388" s="106" t="str">
        <f>IF(BA388="Vacant","",IF(BA388="","",BA388)&amp;IF(BB388="",""," – "&amp;BB388))</f>
        <v/>
      </c>
      <c r="CE388" s="107" t="str">
        <f t="shared" si="502"/>
        <v/>
      </c>
      <c r="CF388" t="s">
        <v>1</v>
      </c>
      <c r="CG388" s="112" t="str">
        <f t="shared" si="503"/>
        <v/>
      </c>
      <c r="CH388" s="107" t="str" cm="1">
        <f t="array" ref="CH388">IF(CG388="","",INDEX(imePrezime_id,CG388,0))</f>
        <v/>
      </c>
      <c r="CI388" t="s">
        <v>1</v>
      </c>
      <c r="CJ388" s="30" t="str">
        <f>IF(CE388&lt;&gt;"NEMA","","SELECT '"&amp;CD388&amp;"', ime, prezime FROM imeprezime WHERE ime LIKE '%"&amp;MID(BA388,2,LEN(BA388)-2)&amp;"%' Or prezime LIKE '%"&amp;MID(BB388,2,LEN(BB388)-2)&amp;"%' Or ime LIKE '%"&amp;MID(BB388,2,LEN(BB388)-2)&amp;"%' Or prezime LIKE '%"&amp;MID(BA388,2,LEN(BA388)-2)&amp;"%' ORDER BY ime, prezime;")</f>
        <v/>
      </c>
      <c r="CK388" t="s">
        <v>1</v>
      </c>
      <c r="CL388" s="91"/>
      <c r="CM388" t="s">
        <v>1</v>
      </c>
      <c r="CO388" t="s">
        <v>1</v>
      </c>
      <c r="CW388" s="116" t="str">
        <f>IF(CE388="NEMA",MAX(CW$10:CW387)+1,"")</f>
        <v/>
      </c>
      <c r="CX388" t="s">
        <v>1</v>
      </c>
      <c r="CY388" s="124" t="str">
        <f>LEFT(BQ388,1)</f>
        <v/>
      </c>
      <c r="CZ388" t="s">
        <v>1</v>
      </c>
      <c r="DA388" s="106" t="str">
        <f>IF(CW388="","",IF(BO388&lt;&gt;"CRO","","INSERT INTO osoba (id,reg_broj,oib,spol_id,dat_rodjenja) VALUES ("&amp;CW388&amp;",(SELECT max(reg_broj)+1 FROM osoba),Null,'"&amp;CY388&amp;"',Null); INSERT INTO osoba_log (id,reg_broj,oib,spol_id,dat_rodjenja,dnevnik_id) SELECT id,reg_broj,oib,spol_id,dat_rodjenja,"&amp;CW$2&amp;" FROM osoba WHERE id = "&amp;CW388&amp;";"))</f>
        <v/>
      </c>
      <c r="DB388" s="129" t="str">
        <f>IF(CW388="","","INSERT INTO imeprezime (id,osoba_id,rbr,ime,prezime,klub_id,identitet_id,sintaksa_id,info,aktivno,dnevnik_id) VALUES ("&amp;CW388&amp;","&amp;IF(DA388="","Null",CW388)&amp;",1,'"&amp;BA388&amp;"','"&amp;BB388&amp;"',(SELECT id FROM klub WHERE naziv = '"&amp;BI388&amp;"'),Null,1,'',1,"&amp;CW$2&amp;");")</f>
        <v/>
      </c>
      <c r="DC388" t="s">
        <v>1</v>
      </c>
      <c r="DD388" s="30" t="str">
        <f t="shared" si="504"/>
        <v/>
      </c>
      <c r="DE388" t="s">
        <v>1</v>
      </c>
      <c r="DF388" s="106" t="str">
        <f>IF(OR(BP388="",BP388&lt;&gt;"NEMA"),"",BO388)</f>
        <v/>
      </c>
      <c r="DG388" s="129" t="str">
        <f>IF(DF388="","",MAX(DG$10:DG387)+1)</f>
        <v/>
      </c>
      <c r="DH388" t="s">
        <v>1</v>
      </c>
      <c r="DI388" s="91"/>
      <c r="DJ388" t="s">
        <v>1</v>
      </c>
      <c r="DK388" s="30" t="str">
        <f>IF(DF388="","","INSERT INTO drzava(id,naziv,oznaka) VALUES ("&amp;DG388&amp;",'"&amp;DI388&amp;"','"&amp;UPPER(LEFT(DF388,1))&amp;LOWER(RIGHT(DF388,2))&amp;"');")</f>
        <v/>
      </c>
      <c r="DL388" t="s">
        <v>1</v>
      </c>
      <c r="DM388" s="170" t="str">
        <f>IF(BJ388&lt;&gt;"NEMA","",IF(IFERROR(MATCH(BI388,BI$10:BI387,0),0)&lt;&gt;0,"",BI388))</f>
        <v/>
      </c>
      <c r="DN388" t="s">
        <v>1</v>
      </c>
      <c r="DO388" s="91"/>
      <c r="DP388" t="s">
        <v>1</v>
      </c>
      <c r="DQ388" s="106" t="str">
        <f t="shared" si="505"/>
        <v/>
      </c>
      <c r="DR388" s="74" t="str">
        <f>IF(DQ388="","",MAX(DR$10:DR387)+1)</f>
        <v/>
      </c>
      <c r="DS388" s="74" t="str">
        <f>IF(DQ388="","",IF(BP388="","",IF(BP388="NEMA",DG388,BP388)))</f>
        <v/>
      </c>
      <c r="DT388" s="74" t="str">
        <f t="shared" si="506"/>
        <v/>
      </c>
      <c r="DU388" s="74" t="str">
        <f>IF(DO388="","",MAX(DU$10:DU387)+1)</f>
        <v/>
      </c>
      <c r="DV388" s="181" t="str">
        <f>IF(DO388="","",INDEX(klub_id,MATCH(DO388,klub_naziv,0)))</f>
        <v/>
      </c>
      <c r="DW388" s="129" t="str">
        <f t="shared" si="507"/>
        <v/>
      </c>
      <c r="DX388" t="s">
        <v>1</v>
      </c>
      <c r="DY388" s="30" t="str">
        <f t="shared" si="508"/>
        <v/>
      </c>
      <c r="DZ388" t="s">
        <v>1</v>
      </c>
      <c r="EA388" s="170" t="str">
        <f>IF(BX388="","",IF(BY388&lt;&gt;"NEMA","ime-pre-klu"&amp;IF(BJ388="","","(ali)")&amp;"-kat",IF(CB388&lt;&gt;"NEMA","ime-pre-klu"&amp;IF(BJ388="","","(ali)"),IF(CE388&lt;&gt;"NEMA","ime-pre",IF(CW388&lt;&gt;"","novo",""))))&amp;IF(AND(BE388="0",BD388&gt;max_minuta*60),"-ot",""))</f>
        <v/>
      </c>
      <c r="EB388" t="s">
        <v>1</v>
      </c>
      <c r="EC388" s="112"/>
      <c r="ED388" s="138"/>
      <c r="EE388" s="138"/>
      <c r="EF388" s="138"/>
      <c r="EG388" s="138"/>
      <c r="EH388" s="138"/>
      <c r="EI388" s="138"/>
      <c r="EJ388" s="138"/>
      <c r="EK388" s="138"/>
      <c r="EL388" s="138"/>
      <c r="EM388" s="107" t="str">
        <f t="shared" si="491"/>
        <v/>
      </c>
      <c r="EN388" t="s">
        <v>1</v>
      </c>
    </row>
    <row r="389" spans="2:144" x14ac:dyDescent="0.25">
      <c r="B389" s="152"/>
      <c r="C389" t="s">
        <v>1</v>
      </c>
      <c r="D389" s="163" t="str">
        <f t="shared" si="492"/>
        <v/>
      </c>
      <c r="E389" s="164" t="str">
        <f t="shared" ref="E389:AW389" si="567">IF($B389="","",FIND(";",$B389,D389+1))</f>
        <v/>
      </c>
      <c r="F389" s="164" t="str">
        <f t="shared" si="567"/>
        <v/>
      </c>
      <c r="G389" s="164" t="str">
        <f t="shared" si="567"/>
        <v/>
      </c>
      <c r="H389" s="164" t="str">
        <f t="shared" si="567"/>
        <v/>
      </c>
      <c r="I389" s="164" t="str">
        <f t="shared" si="567"/>
        <v/>
      </c>
      <c r="J389" s="164" t="str">
        <f t="shared" si="567"/>
        <v/>
      </c>
      <c r="K389" s="164" t="str">
        <f t="shared" si="567"/>
        <v/>
      </c>
      <c r="L389" s="164" t="str">
        <f t="shared" si="567"/>
        <v/>
      </c>
      <c r="M389" s="164" t="str">
        <f t="shared" si="567"/>
        <v/>
      </c>
      <c r="N389" s="164" t="str">
        <f t="shared" si="567"/>
        <v/>
      </c>
      <c r="O389" s="164" t="str">
        <f t="shared" si="567"/>
        <v/>
      </c>
      <c r="P389" s="164" t="str">
        <f t="shared" si="567"/>
        <v/>
      </c>
      <c r="Q389" s="164" t="str">
        <f t="shared" si="567"/>
        <v/>
      </c>
      <c r="R389" s="164" t="str">
        <f t="shared" si="567"/>
        <v/>
      </c>
      <c r="S389" s="164" t="str">
        <f t="shared" si="567"/>
        <v/>
      </c>
      <c r="T389" s="164" t="str">
        <f t="shared" si="567"/>
        <v/>
      </c>
      <c r="U389" s="164" t="str">
        <f t="shared" si="567"/>
        <v/>
      </c>
      <c r="V389" s="164" t="str">
        <f t="shared" si="567"/>
        <v/>
      </c>
      <c r="W389" s="164" t="str">
        <f t="shared" si="567"/>
        <v/>
      </c>
      <c r="X389" s="164" t="str">
        <f t="shared" si="567"/>
        <v/>
      </c>
      <c r="Y389" s="164" t="str">
        <f t="shared" si="567"/>
        <v/>
      </c>
      <c r="Z389" s="164" t="str">
        <f t="shared" si="567"/>
        <v/>
      </c>
      <c r="AA389" s="164" t="str">
        <f t="shared" si="567"/>
        <v/>
      </c>
      <c r="AB389" s="164" t="str">
        <f t="shared" si="567"/>
        <v/>
      </c>
      <c r="AC389" s="164" t="str">
        <f t="shared" si="567"/>
        <v/>
      </c>
      <c r="AD389" s="164" t="str">
        <f t="shared" si="567"/>
        <v/>
      </c>
      <c r="AE389" s="164" t="str">
        <f t="shared" si="567"/>
        <v/>
      </c>
      <c r="AF389" s="164" t="str">
        <f t="shared" si="567"/>
        <v/>
      </c>
      <c r="AG389" s="164" t="str">
        <f t="shared" si="567"/>
        <v/>
      </c>
      <c r="AH389" s="164" t="str">
        <f t="shared" si="567"/>
        <v/>
      </c>
      <c r="AI389" s="164" t="str">
        <f t="shared" si="567"/>
        <v/>
      </c>
      <c r="AJ389" s="164" t="str">
        <f t="shared" si="567"/>
        <v/>
      </c>
      <c r="AK389" s="164" t="str">
        <f t="shared" si="567"/>
        <v/>
      </c>
      <c r="AL389" s="164" t="str">
        <f t="shared" si="567"/>
        <v/>
      </c>
      <c r="AM389" s="164" t="str">
        <f t="shared" si="567"/>
        <v/>
      </c>
      <c r="AN389" s="164" t="str">
        <f t="shared" si="567"/>
        <v/>
      </c>
      <c r="AO389" s="164" t="str">
        <f t="shared" si="567"/>
        <v/>
      </c>
      <c r="AP389" s="164" t="str">
        <f t="shared" si="567"/>
        <v/>
      </c>
      <c r="AQ389" s="164" t="str">
        <f t="shared" si="567"/>
        <v/>
      </c>
      <c r="AR389" s="164" t="str">
        <f t="shared" si="567"/>
        <v/>
      </c>
      <c r="AS389" s="164" t="str">
        <f t="shared" si="567"/>
        <v/>
      </c>
      <c r="AT389" s="164" t="str">
        <f t="shared" si="567"/>
        <v/>
      </c>
      <c r="AU389" s="164" t="str">
        <f t="shared" si="567"/>
        <v/>
      </c>
      <c r="AV389" s="164" t="str">
        <f t="shared" si="567"/>
        <v/>
      </c>
      <c r="AW389" s="165" t="str">
        <f t="shared" si="567"/>
        <v/>
      </c>
      <c r="AX389" t="s">
        <v>1</v>
      </c>
      <c r="AY389" s="106" t="str">
        <f t="shared" si="494"/>
        <v/>
      </c>
      <c r="AZ389" s="138" t="str">
        <f t="shared" si="486"/>
        <v/>
      </c>
      <c r="BA389" s="74" t="str">
        <f t="shared" si="495"/>
        <v/>
      </c>
      <c r="BB389" s="74" t="str">
        <f t="shared" si="496"/>
        <v/>
      </c>
      <c r="BC389" s="138" t="str">
        <f t="shared" si="497"/>
        <v/>
      </c>
      <c r="BD389" s="138" t="str">
        <f t="shared" si="498"/>
        <v/>
      </c>
      <c r="BE389" s="138" t="str">
        <f t="shared" si="499"/>
        <v/>
      </c>
      <c r="BF389" s="138" t="str">
        <f t="shared" si="520"/>
        <v/>
      </c>
      <c r="BG389" s="138" t="str">
        <f>IF(CD389="","",IF(N(BD389)&gt;max_minuta*60,2,INDEX(statusRezultat_id,MATCH(VALUE(BE389),statusRezultat_oevent,0))))</f>
        <v/>
      </c>
      <c r="BH389" s="74" t="str">
        <f>IF(B389="","",SUBSTITUTE(MID($B389,R389+1,S389-R389-1),"""",""))</f>
        <v/>
      </c>
      <c r="BI389" s="74" t="str">
        <f>IF(B389="","",SUBSTITUTE(MID($B389,S389+1,T389-S389-1),"""",""))</f>
        <v/>
      </c>
      <c r="BJ389" s="138" t="str">
        <f t="shared" si="500"/>
        <v/>
      </c>
      <c r="BK389" s="74" t="str" cm="1">
        <f t="array" ref="BK389">IF(BJ389="",""&amp;BI389,IF(BJ389="NEMA",BI389,INDEX(klubAlias_klub,BJ389)))</f>
        <v/>
      </c>
      <c r="BL389" s="74" t="str" cm="1">
        <f t="array" ref="BL389">IFERROR(INDEX(registarNatjecatelji,CE389,4),"")</f>
        <v/>
      </c>
      <c r="BM389" s="183" t="str">
        <f t="shared" si="544"/>
        <v/>
      </c>
      <c r="BN389" s="74" t="str">
        <f t="shared" si="501"/>
        <v/>
      </c>
      <c r="BO389" s="74" t="str">
        <f>IF(B389="","",SUBSTITUTE(MID($B389,T389+1,U389-T389-1),"""",""))</f>
        <v/>
      </c>
      <c r="BP389" s="138" t="str">
        <f>IF(BO389="","",IFERROR(INDEX(drzava_id,MATCH(BO389,drzava_oznaka,0)),"NEMA"))</f>
        <v/>
      </c>
      <c r="BQ389" s="74" t="str">
        <f>IF(B389="","",SUBSTITUTE(MID($B389,AQ389+1,AR389-AQ389-1),"""",""))</f>
        <v/>
      </c>
      <c r="BR389" s="74" t="str">
        <f t="shared" si="487"/>
        <v/>
      </c>
      <c r="BS389" s="138" t="str">
        <f t="shared" si="488"/>
        <v/>
      </c>
      <c r="BT389" s="75" t="str">
        <f>IF(B389="","",SUBSTITUTE(MID($B389,AR389+1,AS389-AR389-1),"""",""))</f>
        <v/>
      </c>
      <c r="BU389" s="75" t="str">
        <f>IF(B389="","",SUBSTITUTE(MID($B389,AS389+1,AT389-AS389-1),"""",""))</f>
        <v/>
      </c>
      <c r="BV389" s="76" t="str">
        <f>IF(B389="","",SUBSTITUTE(MID($B389,AT389+1,AU389-AT389-1),"""",""))</f>
        <v/>
      </c>
      <c r="BW389" t="s">
        <v>1</v>
      </c>
      <c r="BX389" s="106" t="str">
        <f>IF(BA389="Vacant","",IF(BA389="","",BA389) &amp; IF(BB389="",""," – " &amp; BB389) &amp; IF(BN389="",""," – " &amp; BN389) &amp; IF(AY389="",""," – " &amp; AY389))</f>
        <v/>
      </c>
      <c r="BY389" s="107" t="str">
        <f t="shared" si="489"/>
        <v/>
      </c>
      <c r="BZ389" t="s">
        <v>1</v>
      </c>
      <c r="CA389" s="106" t="str">
        <f>IF(BA389="Vacant","",IF(BA389="","",BA389) &amp; IF(BB389="",""," – " &amp; BB389) &amp; IF(BN389="",""," – " &amp; BN389))</f>
        <v/>
      </c>
      <c r="CB389" s="107" t="str">
        <f t="shared" si="490"/>
        <v/>
      </c>
      <c r="CC389" t="s">
        <v>1</v>
      </c>
      <c r="CD389" s="106" t="str">
        <f>IF(BA389="Vacant","",IF(BA389="","",BA389)&amp;IF(BB389="",""," – "&amp;BB389))</f>
        <v/>
      </c>
      <c r="CE389" s="107" t="str">
        <f t="shared" si="502"/>
        <v/>
      </c>
      <c r="CF389" t="s">
        <v>1</v>
      </c>
      <c r="CG389" s="112" t="str">
        <f t="shared" si="503"/>
        <v/>
      </c>
      <c r="CH389" s="107" t="str" cm="1">
        <f t="array" ref="CH389">IF(CG389="","",INDEX(imePrezime_id,CG389,0))</f>
        <v/>
      </c>
      <c r="CI389" t="s">
        <v>1</v>
      </c>
      <c r="CJ389" s="30" t="str">
        <f>IF(CE389&lt;&gt;"NEMA","","SELECT '"&amp;CD389&amp;"', ime, prezime FROM imeprezime WHERE ime LIKE '%"&amp;MID(BA389,2,LEN(BA389)-2)&amp;"%' Or prezime LIKE '%"&amp;MID(BB389,2,LEN(BB389)-2)&amp;"%' Or ime LIKE '%"&amp;MID(BB389,2,LEN(BB389)-2)&amp;"%' Or prezime LIKE '%"&amp;MID(BA389,2,LEN(BA389)-2)&amp;"%' ORDER BY ime, prezime;")</f>
        <v/>
      </c>
      <c r="CK389" t="s">
        <v>1</v>
      </c>
      <c r="CL389" s="91"/>
      <c r="CM389" t="s">
        <v>1</v>
      </c>
      <c r="CO389" t="s">
        <v>1</v>
      </c>
      <c r="CW389" s="116" t="str">
        <f>IF(CE389="NEMA",MAX(CW$10:CW388)+1,"")</f>
        <v/>
      </c>
      <c r="CX389" t="s">
        <v>1</v>
      </c>
      <c r="CY389" s="124" t="str">
        <f>LEFT(BQ389,1)</f>
        <v/>
      </c>
      <c r="CZ389" t="s">
        <v>1</v>
      </c>
      <c r="DA389" s="106" t="str">
        <f>IF(CW389="","",IF(BO389&lt;&gt;"CRO","","INSERT INTO osoba (id,reg_broj,oib,spol_id,dat_rodjenja) VALUES ("&amp;CW389&amp;",(SELECT max(reg_broj)+1 FROM osoba),Null,'"&amp;CY389&amp;"',Null); INSERT INTO osoba_log (id,reg_broj,oib,spol_id,dat_rodjenja,dnevnik_id) SELECT id,reg_broj,oib,spol_id,dat_rodjenja,"&amp;CW$2&amp;" FROM osoba WHERE id = "&amp;CW389&amp;";"))</f>
        <v/>
      </c>
      <c r="DB389" s="129" t="str">
        <f>IF(CW389="","","INSERT INTO imeprezime (id,osoba_id,rbr,ime,prezime,klub_id,identitet_id,sintaksa_id,info,aktivno,dnevnik_id) VALUES ("&amp;CW389&amp;","&amp;IF(DA389="","Null",CW389)&amp;",1,'"&amp;BA389&amp;"','"&amp;BB389&amp;"',(SELECT id FROM klub WHERE naziv = '"&amp;BI389&amp;"'),Null,1,'',1,"&amp;CW$2&amp;");")</f>
        <v/>
      </c>
      <c r="DC389" t="s">
        <v>1</v>
      </c>
      <c r="DD389" s="30" t="str">
        <f t="shared" si="504"/>
        <v/>
      </c>
      <c r="DE389" t="s">
        <v>1</v>
      </c>
      <c r="DF389" s="106" t="str">
        <f>IF(OR(BP389="",BP389&lt;&gt;"NEMA"),"",BO389)</f>
        <v/>
      </c>
      <c r="DG389" s="129" t="str">
        <f>IF(DF389="","",MAX(DG$10:DG388)+1)</f>
        <v/>
      </c>
      <c r="DH389" t="s">
        <v>1</v>
      </c>
      <c r="DI389" s="91"/>
      <c r="DJ389" t="s">
        <v>1</v>
      </c>
      <c r="DK389" s="30" t="str">
        <f>IF(DF389="","","INSERT INTO drzava(id,naziv,oznaka) VALUES ("&amp;DG389&amp;",'"&amp;DI389&amp;"','"&amp;UPPER(LEFT(DF389,1))&amp;LOWER(RIGHT(DF389,2))&amp;"');")</f>
        <v/>
      </c>
      <c r="DL389" t="s">
        <v>1</v>
      </c>
      <c r="DM389" s="170" t="str">
        <f>IF(BJ389&lt;&gt;"NEMA","",IF(IFERROR(MATCH(BI389,BI$10:BI388,0),0)&lt;&gt;0,"",BI389))</f>
        <v/>
      </c>
      <c r="DN389" t="s">
        <v>1</v>
      </c>
      <c r="DO389" s="91"/>
      <c r="DP389" t="s">
        <v>1</v>
      </c>
      <c r="DQ389" s="106" t="str">
        <f t="shared" si="505"/>
        <v/>
      </c>
      <c r="DR389" s="74" t="str">
        <f>IF(DQ389="","",MAX(DR$10:DR388)+1)</f>
        <v/>
      </c>
      <c r="DS389" s="74" t="str">
        <f>IF(DQ389="","",IF(BP389="","",IF(BP389="NEMA",DG389,BP389)))</f>
        <v/>
      </c>
      <c r="DT389" s="74" t="str">
        <f t="shared" si="506"/>
        <v/>
      </c>
      <c r="DU389" s="74" t="str">
        <f>IF(DO389="","",MAX(DU$10:DU388)+1)</f>
        <v/>
      </c>
      <c r="DV389" s="181" t="str">
        <f>IF(DO389="","",INDEX(klub_id,MATCH(DO389,klub_naziv,0)))</f>
        <v/>
      </c>
      <c r="DW389" s="129" t="str">
        <f t="shared" si="507"/>
        <v/>
      </c>
      <c r="DX389" t="s">
        <v>1</v>
      </c>
      <c r="DY389" s="30" t="str">
        <f t="shared" si="508"/>
        <v/>
      </c>
      <c r="DZ389" t="s">
        <v>1</v>
      </c>
      <c r="EA389" s="170" t="str">
        <f>IF(BX389="","",IF(BY389&lt;&gt;"NEMA","ime-pre-klu"&amp;IF(BJ389="","","(ali)")&amp;"-kat",IF(CB389&lt;&gt;"NEMA","ime-pre-klu"&amp;IF(BJ389="","","(ali)"),IF(CE389&lt;&gt;"NEMA","ime-pre",IF(CW389&lt;&gt;"","novo",""))))&amp;IF(AND(BE389="0",BD389&gt;max_minuta*60),"-ot",""))</f>
        <v/>
      </c>
      <c r="EB389" t="s">
        <v>1</v>
      </c>
      <c r="EC389" s="112"/>
      <c r="ED389" s="138"/>
      <c r="EE389" s="138"/>
      <c r="EF389" s="138"/>
      <c r="EG389" s="138"/>
      <c r="EH389" s="138"/>
      <c r="EI389" s="138"/>
      <c r="EJ389" s="138"/>
      <c r="EK389" s="138"/>
      <c r="EL389" s="138"/>
      <c r="EM389" s="107" t="str">
        <f t="shared" si="491"/>
        <v/>
      </c>
      <c r="EN389" t="s">
        <v>1</v>
      </c>
    </row>
    <row r="390" spans="2:144" x14ac:dyDescent="0.25">
      <c r="B390" s="152"/>
      <c r="C390" t="s">
        <v>1</v>
      </c>
      <c r="D390" s="163" t="str">
        <f t="shared" si="492"/>
        <v/>
      </c>
      <c r="E390" s="164" t="str">
        <f t="shared" ref="E390:AW390" si="568">IF($B390="","",FIND(";",$B390,D390+1))</f>
        <v/>
      </c>
      <c r="F390" s="164" t="str">
        <f t="shared" si="568"/>
        <v/>
      </c>
      <c r="G390" s="164" t="str">
        <f t="shared" si="568"/>
        <v/>
      </c>
      <c r="H390" s="164" t="str">
        <f t="shared" si="568"/>
        <v/>
      </c>
      <c r="I390" s="164" t="str">
        <f t="shared" si="568"/>
        <v/>
      </c>
      <c r="J390" s="164" t="str">
        <f t="shared" si="568"/>
        <v/>
      </c>
      <c r="K390" s="164" t="str">
        <f t="shared" si="568"/>
        <v/>
      </c>
      <c r="L390" s="164" t="str">
        <f t="shared" si="568"/>
        <v/>
      </c>
      <c r="M390" s="164" t="str">
        <f t="shared" si="568"/>
        <v/>
      </c>
      <c r="N390" s="164" t="str">
        <f t="shared" si="568"/>
        <v/>
      </c>
      <c r="O390" s="164" t="str">
        <f t="shared" si="568"/>
        <v/>
      </c>
      <c r="P390" s="164" t="str">
        <f t="shared" si="568"/>
        <v/>
      </c>
      <c r="Q390" s="164" t="str">
        <f t="shared" si="568"/>
        <v/>
      </c>
      <c r="R390" s="164" t="str">
        <f t="shared" si="568"/>
        <v/>
      </c>
      <c r="S390" s="164" t="str">
        <f t="shared" si="568"/>
        <v/>
      </c>
      <c r="T390" s="164" t="str">
        <f t="shared" si="568"/>
        <v/>
      </c>
      <c r="U390" s="164" t="str">
        <f t="shared" si="568"/>
        <v/>
      </c>
      <c r="V390" s="164" t="str">
        <f t="shared" si="568"/>
        <v/>
      </c>
      <c r="W390" s="164" t="str">
        <f t="shared" si="568"/>
        <v/>
      </c>
      <c r="X390" s="164" t="str">
        <f t="shared" si="568"/>
        <v/>
      </c>
      <c r="Y390" s="164" t="str">
        <f t="shared" si="568"/>
        <v/>
      </c>
      <c r="Z390" s="164" t="str">
        <f t="shared" si="568"/>
        <v/>
      </c>
      <c r="AA390" s="164" t="str">
        <f t="shared" si="568"/>
        <v/>
      </c>
      <c r="AB390" s="164" t="str">
        <f t="shared" si="568"/>
        <v/>
      </c>
      <c r="AC390" s="164" t="str">
        <f t="shared" si="568"/>
        <v/>
      </c>
      <c r="AD390" s="164" t="str">
        <f t="shared" si="568"/>
        <v/>
      </c>
      <c r="AE390" s="164" t="str">
        <f t="shared" si="568"/>
        <v/>
      </c>
      <c r="AF390" s="164" t="str">
        <f t="shared" si="568"/>
        <v/>
      </c>
      <c r="AG390" s="164" t="str">
        <f t="shared" si="568"/>
        <v/>
      </c>
      <c r="AH390" s="164" t="str">
        <f t="shared" si="568"/>
        <v/>
      </c>
      <c r="AI390" s="164" t="str">
        <f t="shared" si="568"/>
        <v/>
      </c>
      <c r="AJ390" s="164" t="str">
        <f t="shared" si="568"/>
        <v/>
      </c>
      <c r="AK390" s="164" t="str">
        <f t="shared" si="568"/>
        <v/>
      </c>
      <c r="AL390" s="164" t="str">
        <f t="shared" si="568"/>
        <v/>
      </c>
      <c r="AM390" s="164" t="str">
        <f t="shared" si="568"/>
        <v/>
      </c>
      <c r="AN390" s="164" t="str">
        <f t="shared" si="568"/>
        <v/>
      </c>
      <c r="AO390" s="164" t="str">
        <f t="shared" si="568"/>
        <v/>
      </c>
      <c r="AP390" s="164" t="str">
        <f t="shared" si="568"/>
        <v/>
      </c>
      <c r="AQ390" s="164" t="str">
        <f t="shared" si="568"/>
        <v/>
      </c>
      <c r="AR390" s="164" t="str">
        <f t="shared" si="568"/>
        <v/>
      </c>
      <c r="AS390" s="164" t="str">
        <f t="shared" si="568"/>
        <v/>
      </c>
      <c r="AT390" s="164" t="str">
        <f t="shared" si="568"/>
        <v/>
      </c>
      <c r="AU390" s="164" t="str">
        <f t="shared" si="568"/>
        <v/>
      </c>
      <c r="AV390" s="164" t="str">
        <f t="shared" si="568"/>
        <v/>
      </c>
      <c r="AW390" s="165" t="str">
        <f t="shared" si="568"/>
        <v/>
      </c>
      <c r="AX390" t="s">
        <v>1</v>
      </c>
      <c r="AY390" s="106" t="str">
        <f t="shared" si="494"/>
        <v/>
      </c>
      <c r="AZ390" s="138" t="str">
        <f t="shared" si="486"/>
        <v/>
      </c>
      <c r="BA390" s="74" t="str">
        <f t="shared" si="495"/>
        <v/>
      </c>
      <c r="BB390" s="74" t="str">
        <f t="shared" si="496"/>
        <v/>
      </c>
      <c r="BC390" s="138" t="str">
        <f t="shared" si="497"/>
        <v/>
      </c>
      <c r="BD390" s="138" t="str">
        <f t="shared" si="498"/>
        <v/>
      </c>
      <c r="BE390" s="138" t="str">
        <f t="shared" si="499"/>
        <v/>
      </c>
      <c r="BF390" s="138" t="str">
        <f t="shared" si="520"/>
        <v/>
      </c>
      <c r="BG390" s="138" t="str">
        <f>IF(CD390="","",IF(N(BD390)&gt;max_minuta*60,2,INDEX(statusRezultat_id,MATCH(VALUE(BE390),statusRezultat_oevent,0))))</f>
        <v/>
      </c>
      <c r="BH390" s="74" t="str">
        <f>IF(B390="","",SUBSTITUTE(MID($B390,R390+1,S390-R390-1),"""",""))</f>
        <v/>
      </c>
      <c r="BI390" s="74" t="str">
        <f>IF(B390="","",SUBSTITUTE(MID($B390,S390+1,T390-S390-1),"""",""))</f>
        <v/>
      </c>
      <c r="BJ390" s="138" t="str">
        <f t="shared" si="500"/>
        <v/>
      </c>
      <c r="BK390" s="74" t="str" cm="1">
        <f t="array" ref="BK390">IF(BJ390="",""&amp;BI390,IF(BJ390="NEMA",BI390,INDEX(klubAlias_klub,BJ390)))</f>
        <v/>
      </c>
      <c r="BL390" s="74" t="str" cm="1">
        <f t="array" ref="BL390">IFERROR(INDEX(registarNatjecatelji,CE390,4),"")</f>
        <v/>
      </c>
      <c r="BM390" s="183" t="str">
        <f t="shared" si="544"/>
        <v/>
      </c>
      <c r="BN390" s="74" t="str">
        <f t="shared" si="501"/>
        <v/>
      </c>
      <c r="BO390" s="74" t="str">
        <f>IF(B390="","",SUBSTITUTE(MID($B390,T390+1,U390-T390-1),"""",""))</f>
        <v/>
      </c>
      <c r="BP390" s="138" t="str">
        <f>IF(BO390="","",IFERROR(INDEX(drzava_id,MATCH(BO390,drzava_oznaka,0)),"NEMA"))</f>
        <v/>
      </c>
      <c r="BQ390" s="74" t="str">
        <f>IF(B390="","",SUBSTITUTE(MID($B390,AQ390+1,AR390-AQ390-1),"""",""))</f>
        <v/>
      </c>
      <c r="BR390" s="74" t="str">
        <f t="shared" si="487"/>
        <v/>
      </c>
      <c r="BS390" s="138" t="str">
        <f t="shared" si="488"/>
        <v/>
      </c>
      <c r="BT390" s="75" t="str">
        <f>IF(B390="","",SUBSTITUTE(MID($B390,AR390+1,AS390-AR390-1),"""",""))</f>
        <v/>
      </c>
      <c r="BU390" s="75" t="str">
        <f>IF(B390="","",SUBSTITUTE(MID($B390,AS390+1,AT390-AS390-1),"""",""))</f>
        <v/>
      </c>
      <c r="BV390" s="76" t="str">
        <f>IF(B390="","",SUBSTITUTE(MID($B390,AT390+1,AU390-AT390-1),"""",""))</f>
        <v/>
      </c>
      <c r="BW390" t="s">
        <v>1</v>
      </c>
      <c r="BX390" s="106" t="str">
        <f>IF(BA390="Vacant","",IF(BA390="","",BA390) &amp; IF(BB390="",""," – " &amp; BB390) &amp; IF(BN390="",""," – " &amp; BN390) &amp; IF(AY390="",""," – " &amp; AY390))</f>
        <v/>
      </c>
      <c r="BY390" s="107" t="str">
        <f t="shared" si="489"/>
        <v/>
      </c>
      <c r="BZ390" t="s">
        <v>1</v>
      </c>
      <c r="CA390" s="106" t="str">
        <f>IF(BA390="Vacant","",IF(BA390="","",BA390) &amp; IF(BB390="",""," – " &amp; BB390) &amp; IF(BN390="",""," – " &amp; BN390))</f>
        <v/>
      </c>
      <c r="CB390" s="107" t="str">
        <f t="shared" si="490"/>
        <v/>
      </c>
      <c r="CC390" t="s">
        <v>1</v>
      </c>
      <c r="CD390" s="106" t="str">
        <f>IF(BA390="Vacant","",IF(BA390="","",BA390)&amp;IF(BB390="",""," – "&amp;BB390))</f>
        <v/>
      </c>
      <c r="CE390" s="107" t="str">
        <f t="shared" si="502"/>
        <v/>
      </c>
      <c r="CF390" t="s">
        <v>1</v>
      </c>
      <c r="CG390" s="112" t="str">
        <f t="shared" si="503"/>
        <v/>
      </c>
      <c r="CH390" s="107" t="str" cm="1">
        <f t="array" ref="CH390">IF(CG390="","",INDEX(imePrezime_id,CG390,0))</f>
        <v/>
      </c>
      <c r="CI390" t="s">
        <v>1</v>
      </c>
      <c r="CJ390" s="30" t="str">
        <f>IF(CE390&lt;&gt;"NEMA","","SELECT '"&amp;CD390&amp;"', ime, prezime FROM imeprezime WHERE ime LIKE '%"&amp;MID(BA390,2,LEN(BA390)-2)&amp;"%' Or prezime LIKE '%"&amp;MID(BB390,2,LEN(BB390)-2)&amp;"%' Or ime LIKE '%"&amp;MID(BB390,2,LEN(BB390)-2)&amp;"%' Or prezime LIKE '%"&amp;MID(BA390,2,LEN(BA390)-2)&amp;"%' ORDER BY ime, prezime;")</f>
        <v/>
      </c>
      <c r="CK390" t="s">
        <v>1</v>
      </c>
      <c r="CL390" s="91"/>
      <c r="CM390" t="s">
        <v>1</v>
      </c>
      <c r="CO390" t="s">
        <v>1</v>
      </c>
      <c r="CW390" s="116" t="str">
        <f>IF(CE390="NEMA",MAX(CW$10:CW389)+1,"")</f>
        <v/>
      </c>
      <c r="CX390" t="s">
        <v>1</v>
      </c>
      <c r="CY390" s="124" t="str">
        <f>LEFT(BQ390,1)</f>
        <v/>
      </c>
      <c r="CZ390" t="s">
        <v>1</v>
      </c>
      <c r="DA390" s="106" t="str">
        <f>IF(CW390="","",IF(BO390&lt;&gt;"CRO","","INSERT INTO osoba (id,reg_broj,oib,spol_id,dat_rodjenja) VALUES ("&amp;CW390&amp;",(SELECT max(reg_broj)+1 FROM osoba),Null,'"&amp;CY390&amp;"',Null); INSERT INTO osoba_log (id,reg_broj,oib,spol_id,dat_rodjenja,dnevnik_id) SELECT id,reg_broj,oib,spol_id,dat_rodjenja,"&amp;CW$2&amp;" FROM osoba WHERE id = "&amp;CW390&amp;";"))</f>
        <v/>
      </c>
      <c r="DB390" s="129" t="str">
        <f>IF(CW390="","","INSERT INTO imeprezime (id,osoba_id,rbr,ime,prezime,klub_id,identitet_id,sintaksa_id,info,aktivno,dnevnik_id) VALUES ("&amp;CW390&amp;","&amp;IF(DA390="","Null",CW390)&amp;",1,'"&amp;BA390&amp;"','"&amp;BB390&amp;"',(SELECT id FROM klub WHERE naziv = '"&amp;BI390&amp;"'),Null,1,'',1,"&amp;CW$2&amp;");")</f>
        <v/>
      </c>
      <c r="DC390" t="s">
        <v>1</v>
      </c>
      <c r="DD390" s="30" t="str">
        <f t="shared" si="504"/>
        <v/>
      </c>
      <c r="DE390" t="s">
        <v>1</v>
      </c>
      <c r="DF390" s="106" t="str">
        <f>IF(OR(BP390="",BP390&lt;&gt;"NEMA"),"",BO390)</f>
        <v/>
      </c>
      <c r="DG390" s="129" t="str">
        <f>IF(DF390="","",MAX(DG$10:DG389)+1)</f>
        <v/>
      </c>
      <c r="DH390" t="s">
        <v>1</v>
      </c>
      <c r="DI390" s="91"/>
      <c r="DJ390" t="s">
        <v>1</v>
      </c>
      <c r="DK390" s="30" t="str">
        <f>IF(DF390="","","INSERT INTO drzava(id,naziv,oznaka) VALUES ("&amp;DG390&amp;",'"&amp;DI390&amp;"','"&amp;UPPER(LEFT(DF390,1))&amp;LOWER(RIGHT(DF390,2))&amp;"');")</f>
        <v/>
      </c>
      <c r="DL390" t="s">
        <v>1</v>
      </c>
      <c r="DM390" s="170" t="str">
        <f>IF(BJ390&lt;&gt;"NEMA","",IF(IFERROR(MATCH(BI390,BI$10:BI389,0),0)&lt;&gt;0,"",BI390))</f>
        <v/>
      </c>
      <c r="DN390" t="s">
        <v>1</v>
      </c>
      <c r="DO390" s="91"/>
      <c r="DP390" t="s">
        <v>1</v>
      </c>
      <c r="DQ390" s="106" t="str">
        <f t="shared" si="505"/>
        <v/>
      </c>
      <c r="DR390" s="74" t="str">
        <f>IF(DQ390="","",MAX(DR$10:DR389)+1)</f>
        <v/>
      </c>
      <c r="DS390" s="74" t="str">
        <f>IF(DQ390="","",IF(BP390="","",IF(BP390="NEMA",DG390,BP390)))</f>
        <v/>
      </c>
      <c r="DT390" s="74" t="str">
        <f t="shared" si="506"/>
        <v/>
      </c>
      <c r="DU390" s="74" t="str">
        <f>IF(DO390="","",MAX(DU$10:DU389)+1)</f>
        <v/>
      </c>
      <c r="DV390" s="181" t="str">
        <f>IF(DO390="","",INDEX(klub_id,MATCH(DO390,klub_naziv,0)))</f>
        <v/>
      </c>
      <c r="DW390" s="129" t="str">
        <f t="shared" si="507"/>
        <v/>
      </c>
      <c r="DX390" t="s">
        <v>1</v>
      </c>
      <c r="DY390" s="30" t="str">
        <f t="shared" si="508"/>
        <v/>
      </c>
      <c r="DZ390" t="s">
        <v>1</v>
      </c>
      <c r="EA390" s="170" t="str">
        <f>IF(BX390="","",IF(BY390&lt;&gt;"NEMA","ime-pre-klu"&amp;IF(BJ390="","","(ali)")&amp;"-kat",IF(CB390&lt;&gt;"NEMA","ime-pre-klu"&amp;IF(BJ390="","","(ali)"),IF(CE390&lt;&gt;"NEMA","ime-pre",IF(CW390&lt;&gt;"","novo",""))))&amp;IF(AND(BE390="0",BD390&gt;max_minuta*60),"-ot",""))</f>
        <v/>
      </c>
      <c r="EB390" t="s">
        <v>1</v>
      </c>
      <c r="EC390" s="112"/>
      <c r="ED390" s="138"/>
      <c r="EE390" s="138"/>
      <c r="EF390" s="138"/>
      <c r="EG390" s="138"/>
      <c r="EH390" s="138"/>
      <c r="EI390" s="138"/>
      <c r="EJ390" s="138"/>
      <c r="EK390" s="138"/>
      <c r="EL390" s="138"/>
      <c r="EM390" s="107" t="str">
        <f t="shared" si="491"/>
        <v/>
      </c>
      <c r="EN390" t="s">
        <v>1</v>
      </c>
    </row>
    <row r="391" spans="2:144" x14ac:dyDescent="0.25">
      <c r="B391" s="152"/>
      <c r="C391" t="s">
        <v>1</v>
      </c>
      <c r="D391" s="163" t="str">
        <f t="shared" si="492"/>
        <v/>
      </c>
      <c r="E391" s="164" t="str">
        <f t="shared" ref="E391:AW391" si="569">IF($B391="","",FIND(";",$B391,D391+1))</f>
        <v/>
      </c>
      <c r="F391" s="164" t="str">
        <f t="shared" si="569"/>
        <v/>
      </c>
      <c r="G391" s="164" t="str">
        <f t="shared" si="569"/>
        <v/>
      </c>
      <c r="H391" s="164" t="str">
        <f t="shared" si="569"/>
        <v/>
      </c>
      <c r="I391" s="164" t="str">
        <f t="shared" si="569"/>
        <v/>
      </c>
      <c r="J391" s="164" t="str">
        <f t="shared" si="569"/>
        <v/>
      </c>
      <c r="K391" s="164" t="str">
        <f t="shared" si="569"/>
        <v/>
      </c>
      <c r="L391" s="164" t="str">
        <f t="shared" si="569"/>
        <v/>
      </c>
      <c r="M391" s="164" t="str">
        <f t="shared" si="569"/>
        <v/>
      </c>
      <c r="N391" s="164" t="str">
        <f t="shared" si="569"/>
        <v/>
      </c>
      <c r="O391" s="164" t="str">
        <f t="shared" si="569"/>
        <v/>
      </c>
      <c r="P391" s="164" t="str">
        <f t="shared" si="569"/>
        <v/>
      </c>
      <c r="Q391" s="164" t="str">
        <f t="shared" si="569"/>
        <v/>
      </c>
      <c r="R391" s="164" t="str">
        <f t="shared" si="569"/>
        <v/>
      </c>
      <c r="S391" s="164" t="str">
        <f t="shared" si="569"/>
        <v/>
      </c>
      <c r="T391" s="164" t="str">
        <f t="shared" si="569"/>
        <v/>
      </c>
      <c r="U391" s="164" t="str">
        <f t="shared" si="569"/>
        <v/>
      </c>
      <c r="V391" s="164" t="str">
        <f t="shared" si="569"/>
        <v/>
      </c>
      <c r="W391" s="164" t="str">
        <f t="shared" si="569"/>
        <v/>
      </c>
      <c r="X391" s="164" t="str">
        <f t="shared" si="569"/>
        <v/>
      </c>
      <c r="Y391" s="164" t="str">
        <f t="shared" si="569"/>
        <v/>
      </c>
      <c r="Z391" s="164" t="str">
        <f t="shared" si="569"/>
        <v/>
      </c>
      <c r="AA391" s="164" t="str">
        <f t="shared" si="569"/>
        <v/>
      </c>
      <c r="AB391" s="164" t="str">
        <f t="shared" si="569"/>
        <v/>
      </c>
      <c r="AC391" s="164" t="str">
        <f t="shared" si="569"/>
        <v/>
      </c>
      <c r="AD391" s="164" t="str">
        <f t="shared" si="569"/>
        <v/>
      </c>
      <c r="AE391" s="164" t="str">
        <f t="shared" si="569"/>
        <v/>
      </c>
      <c r="AF391" s="164" t="str">
        <f t="shared" si="569"/>
        <v/>
      </c>
      <c r="AG391" s="164" t="str">
        <f t="shared" si="569"/>
        <v/>
      </c>
      <c r="AH391" s="164" t="str">
        <f t="shared" si="569"/>
        <v/>
      </c>
      <c r="AI391" s="164" t="str">
        <f t="shared" si="569"/>
        <v/>
      </c>
      <c r="AJ391" s="164" t="str">
        <f t="shared" si="569"/>
        <v/>
      </c>
      <c r="AK391" s="164" t="str">
        <f t="shared" si="569"/>
        <v/>
      </c>
      <c r="AL391" s="164" t="str">
        <f t="shared" si="569"/>
        <v/>
      </c>
      <c r="AM391" s="164" t="str">
        <f t="shared" si="569"/>
        <v/>
      </c>
      <c r="AN391" s="164" t="str">
        <f t="shared" si="569"/>
        <v/>
      </c>
      <c r="AO391" s="164" t="str">
        <f t="shared" si="569"/>
        <v/>
      </c>
      <c r="AP391" s="164" t="str">
        <f t="shared" si="569"/>
        <v/>
      </c>
      <c r="AQ391" s="164" t="str">
        <f t="shared" si="569"/>
        <v/>
      </c>
      <c r="AR391" s="164" t="str">
        <f t="shared" si="569"/>
        <v/>
      </c>
      <c r="AS391" s="164" t="str">
        <f t="shared" si="569"/>
        <v/>
      </c>
      <c r="AT391" s="164" t="str">
        <f t="shared" si="569"/>
        <v/>
      </c>
      <c r="AU391" s="164" t="str">
        <f t="shared" si="569"/>
        <v/>
      </c>
      <c r="AV391" s="164" t="str">
        <f t="shared" si="569"/>
        <v/>
      </c>
      <c r="AW391" s="165" t="str">
        <f t="shared" si="569"/>
        <v/>
      </c>
      <c r="AX391" t="s">
        <v>1</v>
      </c>
      <c r="AY391" s="106" t="str">
        <f t="shared" si="494"/>
        <v/>
      </c>
      <c r="AZ391" s="138" t="str">
        <f t="shared" si="486"/>
        <v/>
      </c>
      <c r="BA391" s="74" t="str">
        <f t="shared" si="495"/>
        <v/>
      </c>
      <c r="BB391" s="74" t="str">
        <f t="shared" si="496"/>
        <v/>
      </c>
      <c r="BC391" s="138" t="str">
        <f t="shared" si="497"/>
        <v/>
      </c>
      <c r="BD391" s="138" t="str">
        <f t="shared" si="498"/>
        <v/>
      </c>
      <c r="BE391" s="138" t="str">
        <f t="shared" si="499"/>
        <v/>
      </c>
      <c r="BF391" s="138" t="str">
        <f t="shared" si="520"/>
        <v/>
      </c>
      <c r="BG391" s="138" t="str">
        <f>IF(CD391="","",IF(N(BD391)&gt;max_minuta*60,2,INDEX(statusRezultat_id,MATCH(VALUE(BE391),statusRezultat_oevent,0))))</f>
        <v/>
      </c>
      <c r="BH391" s="74" t="str">
        <f>IF(B391="","",SUBSTITUTE(MID($B391,R391+1,S391-R391-1),"""",""))</f>
        <v/>
      </c>
      <c r="BI391" s="74" t="str">
        <f>IF(B391="","",SUBSTITUTE(MID($B391,S391+1,T391-S391-1),"""",""))</f>
        <v/>
      </c>
      <c r="BJ391" s="138" t="str">
        <f t="shared" si="500"/>
        <v/>
      </c>
      <c r="BK391" s="74" t="str" cm="1">
        <f t="array" ref="BK391">IF(BJ391="",""&amp;BI391,IF(BJ391="NEMA",BI391,INDEX(klubAlias_klub,BJ391)))</f>
        <v/>
      </c>
      <c r="BL391" s="74" t="str" cm="1">
        <f t="array" ref="BL391">IFERROR(INDEX(registarNatjecatelji,CE391,4),"")</f>
        <v/>
      </c>
      <c r="BM391" s="183" t="str">
        <f t="shared" si="544"/>
        <v/>
      </c>
      <c r="BN391" s="74" t="str">
        <f t="shared" si="501"/>
        <v/>
      </c>
      <c r="BO391" s="74" t="str">
        <f>IF(B391="","",SUBSTITUTE(MID($B391,T391+1,U391-T391-1),"""",""))</f>
        <v/>
      </c>
      <c r="BP391" s="138" t="str">
        <f>IF(BO391="","",IFERROR(INDEX(drzava_id,MATCH(BO391,drzava_oznaka,0)),"NEMA"))</f>
        <v/>
      </c>
      <c r="BQ391" s="74" t="str">
        <f>IF(B391="","",SUBSTITUTE(MID($B391,AQ391+1,AR391-AQ391-1),"""",""))</f>
        <v/>
      </c>
      <c r="BR391" s="74" t="str">
        <f t="shared" si="487"/>
        <v/>
      </c>
      <c r="BS391" s="138" t="str">
        <f t="shared" si="488"/>
        <v/>
      </c>
      <c r="BT391" s="75" t="str">
        <f>IF(B391="","",SUBSTITUTE(MID($B391,AR391+1,AS391-AR391-1),"""",""))</f>
        <v/>
      </c>
      <c r="BU391" s="75" t="str">
        <f>IF(B391="","",SUBSTITUTE(MID($B391,AS391+1,AT391-AS391-1),"""",""))</f>
        <v/>
      </c>
      <c r="BV391" s="76" t="str">
        <f>IF(B391="","",SUBSTITUTE(MID($B391,AT391+1,AU391-AT391-1),"""",""))</f>
        <v/>
      </c>
      <c r="BW391" t="s">
        <v>1</v>
      </c>
      <c r="BX391" s="106" t="str">
        <f>IF(BA391="Vacant","",IF(BA391="","",BA391) &amp; IF(BB391="",""," – " &amp; BB391) &amp; IF(BN391="",""," – " &amp; BN391) &amp; IF(AY391="",""," – " &amp; AY391))</f>
        <v/>
      </c>
      <c r="BY391" s="107" t="str">
        <f t="shared" si="489"/>
        <v/>
      </c>
      <c r="BZ391" t="s">
        <v>1</v>
      </c>
      <c r="CA391" s="106" t="str">
        <f>IF(BA391="Vacant","",IF(BA391="","",BA391) &amp; IF(BB391="",""," – " &amp; BB391) &amp; IF(BN391="",""," – " &amp; BN391))</f>
        <v/>
      </c>
      <c r="CB391" s="107" t="str">
        <f t="shared" si="490"/>
        <v/>
      </c>
      <c r="CC391" t="s">
        <v>1</v>
      </c>
      <c r="CD391" s="106" t="str">
        <f>IF(BA391="Vacant","",IF(BA391="","",BA391)&amp;IF(BB391="",""," – "&amp;BB391))</f>
        <v/>
      </c>
      <c r="CE391" s="107" t="str">
        <f t="shared" si="502"/>
        <v/>
      </c>
      <c r="CF391" t="s">
        <v>1</v>
      </c>
      <c r="CG391" s="112" t="str">
        <f t="shared" si="503"/>
        <v/>
      </c>
      <c r="CH391" s="107" t="str" cm="1">
        <f t="array" ref="CH391">IF(CG391="","",INDEX(imePrezime_id,CG391,0))</f>
        <v/>
      </c>
      <c r="CI391" t="s">
        <v>1</v>
      </c>
      <c r="CJ391" s="30" t="str">
        <f>IF(CE391&lt;&gt;"NEMA","","SELECT '"&amp;CD391&amp;"', ime, prezime FROM imeprezime WHERE ime LIKE '%"&amp;MID(BA391,2,LEN(BA391)-2)&amp;"%' Or prezime LIKE '%"&amp;MID(BB391,2,LEN(BB391)-2)&amp;"%' Or ime LIKE '%"&amp;MID(BB391,2,LEN(BB391)-2)&amp;"%' Or prezime LIKE '%"&amp;MID(BA391,2,LEN(BA391)-2)&amp;"%' ORDER BY ime, prezime;")</f>
        <v/>
      </c>
      <c r="CK391" t="s">
        <v>1</v>
      </c>
      <c r="CL391" s="91"/>
      <c r="CM391" t="s">
        <v>1</v>
      </c>
      <c r="CO391" t="s">
        <v>1</v>
      </c>
      <c r="CW391" s="116" t="str">
        <f>IF(CE391="NEMA",MAX(CW$10:CW390)+1,"")</f>
        <v/>
      </c>
      <c r="CX391" t="s">
        <v>1</v>
      </c>
      <c r="CY391" s="124" t="str">
        <f>LEFT(BQ391,1)</f>
        <v/>
      </c>
      <c r="CZ391" t="s">
        <v>1</v>
      </c>
      <c r="DA391" s="106" t="str">
        <f>IF(CW391="","",IF(BO391&lt;&gt;"CRO","","INSERT INTO osoba (id,reg_broj,oib,spol_id,dat_rodjenja) VALUES ("&amp;CW391&amp;",(SELECT max(reg_broj)+1 FROM osoba),Null,'"&amp;CY391&amp;"',Null); INSERT INTO osoba_log (id,reg_broj,oib,spol_id,dat_rodjenja,dnevnik_id) SELECT id,reg_broj,oib,spol_id,dat_rodjenja,"&amp;CW$2&amp;" FROM osoba WHERE id = "&amp;CW391&amp;";"))</f>
        <v/>
      </c>
      <c r="DB391" s="129" t="str">
        <f>IF(CW391="","","INSERT INTO imeprezime (id,osoba_id,rbr,ime,prezime,klub_id,identitet_id,sintaksa_id,info,aktivno,dnevnik_id) VALUES ("&amp;CW391&amp;","&amp;IF(DA391="","Null",CW391)&amp;",1,'"&amp;BA391&amp;"','"&amp;BB391&amp;"',(SELECT id FROM klub WHERE naziv = '"&amp;BI391&amp;"'),Null,1,'',1,"&amp;CW$2&amp;");")</f>
        <v/>
      </c>
      <c r="DC391" t="s">
        <v>1</v>
      </c>
      <c r="DD391" s="30" t="str">
        <f t="shared" si="504"/>
        <v/>
      </c>
      <c r="DE391" t="s">
        <v>1</v>
      </c>
      <c r="DF391" s="106" t="str">
        <f>IF(OR(BP391="",BP391&lt;&gt;"NEMA"),"",BO391)</f>
        <v/>
      </c>
      <c r="DG391" s="129" t="str">
        <f>IF(DF391="","",MAX(DG$10:DG390)+1)</f>
        <v/>
      </c>
      <c r="DH391" t="s">
        <v>1</v>
      </c>
      <c r="DI391" s="91"/>
      <c r="DJ391" t="s">
        <v>1</v>
      </c>
      <c r="DK391" s="30" t="str">
        <f>IF(DF391="","","INSERT INTO drzava(id,naziv,oznaka) VALUES ("&amp;DG391&amp;",'"&amp;DI391&amp;"','"&amp;UPPER(LEFT(DF391,1))&amp;LOWER(RIGHT(DF391,2))&amp;"');")</f>
        <v/>
      </c>
      <c r="DL391" t="s">
        <v>1</v>
      </c>
      <c r="DM391" s="170" t="str">
        <f>IF(BJ391&lt;&gt;"NEMA","",IF(IFERROR(MATCH(BI391,BI$10:BI390,0),0)&lt;&gt;0,"",BI391))</f>
        <v/>
      </c>
      <c r="DN391" t="s">
        <v>1</v>
      </c>
      <c r="DO391" s="91"/>
      <c r="DP391" t="s">
        <v>1</v>
      </c>
      <c r="DQ391" s="106" t="str">
        <f t="shared" si="505"/>
        <v/>
      </c>
      <c r="DR391" s="74" t="str">
        <f>IF(DQ391="","",MAX(DR$10:DR390)+1)</f>
        <v/>
      </c>
      <c r="DS391" s="74" t="str">
        <f>IF(DQ391="","",IF(BP391="","",IF(BP391="NEMA",DG391,BP391)))</f>
        <v/>
      </c>
      <c r="DT391" s="74" t="str">
        <f t="shared" si="506"/>
        <v/>
      </c>
      <c r="DU391" s="74" t="str">
        <f>IF(DO391="","",MAX(DU$10:DU390)+1)</f>
        <v/>
      </c>
      <c r="DV391" s="181" t="str">
        <f>IF(DO391="","",INDEX(klub_id,MATCH(DO391,klub_naziv,0)))</f>
        <v/>
      </c>
      <c r="DW391" s="129" t="str">
        <f t="shared" si="507"/>
        <v/>
      </c>
      <c r="DX391" t="s">
        <v>1</v>
      </c>
      <c r="DY391" s="30" t="str">
        <f t="shared" si="508"/>
        <v/>
      </c>
      <c r="DZ391" t="s">
        <v>1</v>
      </c>
      <c r="EA391" s="170" t="str">
        <f>IF(BX391="","",IF(BY391&lt;&gt;"NEMA","ime-pre-klu"&amp;IF(BJ391="","","(ali)")&amp;"-kat",IF(CB391&lt;&gt;"NEMA","ime-pre-klu"&amp;IF(BJ391="","","(ali)"),IF(CE391&lt;&gt;"NEMA","ime-pre",IF(CW391&lt;&gt;"","novo",""))))&amp;IF(AND(BE391="0",BD391&gt;max_minuta*60),"-ot",""))</f>
        <v/>
      </c>
      <c r="EB391" t="s">
        <v>1</v>
      </c>
      <c r="EC391" s="112"/>
      <c r="ED391" s="138"/>
      <c r="EE391" s="138"/>
      <c r="EF391" s="138"/>
      <c r="EG391" s="138"/>
      <c r="EH391" s="138"/>
      <c r="EI391" s="138"/>
      <c r="EJ391" s="138"/>
      <c r="EK391" s="138"/>
      <c r="EL391" s="138"/>
      <c r="EM391" s="107" t="str">
        <f t="shared" si="491"/>
        <v/>
      </c>
      <c r="EN391" t="s">
        <v>1</v>
      </c>
    </row>
    <row r="392" spans="2:144" x14ac:dyDescent="0.25">
      <c r="B392" s="152"/>
      <c r="C392" t="s">
        <v>1</v>
      </c>
      <c r="D392" s="163" t="str">
        <f t="shared" si="492"/>
        <v/>
      </c>
      <c r="E392" s="164" t="str">
        <f t="shared" ref="E392:AW392" si="570">IF($B392="","",FIND(";",$B392,D392+1))</f>
        <v/>
      </c>
      <c r="F392" s="164" t="str">
        <f t="shared" si="570"/>
        <v/>
      </c>
      <c r="G392" s="164" t="str">
        <f t="shared" si="570"/>
        <v/>
      </c>
      <c r="H392" s="164" t="str">
        <f t="shared" si="570"/>
        <v/>
      </c>
      <c r="I392" s="164" t="str">
        <f t="shared" si="570"/>
        <v/>
      </c>
      <c r="J392" s="164" t="str">
        <f t="shared" si="570"/>
        <v/>
      </c>
      <c r="K392" s="164" t="str">
        <f t="shared" si="570"/>
        <v/>
      </c>
      <c r="L392" s="164" t="str">
        <f t="shared" si="570"/>
        <v/>
      </c>
      <c r="M392" s="164" t="str">
        <f t="shared" si="570"/>
        <v/>
      </c>
      <c r="N392" s="164" t="str">
        <f t="shared" si="570"/>
        <v/>
      </c>
      <c r="O392" s="164" t="str">
        <f t="shared" si="570"/>
        <v/>
      </c>
      <c r="P392" s="164" t="str">
        <f t="shared" si="570"/>
        <v/>
      </c>
      <c r="Q392" s="164" t="str">
        <f t="shared" si="570"/>
        <v/>
      </c>
      <c r="R392" s="164" t="str">
        <f t="shared" si="570"/>
        <v/>
      </c>
      <c r="S392" s="164" t="str">
        <f t="shared" si="570"/>
        <v/>
      </c>
      <c r="T392" s="164" t="str">
        <f t="shared" si="570"/>
        <v/>
      </c>
      <c r="U392" s="164" t="str">
        <f t="shared" si="570"/>
        <v/>
      </c>
      <c r="V392" s="164" t="str">
        <f t="shared" si="570"/>
        <v/>
      </c>
      <c r="W392" s="164" t="str">
        <f t="shared" si="570"/>
        <v/>
      </c>
      <c r="X392" s="164" t="str">
        <f t="shared" si="570"/>
        <v/>
      </c>
      <c r="Y392" s="164" t="str">
        <f t="shared" si="570"/>
        <v/>
      </c>
      <c r="Z392" s="164" t="str">
        <f t="shared" si="570"/>
        <v/>
      </c>
      <c r="AA392" s="164" t="str">
        <f t="shared" si="570"/>
        <v/>
      </c>
      <c r="AB392" s="164" t="str">
        <f t="shared" si="570"/>
        <v/>
      </c>
      <c r="AC392" s="164" t="str">
        <f t="shared" si="570"/>
        <v/>
      </c>
      <c r="AD392" s="164" t="str">
        <f t="shared" si="570"/>
        <v/>
      </c>
      <c r="AE392" s="164" t="str">
        <f t="shared" si="570"/>
        <v/>
      </c>
      <c r="AF392" s="164" t="str">
        <f t="shared" si="570"/>
        <v/>
      </c>
      <c r="AG392" s="164" t="str">
        <f t="shared" si="570"/>
        <v/>
      </c>
      <c r="AH392" s="164" t="str">
        <f t="shared" si="570"/>
        <v/>
      </c>
      <c r="AI392" s="164" t="str">
        <f t="shared" si="570"/>
        <v/>
      </c>
      <c r="AJ392" s="164" t="str">
        <f t="shared" si="570"/>
        <v/>
      </c>
      <c r="AK392" s="164" t="str">
        <f t="shared" si="570"/>
        <v/>
      </c>
      <c r="AL392" s="164" t="str">
        <f t="shared" si="570"/>
        <v/>
      </c>
      <c r="AM392" s="164" t="str">
        <f t="shared" si="570"/>
        <v/>
      </c>
      <c r="AN392" s="164" t="str">
        <f t="shared" si="570"/>
        <v/>
      </c>
      <c r="AO392" s="164" t="str">
        <f t="shared" si="570"/>
        <v/>
      </c>
      <c r="AP392" s="164" t="str">
        <f t="shared" si="570"/>
        <v/>
      </c>
      <c r="AQ392" s="164" t="str">
        <f t="shared" si="570"/>
        <v/>
      </c>
      <c r="AR392" s="164" t="str">
        <f t="shared" si="570"/>
        <v/>
      </c>
      <c r="AS392" s="164" t="str">
        <f t="shared" si="570"/>
        <v/>
      </c>
      <c r="AT392" s="164" t="str">
        <f t="shared" si="570"/>
        <v/>
      </c>
      <c r="AU392" s="164" t="str">
        <f t="shared" si="570"/>
        <v/>
      </c>
      <c r="AV392" s="164" t="str">
        <f t="shared" si="570"/>
        <v/>
      </c>
      <c r="AW392" s="165" t="str">
        <f t="shared" si="570"/>
        <v/>
      </c>
      <c r="AX392" t="s">
        <v>1</v>
      </c>
      <c r="AY392" s="106" t="str">
        <f t="shared" si="494"/>
        <v/>
      </c>
      <c r="AZ392" s="138" t="str">
        <f t="shared" si="486"/>
        <v/>
      </c>
      <c r="BA392" s="74" t="str">
        <f t="shared" si="495"/>
        <v/>
      </c>
      <c r="BB392" s="74" t="str">
        <f t="shared" si="496"/>
        <v/>
      </c>
      <c r="BC392" s="138" t="str">
        <f t="shared" si="497"/>
        <v/>
      </c>
      <c r="BD392" s="138" t="str">
        <f t="shared" si="498"/>
        <v/>
      </c>
      <c r="BE392" s="138" t="str">
        <f t="shared" si="499"/>
        <v/>
      </c>
      <c r="BF392" s="138" t="str">
        <f t="shared" si="520"/>
        <v/>
      </c>
      <c r="BG392" s="138" t="str">
        <f>IF(CD392="","",IF(N(BD392)&gt;max_minuta*60,2,INDEX(statusRezultat_id,MATCH(VALUE(BE392),statusRezultat_oevent,0))))</f>
        <v/>
      </c>
      <c r="BH392" s="74" t="str">
        <f>IF(B392="","",SUBSTITUTE(MID($B392,R392+1,S392-R392-1),"""",""))</f>
        <v/>
      </c>
      <c r="BI392" s="74" t="str">
        <f>IF(B392="","",SUBSTITUTE(MID($B392,S392+1,T392-S392-1),"""",""))</f>
        <v/>
      </c>
      <c r="BJ392" s="138" t="str">
        <f t="shared" si="500"/>
        <v/>
      </c>
      <c r="BK392" s="74" t="str" cm="1">
        <f t="array" ref="BK392">IF(BJ392="",""&amp;BI392,IF(BJ392="NEMA",BI392,INDEX(klubAlias_klub,BJ392)))</f>
        <v/>
      </c>
      <c r="BL392" s="74" t="str" cm="1">
        <f t="array" ref="BL392">IFERROR(INDEX(registarNatjecatelji,CE392,4),"")</f>
        <v/>
      </c>
      <c r="BM392" s="183" t="str">
        <f t="shared" si="544"/>
        <v/>
      </c>
      <c r="BN392" s="74" t="str">
        <f t="shared" si="501"/>
        <v/>
      </c>
      <c r="BO392" s="74" t="str">
        <f>IF(B392="","",SUBSTITUTE(MID($B392,T392+1,U392-T392-1),"""",""))</f>
        <v/>
      </c>
      <c r="BP392" s="138" t="str">
        <f>IF(BO392="","",IFERROR(INDEX(drzava_id,MATCH(BO392,drzava_oznaka,0)),"NEMA"))</f>
        <v/>
      </c>
      <c r="BQ392" s="74" t="str">
        <f>IF(B392="","",SUBSTITUTE(MID($B392,AQ392+1,AR392-AQ392-1),"""",""))</f>
        <v/>
      </c>
      <c r="BR392" s="74" t="str">
        <f t="shared" si="487"/>
        <v/>
      </c>
      <c r="BS392" s="138" t="str">
        <f t="shared" si="488"/>
        <v/>
      </c>
      <c r="BT392" s="75" t="str">
        <f>IF(B392="","",SUBSTITUTE(MID($B392,AR392+1,AS392-AR392-1),"""",""))</f>
        <v/>
      </c>
      <c r="BU392" s="75" t="str">
        <f>IF(B392="","",SUBSTITUTE(MID($B392,AS392+1,AT392-AS392-1),"""",""))</f>
        <v/>
      </c>
      <c r="BV392" s="76" t="str">
        <f>IF(B392="","",SUBSTITUTE(MID($B392,AT392+1,AU392-AT392-1),"""",""))</f>
        <v/>
      </c>
      <c r="BW392" t="s">
        <v>1</v>
      </c>
      <c r="BX392" s="106" t="str">
        <f>IF(BA392="Vacant","",IF(BA392="","",BA392) &amp; IF(BB392="",""," – " &amp; BB392) &amp; IF(BN392="",""," – " &amp; BN392) &amp; IF(AY392="",""," – " &amp; AY392))</f>
        <v/>
      </c>
      <c r="BY392" s="107" t="str">
        <f t="shared" si="489"/>
        <v/>
      </c>
      <c r="BZ392" t="s">
        <v>1</v>
      </c>
      <c r="CA392" s="106" t="str">
        <f>IF(BA392="Vacant","",IF(BA392="","",BA392) &amp; IF(BB392="",""," – " &amp; BB392) &amp; IF(BN392="",""," – " &amp; BN392))</f>
        <v/>
      </c>
      <c r="CB392" s="107" t="str">
        <f t="shared" si="490"/>
        <v/>
      </c>
      <c r="CC392" t="s">
        <v>1</v>
      </c>
      <c r="CD392" s="106" t="str">
        <f>IF(BA392="Vacant","",IF(BA392="","",BA392)&amp;IF(BB392="",""," – "&amp;BB392))</f>
        <v/>
      </c>
      <c r="CE392" s="107" t="str">
        <f t="shared" si="502"/>
        <v/>
      </c>
      <c r="CF392" t="s">
        <v>1</v>
      </c>
      <c r="CG392" s="112" t="str">
        <f t="shared" si="503"/>
        <v/>
      </c>
      <c r="CH392" s="107" t="str" cm="1">
        <f t="array" ref="CH392">IF(CG392="","",INDEX(imePrezime_id,CG392,0))</f>
        <v/>
      </c>
      <c r="CI392" t="s">
        <v>1</v>
      </c>
      <c r="CJ392" s="30" t="str">
        <f>IF(CE392&lt;&gt;"NEMA","","SELECT '"&amp;CD392&amp;"', ime, prezime FROM imeprezime WHERE ime LIKE '%"&amp;MID(BA392,2,LEN(BA392)-2)&amp;"%' Or prezime LIKE '%"&amp;MID(BB392,2,LEN(BB392)-2)&amp;"%' Or ime LIKE '%"&amp;MID(BB392,2,LEN(BB392)-2)&amp;"%' Or prezime LIKE '%"&amp;MID(BA392,2,LEN(BA392)-2)&amp;"%' ORDER BY ime, prezime;")</f>
        <v/>
      </c>
      <c r="CK392" t="s">
        <v>1</v>
      </c>
      <c r="CL392" s="91"/>
      <c r="CM392" t="s">
        <v>1</v>
      </c>
      <c r="CO392" t="s">
        <v>1</v>
      </c>
      <c r="CW392" s="116" t="str">
        <f>IF(CE392="NEMA",MAX(CW$10:CW391)+1,"")</f>
        <v/>
      </c>
      <c r="CX392" t="s">
        <v>1</v>
      </c>
      <c r="CY392" s="124" t="str">
        <f>LEFT(BQ392,1)</f>
        <v/>
      </c>
      <c r="CZ392" t="s">
        <v>1</v>
      </c>
      <c r="DA392" s="106" t="str">
        <f>IF(CW392="","",IF(BO392&lt;&gt;"CRO","","INSERT INTO osoba (id,reg_broj,oib,spol_id,dat_rodjenja) VALUES ("&amp;CW392&amp;",(SELECT max(reg_broj)+1 FROM osoba),Null,'"&amp;CY392&amp;"',Null); INSERT INTO osoba_log (id,reg_broj,oib,spol_id,dat_rodjenja,dnevnik_id) SELECT id,reg_broj,oib,spol_id,dat_rodjenja,"&amp;CW$2&amp;" FROM osoba WHERE id = "&amp;CW392&amp;";"))</f>
        <v/>
      </c>
      <c r="DB392" s="129" t="str">
        <f>IF(CW392="","","INSERT INTO imeprezime (id,osoba_id,rbr,ime,prezime,klub_id,identitet_id,sintaksa_id,info,aktivno,dnevnik_id) VALUES ("&amp;CW392&amp;","&amp;IF(DA392="","Null",CW392)&amp;",1,'"&amp;BA392&amp;"','"&amp;BB392&amp;"',(SELECT id FROM klub WHERE naziv = '"&amp;BI392&amp;"'),Null,1,'',1,"&amp;CW$2&amp;");")</f>
        <v/>
      </c>
      <c r="DC392" t="s">
        <v>1</v>
      </c>
      <c r="DD392" s="30" t="str">
        <f t="shared" si="504"/>
        <v/>
      </c>
      <c r="DE392" t="s">
        <v>1</v>
      </c>
      <c r="DF392" s="106" t="str">
        <f>IF(OR(BP392="",BP392&lt;&gt;"NEMA"),"",BO392)</f>
        <v/>
      </c>
      <c r="DG392" s="129" t="str">
        <f>IF(DF392="","",MAX(DG$10:DG391)+1)</f>
        <v/>
      </c>
      <c r="DH392" t="s">
        <v>1</v>
      </c>
      <c r="DI392" s="91"/>
      <c r="DJ392" t="s">
        <v>1</v>
      </c>
      <c r="DK392" s="30" t="str">
        <f>IF(DF392="","","INSERT INTO drzava(id,naziv,oznaka) VALUES ("&amp;DG392&amp;",'"&amp;DI392&amp;"','"&amp;UPPER(LEFT(DF392,1))&amp;LOWER(RIGHT(DF392,2))&amp;"');")</f>
        <v/>
      </c>
      <c r="DL392" t="s">
        <v>1</v>
      </c>
      <c r="DM392" s="170" t="str">
        <f>IF(BJ392&lt;&gt;"NEMA","",IF(IFERROR(MATCH(BI392,BI$10:BI391,0),0)&lt;&gt;0,"",BI392))</f>
        <v/>
      </c>
      <c r="DN392" t="s">
        <v>1</v>
      </c>
      <c r="DO392" s="91"/>
      <c r="DP392" t="s">
        <v>1</v>
      </c>
      <c r="DQ392" s="106" t="str">
        <f t="shared" si="505"/>
        <v/>
      </c>
      <c r="DR392" s="74" t="str">
        <f>IF(DQ392="","",MAX(DR$10:DR391)+1)</f>
        <v/>
      </c>
      <c r="DS392" s="74" t="str">
        <f>IF(DQ392="","",IF(BP392="","",IF(BP392="NEMA",DG392,BP392)))</f>
        <v/>
      </c>
      <c r="DT392" s="74" t="str">
        <f t="shared" si="506"/>
        <v/>
      </c>
      <c r="DU392" s="74" t="str">
        <f>IF(DO392="","",MAX(DU$10:DU391)+1)</f>
        <v/>
      </c>
      <c r="DV392" s="181" t="str">
        <f>IF(DO392="","",INDEX(klub_id,MATCH(DO392,klub_naziv,0)))</f>
        <v/>
      </c>
      <c r="DW392" s="129" t="str">
        <f t="shared" si="507"/>
        <v/>
      </c>
      <c r="DX392" t="s">
        <v>1</v>
      </c>
      <c r="DY392" s="30" t="str">
        <f t="shared" si="508"/>
        <v/>
      </c>
      <c r="DZ392" t="s">
        <v>1</v>
      </c>
      <c r="EA392" s="170" t="str">
        <f>IF(BX392="","",IF(BY392&lt;&gt;"NEMA","ime-pre-klu"&amp;IF(BJ392="","","(ali)")&amp;"-kat",IF(CB392&lt;&gt;"NEMA","ime-pre-klu"&amp;IF(BJ392="","","(ali)"),IF(CE392&lt;&gt;"NEMA","ime-pre",IF(CW392&lt;&gt;"","novo",""))))&amp;IF(AND(BE392="0",BD392&gt;max_minuta*60),"-ot",""))</f>
        <v/>
      </c>
      <c r="EB392" t="s">
        <v>1</v>
      </c>
      <c r="EC392" s="112"/>
      <c r="ED392" s="138"/>
      <c r="EE392" s="138"/>
      <c r="EF392" s="138"/>
      <c r="EG392" s="138"/>
      <c r="EH392" s="138"/>
      <c r="EI392" s="138"/>
      <c r="EJ392" s="138"/>
      <c r="EK392" s="138"/>
      <c r="EL392" s="138"/>
      <c r="EM392" s="107" t="str">
        <f t="shared" si="491"/>
        <v/>
      </c>
      <c r="EN392" t="s">
        <v>1</v>
      </c>
    </row>
    <row r="393" spans="2:144" x14ac:dyDescent="0.25">
      <c r="B393" s="152"/>
      <c r="C393" t="s">
        <v>1</v>
      </c>
      <c r="D393" s="163" t="str">
        <f t="shared" si="492"/>
        <v/>
      </c>
      <c r="E393" s="164" t="str">
        <f t="shared" ref="E393:AW393" si="571">IF($B393="","",FIND(";",$B393,D393+1))</f>
        <v/>
      </c>
      <c r="F393" s="164" t="str">
        <f t="shared" si="571"/>
        <v/>
      </c>
      <c r="G393" s="164" t="str">
        <f t="shared" si="571"/>
        <v/>
      </c>
      <c r="H393" s="164" t="str">
        <f t="shared" si="571"/>
        <v/>
      </c>
      <c r="I393" s="164" t="str">
        <f t="shared" si="571"/>
        <v/>
      </c>
      <c r="J393" s="164" t="str">
        <f t="shared" si="571"/>
        <v/>
      </c>
      <c r="K393" s="164" t="str">
        <f t="shared" si="571"/>
        <v/>
      </c>
      <c r="L393" s="164" t="str">
        <f t="shared" si="571"/>
        <v/>
      </c>
      <c r="M393" s="164" t="str">
        <f t="shared" si="571"/>
        <v/>
      </c>
      <c r="N393" s="164" t="str">
        <f t="shared" si="571"/>
        <v/>
      </c>
      <c r="O393" s="164" t="str">
        <f t="shared" si="571"/>
        <v/>
      </c>
      <c r="P393" s="164" t="str">
        <f t="shared" si="571"/>
        <v/>
      </c>
      <c r="Q393" s="164" t="str">
        <f t="shared" si="571"/>
        <v/>
      </c>
      <c r="R393" s="164" t="str">
        <f t="shared" si="571"/>
        <v/>
      </c>
      <c r="S393" s="164" t="str">
        <f t="shared" si="571"/>
        <v/>
      </c>
      <c r="T393" s="164" t="str">
        <f t="shared" si="571"/>
        <v/>
      </c>
      <c r="U393" s="164" t="str">
        <f t="shared" si="571"/>
        <v/>
      </c>
      <c r="V393" s="164" t="str">
        <f t="shared" si="571"/>
        <v/>
      </c>
      <c r="W393" s="164" t="str">
        <f t="shared" si="571"/>
        <v/>
      </c>
      <c r="X393" s="164" t="str">
        <f t="shared" si="571"/>
        <v/>
      </c>
      <c r="Y393" s="164" t="str">
        <f t="shared" si="571"/>
        <v/>
      </c>
      <c r="Z393" s="164" t="str">
        <f t="shared" si="571"/>
        <v/>
      </c>
      <c r="AA393" s="164" t="str">
        <f t="shared" si="571"/>
        <v/>
      </c>
      <c r="AB393" s="164" t="str">
        <f t="shared" si="571"/>
        <v/>
      </c>
      <c r="AC393" s="164" t="str">
        <f t="shared" si="571"/>
        <v/>
      </c>
      <c r="AD393" s="164" t="str">
        <f t="shared" si="571"/>
        <v/>
      </c>
      <c r="AE393" s="164" t="str">
        <f t="shared" si="571"/>
        <v/>
      </c>
      <c r="AF393" s="164" t="str">
        <f t="shared" si="571"/>
        <v/>
      </c>
      <c r="AG393" s="164" t="str">
        <f t="shared" si="571"/>
        <v/>
      </c>
      <c r="AH393" s="164" t="str">
        <f t="shared" si="571"/>
        <v/>
      </c>
      <c r="AI393" s="164" t="str">
        <f t="shared" si="571"/>
        <v/>
      </c>
      <c r="AJ393" s="164" t="str">
        <f t="shared" si="571"/>
        <v/>
      </c>
      <c r="AK393" s="164" t="str">
        <f t="shared" si="571"/>
        <v/>
      </c>
      <c r="AL393" s="164" t="str">
        <f t="shared" si="571"/>
        <v/>
      </c>
      <c r="AM393" s="164" t="str">
        <f t="shared" si="571"/>
        <v/>
      </c>
      <c r="AN393" s="164" t="str">
        <f t="shared" si="571"/>
        <v/>
      </c>
      <c r="AO393" s="164" t="str">
        <f t="shared" si="571"/>
        <v/>
      </c>
      <c r="AP393" s="164" t="str">
        <f t="shared" si="571"/>
        <v/>
      </c>
      <c r="AQ393" s="164" t="str">
        <f t="shared" si="571"/>
        <v/>
      </c>
      <c r="AR393" s="164" t="str">
        <f t="shared" si="571"/>
        <v/>
      </c>
      <c r="AS393" s="164" t="str">
        <f t="shared" si="571"/>
        <v/>
      </c>
      <c r="AT393" s="164" t="str">
        <f t="shared" si="571"/>
        <v/>
      </c>
      <c r="AU393" s="164" t="str">
        <f t="shared" si="571"/>
        <v/>
      </c>
      <c r="AV393" s="164" t="str">
        <f t="shared" si="571"/>
        <v/>
      </c>
      <c r="AW393" s="165" t="str">
        <f t="shared" si="571"/>
        <v/>
      </c>
      <c r="AX393" t="s">
        <v>1</v>
      </c>
      <c r="AY393" s="106" t="str">
        <f t="shared" si="494"/>
        <v/>
      </c>
      <c r="AZ393" s="138" t="str">
        <f t="shared" si="486"/>
        <v/>
      </c>
      <c r="BA393" s="74" t="str">
        <f t="shared" si="495"/>
        <v/>
      </c>
      <c r="BB393" s="74" t="str">
        <f t="shared" si="496"/>
        <v/>
      </c>
      <c r="BC393" s="138" t="str">
        <f t="shared" si="497"/>
        <v/>
      </c>
      <c r="BD393" s="138" t="str">
        <f t="shared" si="498"/>
        <v/>
      </c>
      <c r="BE393" s="138" t="str">
        <f t="shared" si="499"/>
        <v/>
      </c>
      <c r="BF393" s="138" t="str">
        <f t="shared" si="520"/>
        <v/>
      </c>
      <c r="BG393" s="138" t="str">
        <f>IF(CD393="","",IF(N(BD393)&gt;max_minuta*60,2,INDEX(statusRezultat_id,MATCH(VALUE(BE393),statusRezultat_oevent,0))))</f>
        <v/>
      </c>
      <c r="BH393" s="74" t="str">
        <f>IF(B393="","",SUBSTITUTE(MID($B393,R393+1,S393-R393-1),"""",""))</f>
        <v/>
      </c>
      <c r="BI393" s="74" t="str">
        <f>IF(B393="","",SUBSTITUTE(MID($B393,S393+1,T393-S393-1),"""",""))</f>
        <v/>
      </c>
      <c r="BJ393" s="138" t="str">
        <f t="shared" si="500"/>
        <v/>
      </c>
      <c r="BK393" s="74" t="str" cm="1">
        <f t="array" ref="BK393">IF(BJ393="",""&amp;BI393,IF(BJ393="NEMA",BI393,INDEX(klubAlias_klub,BJ393)))</f>
        <v/>
      </c>
      <c r="BL393" s="74" t="str" cm="1">
        <f t="array" ref="BL393">IFERROR(INDEX(registarNatjecatelji,CE393,4),"")</f>
        <v/>
      </c>
      <c r="BM393" s="183" t="str">
        <f t="shared" si="544"/>
        <v/>
      </c>
      <c r="BN393" s="74" t="str">
        <f t="shared" si="501"/>
        <v/>
      </c>
      <c r="BO393" s="74" t="str">
        <f>IF(B393="","",SUBSTITUTE(MID($B393,T393+1,U393-T393-1),"""",""))</f>
        <v/>
      </c>
      <c r="BP393" s="138" t="str">
        <f>IF(BO393="","",IFERROR(INDEX(drzava_id,MATCH(BO393,drzava_oznaka,0)),"NEMA"))</f>
        <v/>
      </c>
      <c r="BQ393" s="74" t="str">
        <f>IF(B393="","",SUBSTITUTE(MID($B393,AQ393+1,AR393-AQ393-1),"""",""))</f>
        <v/>
      </c>
      <c r="BR393" s="74" t="str">
        <f t="shared" si="487"/>
        <v/>
      </c>
      <c r="BS393" s="138" t="str">
        <f t="shared" si="488"/>
        <v/>
      </c>
      <c r="BT393" s="75" t="str">
        <f>IF(B393="","",SUBSTITUTE(MID($B393,AR393+1,AS393-AR393-1),"""",""))</f>
        <v/>
      </c>
      <c r="BU393" s="75" t="str">
        <f>IF(B393="","",SUBSTITUTE(MID($B393,AS393+1,AT393-AS393-1),"""",""))</f>
        <v/>
      </c>
      <c r="BV393" s="76" t="str">
        <f>IF(B393="","",SUBSTITUTE(MID($B393,AT393+1,AU393-AT393-1),"""",""))</f>
        <v/>
      </c>
      <c r="BW393" t="s">
        <v>1</v>
      </c>
      <c r="BX393" s="106" t="str">
        <f>IF(BA393="Vacant","",IF(BA393="","",BA393) &amp; IF(BB393="",""," – " &amp; BB393) &amp; IF(BN393="",""," – " &amp; BN393) &amp; IF(AY393="",""," – " &amp; AY393))</f>
        <v/>
      </c>
      <c r="BY393" s="107" t="str">
        <f t="shared" si="489"/>
        <v/>
      </c>
      <c r="BZ393" t="s">
        <v>1</v>
      </c>
      <c r="CA393" s="106" t="str">
        <f>IF(BA393="Vacant","",IF(BA393="","",BA393) &amp; IF(BB393="",""," – " &amp; BB393) &amp; IF(BN393="",""," – " &amp; BN393))</f>
        <v/>
      </c>
      <c r="CB393" s="107" t="str">
        <f t="shared" si="490"/>
        <v/>
      </c>
      <c r="CC393" t="s">
        <v>1</v>
      </c>
      <c r="CD393" s="106" t="str">
        <f>IF(BA393="Vacant","",IF(BA393="","",BA393)&amp;IF(BB393="",""," – "&amp;BB393))</f>
        <v/>
      </c>
      <c r="CE393" s="107" t="str">
        <f t="shared" si="502"/>
        <v/>
      </c>
      <c r="CF393" t="s">
        <v>1</v>
      </c>
      <c r="CG393" s="112" t="str">
        <f t="shared" si="503"/>
        <v/>
      </c>
      <c r="CH393" s="107" t="str" cm="1">
        <f t="array" ref="CH393">IF(CG393="","",INDEX(imePrezime_id,CG393,0))</f>
        <v/>
      </c>
      <c r="CI393" t="s">
        <v>1</v>
      </c>
      <c r="CJ393" s="30" t="str">
        <f>IF(CE393&lt;&gt;"NEMA","","SELECT '"&amp;CD393&amp;"', ime, prezime FROM imeprezime WHERE ime LIKE '%"&amp;MID(BA393,2,LEN(BA393)-2)&amp;"%' Or prezime LIKE '%"&amp;MID(BB393,2,LEN(BB393)-2)&amp;"%' Or ime LIKE '%"&amp;MID(BB393,2,LEN(BB393)-2)&amp;"%' Or prezime LIKE '%"&amp;MID(BA393,2,LEN(BA393)-2)&amp;"%' ORDER BY ime, prezime;")</f>
        <v/>
      </c>
      <c r="CK393" t="s">
        <v>1</v>
      </c>
      <c r="CL393" s="91"/>
      <c r="CM393" t="s">
        <v>1</v>
      </c>
      <c r="CO393" t="s">
        <v>1</v>
      </c>
      <c r="CW393" s="116" t="str">
        <f>IF(CE393="NEMA",MAX(CW$10:CW392)+1,"")</f>
        <v/>
      </c>
      <c r="CX393" t="s">
        <v>1</v>
      </c>
      <c r="CY393" s="124" t="str">
        <f>LEFT(BQ393,1)</f>
        <v/>
      </c>
      <c r="CZ393" t="s">
        <v>1</v>
      </c>
      <c r="DA393" s="106" t="str">
        <f>IF(CW393="","",IF(BO393&lt;&gt;"CRO","","INSERT INTO osoba (id,reg_broj,oib,spol_id,dat_rodjenja) VALUES ("&amp;CW393&amp;",(SELECT max(reg_broj)+1 FROM osoba),Null,'"&amp;CY393&amp;"',Null); INSERT INTO osoba_log (id,reg_broj,oib,spol_id,dat_rodjenja,dnevnik_id) SELECT id,reg_broj,oib,spol_id,dat_rodjenja,"&amp;CW$2&amp;" FROM osoba WHERE id = "&amp;CW393&amp;";"))</f>
        <v/>
      </c>
      <c r="DB393" s="129" t="str">
        <f>IF(CW393="","","INSERT INTO imeprezime (id,osoba_id,rbr,ime,prezime,klub_id,identitet_id,sintaksa_id,info,aktivno,dnevnik_id) VALUES ("&amp;CW393&amp;","&amp;IF(DA393="","Null",CW393)&amp;",1,'"&amp;BA393&amp;"','"&amp;BB393&amp;"',(SELECT id FROM klub WHERE naziv = '"&amp;BI393&amp;"'),Null,1,'',1,"&amp;CW$2&amp;");")</f>
        <v/>
      </c>
      <c r="DC393" t="s">
        <v>1</v>
      </c>
      <c r="DD393" s="30" t="str">
        <f t="shared" si="504"/>
        <v/>
      </c>
      <c r="DE393" t="s">
        <v>1</v>
      </c>
      <c r="DF393" s="106" t="str">
        <f>IF(OR(BP393="",BP393&lt;&gt;"NEMA"),"",BO393)</f>
        <v/>
      </c>
      <c r="DG393" s="129" t="str">
        <f>IF(DF393="","",MAX(DG$10:DG392)+1)</f>
        <v/>
      </c>
      <c r="DH393" t="s">
        <v>1</v>
      </c>
      <c r="DI393" s="91"/>
      <c r="DJ393" t="s">
        <v>1</v>
      </c>
      <c r="DK393" s="30" t="str">
        <f>IF(DF393="","","INSERT INTO drzava(id,naziv,oznaka) VALUES ("&amp;DG393&amp;",'"&amp;DI393&amp;"','"&amp;UPPER(LEFT(DF393,1))&amp;LOWER(RIGHT(DF393,2))&amp;"');")</f>
        <v/>
      </c>
      <c r="DL393" t="s">
        <v>1</v>
      </c>
      <c r="DM393" s="170" t="str">
        <f>IF(BJ393&lt;&gt;"NEMA","",IF(IFERROR(MATCH(BI393,BI$10:BI392,0),0)&lt;&gt;0,"",BI393))</f>
        <v/>
      </c>
      <c r="DN393" t="s">
        <v>1</v>
      </c>
      <c r="DO393" s="91"/>
      <c r="DP393" t="s">
        <v>1</v>
      </c>
      <c r="DQ393" s="106" t="str">
        <f t="shared" si="505"/>
        <v/>
      </c>
      <c r="DR393" s="74" t="str">
        <f>IF(DQ393="","",MAX(DR$10:DR392)+1)</f>
        <v/>
      </c>
      <c r="DS393" s="74" t="str">
        <f>IF(DQ393="","",IF(BP393="","",IF(BP393="NEMA",DG393,BP393)))</f>
        <v/>
      </c>
      <c r="DT393" s="74" t="str">
        <f t="shared" si="506"/>
        <v/>
      </c>
      <c r="DU393" s="74" t="str">
        <f>IF(DO393="","",MAX(DU$10:DU392)+1)</f>
        <v/>
      </c>
      <c r="DV393" s="181" t="str">
        <f>IF(DO393="","",INDEX(klub_id,MATCH(DO393,klub_naziv,0)))</f>
        <v/>
      </c>
      <c r="DW393" s="129" t="str">
        <f t="shared" si="507"/>
        <v/>
      </c>
      <c r="DX393" t="s">
        <v>1</v>
      </c>
      <c r="DY393" s="30" t="str">
        <f t="shared" si="508"/>
        <v/>
      </c>
      <c r="DZ393" t="s">
        <v>1</v>
      </c>
      <c r="EA393" s="170" t="str">
        <f>IF(BX393="","",IF(BY393&lt;&gt;"NEMA","ime-pre-klu"&amp;IF(BJ393="","","(ali)")&amp;"-kat",IF(CB393&lt;&gt;"NEMA","ime-pre-klu"&amp;IF(BJ393="","","(ali)"),IF(CE393&lt;&gt;"NEMA","ime-pre",IF(CW393&lt;&gt;"","novo",""))))&amp;IF(AND(BE393="0",BD393&gt;max_minuta*60),"-ot",""))</f>
        <v/>
      </c>
      <c r="EB393" t="s">
        <v>1</v>
      </c>
      <c r="EC393" s="112"/>
      <c r="ED393" s="138"/>
      <c r="EE393" s="138"/>
      <c r="EF393" s="138"/>
      <c r="EG393" s="138"/>
      <c r="EH393" s="138"/>
      <c r="EI393" s="138"/>
      <c r="EJ393" s="138"/>
      <c r="EK393" s="138"/>
      <c r="EL393" s="138"/>
      <c r="EM393" s="107" t="str">
        <f t="shared" si="491"/>
        <v/>
      </c>
      <c r="EN393" t="s">
        <v>1</v>
      </c>
    </row>
    <row r="394" spans="2:144" x14ac:dyDescent="0.25">
      <c r="B394" s="152"/>
      <c r="C394" t="s">
        <v>1</v>
      </c>
      <c r="D394" s="163" t="str">
        <f t="shared" si="492"/>
        <v/>
      </c>
      <c r="E394" s="164" t="str">
        <f t="shared" ref="E394:AW394" si="572">IF($B394="","",FIND(";",$B394,D394+1))</f>
        <v/>
      </c>
      <c r="F394" s="164" t="str">
        <f t="shared" si="572"/>
        <v/>
      </c>
      <c r="G394" s="164" t="str">
        <f t="shared" si="572"/>
        <v/>
      </c>
      <c r="H394" s="164" t="str">
        <f t="shared" si="572"/>
        <v/>
      </c>
      <c r="I394" s="164" t="str">
        <f t="shared" si="572"/>
        <v/>
      </c>
      <c r="J394" s="164" t="str">
        <f t="shared" si="572"/>
        <v/>
      </c>
      <c r="K394" s="164" t="str">
        <f t="shared" si="572"/>
        <v/>
      </c>
      <c r="L394" s="164" t="str">
        <f t="shared" si="572"/>
        <v/>
      </c>
      <c r="M394" s="164" t="str">
        <f t="shared" si="572"/>
        <v/>
      </c>
      <c r="N394" s="164" t="str">
        <f t="shared" si="572"/>
        <v/>
      </c>
      <c r="O394" s="164" t="str">
        <f t="shared" si="572"/>
        <v/>
      </c>
      <c r="P394" s="164" t="str">
        <f t="shared" si="572"/>
        <v/>
      </c>
      <c r="Q394" s="164" t="str">
        <f t="shared" si="572"/>
        <v/>
      </c>
      <c r="R394" s="164" t="str">
        <f t="shared" si="572"/>
        <v/>
      </c>
      <c r="S394" s="164" t="str">
        <f t="shared" si="572"/>
        <v/>
      </c>
      <c r="T394" s="164" t="str">
        <f t="shared" si="572"/>
        <v/>
      </c>
      <c r="U394" s="164" t="str">
        <f t="shared" si="572"/>
        <v/>
      </c>
      <c r="V394" s="164" t="str">
        <f t="shared" si="572"/>
        <v/>
      </c>
      <c r="W394" s="164" t="str">
        <f t="shared" si="572"/>
        <v/>
      </c>
      <c r="X394" s="164" t="str">
        <f t="shared" si="572"/>
        <v/>
      </c>
      <c r="Y394" s="164" t="str">
        <f t="shared" si="572"/>
        <v/>
      </c>
      <c r="Z394" s="164" t="str">
        <f t="shared" si="572"/>
        <v/>
      </c>
      <c r="AA394" s="164" t="str">
        <f t="shared" si="572"/>
        <v/>
      </c>
      <c r="AB394" s="164" t="str">
        <f t="shared" si="572"/>
        <v/>
      </c>
      <c r="AC394" s="164" t="str">
        <f t="shared" si="572"/>
        <v/>
      </c>
      <c r="AD394" s="164" t="str">
        <f t="shared" si="572"/>
        <v/>
      </c>
      <c r="AE394" s="164" t="str">
        <f t="shared" si="572"/>
        <v/>
      </c>
      <c r="AF394" s="164" t="str">
        <f t="shared" si="572"/>
        <v/>
      </c>
      <c r="AG394" s="164" t="str">
        <f t="shared" si="572"/>
        <v/>
      </c>
      <c r="AH394" s="164" t="str">
        <f t="shared" si="572"/>
        <v/>
      </c>
      <c r="AI394" s="164" t="str">
        <f t="shared" si="572"/>
        <v/>
      </c>
      <c r="AJ394" s="164" t="str">
        <f t="shared" si="572"/>
        <v/>
      </c>
      <c r="AK394" s="164" t="str">
        <f t="shared" si="572"/>
        <v/>
      </c>
      <c r="AL394" s="164" t="str">
        <f t="shared" si="572"/>
        <v/>
      </c>
      <c r="AM394" s="164" t="str">
        <f t="shared" si="572"/>
        <v/>
      </c>
      <c r="AN394" s="164" t="str">
        <f t="shared" si="572"/>
        <v/>
      </c>
      <c r="AO394" s="164" t="str">
        <f t="shared" si="572"/>
        <v/>
      </c>
      <c r="AP394" s="164" t="str">
        <f t="shared" si="572"/>
        <v/>
      </c>
      <c r="AQ394" s="164" t="str">
        <f t="shared" si="572"/>
        <v/>
      </c>
      <c r="AR394" s="164" t="str">
        <f t="shared" si="572"/>
        <v/>
      </c>
      <c r="AS394" s="164" t="str">
        <f t="shared" si="572"/>
        <v/>
      </c>
      <c r="AT394" s="164" t="str">
        <f t="shared" si="572"/>
        <v/>
      </c>
      <c r="AU394" s="164" t="str">
        <f t="shared" si="572"/>
        <v/>
      </c>
      <c r="AV394" s="164" t="str">
        <f t="shared" si="572"/>
        <v/>
      </c>
      <c r="AW394" s="165" t="str">
        <f t="shared" si="572"/>
        <v/>
      </c>
      <c r="AX394" t="s">
        <v>1</v>
      </c>
      <c r="AY394" s="106" t="str">
        <f t="shared" si="494"/>
        <v/>
      </c>
      <c r="AZ394" s="138" t="str">
        <f t="shared" si="486"/>
        <v/>
      </c>
      <c r="BA394" s="74" t="str">
        <f t="shared" si="495"/>
        <v/>
      </c>
      <c r="BB394" s="74" t="str">
        <f t="shared" si="496"/>
        <v/>
      </c>
      <c r="BC394" s="138" t="str">
        <f t="shared" si="497"/>
        <v/>
      </c>
      <c r="BD394" s="138" t="str">
        <f t="shared" si="498"/>
        <v/>
      </c>
      <c r="BE394" s="138" t="str">
        <f t="shared" si="499"/>
        <v/>
      </c>
      <c r="BF394" s="138" t="str">
        <f t="shared" si="520"/>
        <v/>
      </c>
      <c r="BG394" s="138" t="str">
        <f>IF(CD394="","",IF(N(BD394)&gt;max_minuta*60,2,INDEX(statusRezultat_id,MATCH(VALUE(BE394),statusRezultat_oevent,0))))</f>
        <v/>
      </c>
      <c r="BH394" s="74" t="str">
        <f>IF(B394="","",SUBSTITUTE(MID($B394,R394+1,S394-R394-1),"""",""))</f>
        <v/>
      </c>
      <c r="BI394" s="74" t="str">
        <f>IF(B394="","",SUBSTITUTE(MID($B394,S394+1,T394-S394-1),"""",""))</f>
        <v/>
      </c>
      <c r="BJ394" s="138" t="str">
        <f t="shared" si="500"/>
        <v/>
      </c>
      <c r="BK394" s="74" t="str" cm="1">
        <f t="array" ref="BK394">IF(BJ394="",""&amp;BI394,IF(BJ394="NEMA",BI394,INDEX(klubAlias_klub,BJ394)))</f>
        <v/>
      </c>
      <c r="BL394" s="74" t="str" cm="1">
        <f t="array" ref="BL394">IFERROR(INDEX(registarNatjecatelji,CE394,4),"")</f>
        <v/>
      </c>
      <c r="BM394" s="183" t="str">
        <f t="shared" si="544"/>
        <v/>
      </c>
      <c r="BN394" s="74" t="str">
        <f t="shared" si="501"/>
        <v/>
      </c>
      <c r="BO394" s="74" t="str">
        <f>IF(B394="","",SUBSTITUTE(MID($B394,T394+1,U394-T394-1),"""",""))</f>
        <v/>
      </c>
      <c r="BP394" s="138" t="str">
        <f>IF(BO394="","",IFERROR(INDEX(drzava_id,MATCH(BO394,drzava_oznaka,0)),"NEMA"))</f>
        <v/>
      </c>
      <c r="BQ394" s="74" t="str">
        <f>IF(B394="","",SUBSTITUTE(MID($B394,AQ394+1,AR394-AQ394-1),"""",""))</f>
        <v/>
      </c>
      <c r="BR394" s="74" t="str">
        <f t="shared" si="487"/>
        <v/>
      </c>
      <c r="BS394" s="138" t="str">
        <f t="shared" si="488"/>
        <v/>
      </c>
      <c r="BT394" s="75" t="str">
        <f>IF(B394="","",SUBSTITUTE(MID($B394,AR394+1,AS394-AR394-1),"""",""))</f>
        <v/>
      </c>
      <c r="BU394" s="75" t="str">
        <f>IF(B394="","",SUBSTITUTE(MID($B394,AS394+1,AT394-AS394-1),"""",""))</f>
        <v/>
      </c>
      <c r="BV394" s="76" t="str">
        <f>IF(B394="","",SUBSTITUTE(MID($B394,AT394+1,AU394-AT394-1),"""",""))</f>
        <v/>
      </c>
      <c r="BW394" t="s">
        <v>1</v>
      </c>
      <c r="BX394" s="106" t="str">
        <f>IF(BA394="Vacant","",IF(BA394="","",BA394) &amp; IF(BB394="",""," – " &amp; BB394) &amp; IF(BN394="",""," – " &amp; BN394) &amp; IF(AY394="",""," – " &amp; AY394))</f>
        <v/>
      </c>
      <c r="BY394" s="107" t="str">
        <f t="shared" si="489"/>
        <v/>
      </c>
      <c r="BZ394" t="s">
        <v>1</v>
      </c>
      <c r="CA394" s="106" t="str">
        <f>IF(BA394="Vacant","",IF(BA394="","",BA394) &amp; IF(BB394="",""," – " &amp; BB394) &amp; IF(BN394="",""," – " &amp; BN394))</f>
        <v/>
      </c>
      <c r="CB394" s="107" t="str">
        <f t="shared" si="490"/>
        <v/>
      </c>
      <c r="CC394" t="s">
        <v>1</v>
      </c>
      <c r="CD394" s="106" t="str">
        <f>IF(BA394="Vacant","",IF(BA394="","",BA394)&amp;IF(BB394="",""," – "&amp;BB394))</f>
        <v/>
      </c>
      <c r="CE394" s="107" t="str">
        <f t="shared" si="502"/>
        <v/>
      </c>
      <c r="CF394" t="s">
        <v>1</v>
      </c>
      <c r="CG394" s="112" t="str">
        <f t="shared" si="503"/>
        <v/>
      </c>
      <c r="CH394" s="107" t="str" cm="1">
        <f t="array" ref="CH394">IF(CG394="","",INDEX(imePrezime_id,CG394,0))</f>
        <v/>
      </c>
      <c r="CI394" t="s">
        <v>1</v>
      </c>
      <c r="CJ394" s="30" t="str">
        <f>IF(CE394&lt;&gt;"NEMA","","SELECT '"&amp;CD394&amp;"', ime, prezime FROM imeprezime WHERE ime LIKE '%"&amp;MID(BA394,2,LEN(BA394)-2)&amp;"%' Or prezime LIKE '%"&amp;MID(BB394,2,LEN(BB394)-2)&amp;"%' Or ime LIKE '%"&amp;MID(BB394,2,LEN(BB394)-2)&amp;"%' Or prezime LIKE '%"&amp;MID(BA394,2,LEN(BA394)-2)&amp;"%' ORDER BY ime, prezime;")</f>
        <v/>
      </c>
      <c r="CK394" t="s">
        <v>1</v>
      </c>
      <c r="CL394" s="91"/>
      <c r="CM394" t="s">
        <v>1</v>
      </c>
      <c r="CO394" t="s">
        <v>1</v>
      </c>
      <c r="CW394" s="116" t="str">
        <f>IF(CE394="NEMA",MAX(CW$10:CW393)+1,"")</f>
        <v/>
      </c>
      <c r="CX394" t="s">
        <v>1</v>
      </c>
      <c r="CY394" s="124" t="str">
        <f>LEFT(BQ394,1)</f>
        <v/>
      </c>
      <c r="CZ394" t="s">
        <v>1</v>
      </c>
      <c r="DA394" s="106" t="str">
        <f>IF(CW394="","",IF(BO394&lt;&gt;"CRO","","INSERT INTO osoba (id,reg_broj,oib,spol_id,dat_rodjenja) VALUES ("&amp;CW394&amp;",(SELECT max(reg_broj)+1 FROM osoba),Null,'"&amp;CY394&amp;"',Null); INSERT INTO osoba_log (id,reg_broj,oib,spol_id,dat_rodjenja,dnevnik_id) SELECT id,reg_broj,oib,spol_id,dat_rodjenja,"&amp;CW$2&amp;" FROM osoba WHERE id = "&amp;CW394&amp;";"))</f>
        <v/>
      </c>
      <c r="DB394" s="129" t="str">
        <f>IF(CW394="","","INSERT INTO imeprezime (id,osoba_id,rbr,ime,prezime,klub_id,identitet_id,sintaksa_id,info,aktivno,dnevnik_id) VALUES ("&amp;CW394&amp;","&amp;IF(DA394="","Null",CW394)&amp;",1,'"&amp;BA394&amp;"','"&amp;BB394&amp;"',(SELECT id FROM klub WHERE naziv = '"&amp;BI394&amp;"'),Null,1,'',1,"&amp;CW$2&amp;");")</f>
        <v/>
      </c>
      <c r="DC394" t="s">
        <v>1</v>
      </c>
      <c r="DD394" s="30" t="str">
        <f t="shared" si="504"/>
        <v/>
      </c>
      <c r="DE394" t="s">
        <v>1</v>
      </c>
      <c r="DF394" s="106" t="str">
        <f>IF(OR(BP394="",BP394&lt;&gt;"NEMA"),"",BO394)</f>
        <v/>
      </c>
      <c r="DG394" s="129" t="str">
        <f>IF(DF394="","",MAX(DG$10:DG393)+1)</f>
        <v/>
      </c>
      <c r="DH394" t="s">
        <v>1</v>
      </c>
      <c r="DI394" s="91"/>
      <c r="DJ394" t="s">
        <v>1</v>
      </c>
      <c r="DK394" s="30" t="str">
        <f>IF(DF394="","","INSERT INTO drzava(id,naziv,oznaka) VALUES ("&amp;DG394&amp;",'"&amp;DI394&amp;"','"&amp;UPPER(LEFT(DF394,1))&amp;LOWER(RIGHT(DF394,2))&amp;"');")</f>
        <v/>
      </c>
      <c r="DL394" t="s">
        <v>1</v>
      </c>
      <c r="DM394" s="170" t="str">
        <f>IF(BJ394&lt;&gt;"NEMA","",IF(IFERROR(MATCH(BI394,BI$10:BI393,0),0)&lt;&gt;0,"",BI394))</f>
        <v/>
      </c>
      <c r="DN394" t="s">
        <v>1</v>
      </c>
      <c r="DO394" s="91"/>
      <c r="DP394" t="s">
        <v>1</v>
      </c>
      <c r="DQ394" s="106" t="str">
        <f t="shared" si="505"/>
        <v/>
      </c>
      <c r="DR394" s="74" t="str">
        <f>IF(DQ394="","",MAX(DR$10:DR393)+1)</f>
        <v/>
      </c>
      <c r="DS394" s="74" t="str">
        <f>IF(DQ394="","",IF(BP394="","",IF(BP394="NEMA",DG394,BP394)))</f>
        <v/>
      </c>
      <c r="DT394" s="74" t="str">
        <f t="shared" si="506"/>
        <v/>
      </c>
      <c r="DU394" s="74" t="str">
        <f>IF(DO394="","",MAX(DU$10:DU393)+1)</f>
        <v/>
      </c>
      <c r="DV394" s="181" t="str">
        <f>IF(DO394="","",INDEX(klub_id,MATCH(DO394,klub_naziv,0)))</f>
        <v/>
      </c>
      <c r="DW394" s="129" t="str">
        <f t="shared" si="507"/>
        <v/>
      </c>
      <c r="DX394" t="s">
        <v>1</v>
      </c>
      <c r="DY394" s="30" t="str">
        <f t="shared" si="508"/>
        <v/>
      </c>
      <c r="DZ394" t="s">
        <v>1</v>
      </c>
      <c r="EA394" s="170" t="str">
        <f>IF(BX394="","",IF(BY394&lt;&gt;"NEMA","ime-pre-klu"&amp;IF(BJ394="","","(ali)")&amp;"-kat",IF(CB394&lt;&gt;"NEMA","ime-pre-klu"&amp;IF(BJ394="","","(ali)"),IF(CE394&lt;&gt;"NEMA","ime-pre",IF(CW394&lt;&gt;"","novo",""))))&amp;IF(AND(BE394="0",BD394&gt;max_minuta*60),"-ot",""))</f>
        <v/>
      </c>
      <c r="EB394" t="s">
        <v>1</v>
      </c>
      <c r="EC394" s="112"/>
      <c r="ED394" s="138"/>
      <c r="EE394" s="138"/>
      <c r="EF394" s="138"/>
      <c r="EG394" s="138"/>
      <c r="EH394" s="138"/>
      <c r="EI394" s="138"/>
      <c r="EJ394" s="138"/>
      <c r="EK394" s="138"/>
      <c r="EL394" s="138"/>
      <c r="EM394" s="107" t="str">
        <f t="shared" si="491"/>
        <v/>
      </c>
      <c r="EN394" t="s">
        <v>1</v>
      </c>
    </row>
    <row r="395" spans="2:144" x14ac:dyDescent="0.25">
      <c r="B395" s="152"/>
      <c r="C395" t="s">
        <v>1</v>
      </c>
      <c r="D395" s="163" t="str">
        <f t="shared" si="492"/>
        <v/>
      </c>
      <c r="E395" s="164" t="str">
        <f t="shared" ref="E395:AW395" si="573">IF($B395="","",FIND(";",$B395,D395+1))</f>
        <v/>
      </c>
      <c r="F395" s="164" t="str">
        <f t="shared" si="573"/>
        <v/>
      </c>
      <c r="G395" s="164" t="str">
        <f t="shared" si="573"/>
        <v/>
      </c>
      <c r="H395" s="164" t="str">
        <f t="shared" si="573"/>
        <v/>
      </c>
      <c r="I395" s="164" t="str">
        <f t="shared" si="573"/>
        <v/>
      </c>
      <c r="J395" s="164" t="str">
        <f t="shared" si="573"/>
        <v/>
      </c>
      <c r="K395" s="164" t="str">
        <f t="shared" si="573"/>
        <v/>
      </c>
      <c r="L395" s="164" t="str">
        <f t="shared" si="573"/>
        <v/>
      </c>
      <c r="M395" s="164" t="str">
        <f t="shared" si="573"/>
        <v/>
      </c>
      <c r="N395" s="164" t="str">
        <f t="shared" si="573"/>
        <v/>
      </c>
      <c r="O395" s="164" t="str">
        <f t="shared" si="573"/>
        <v/>
      </c>
      <c r="P395" s="164" t="str">
        <f t="shared" si="573"/>
        <v/>
      </c>
      <c r="Q395" s="164" t="str">
        <f t="shared" si="573"/>
        <v/>
      </c>
      <c r="R395" s="164" t="str">
        <f t="shared" si="573"/>
        <v/>
      </c>
      <c r="S395" s="164" t="str">
        <f t="shared" si="573"/>
        <v/>
      </c>
      <c r="T395" s="164" t="str">
        <f t="shared" si="573"/>
        <v/>
      </c>
      <c r="U395" s="164" t="str">
        <f t="shared" si="573"/>
        <v/>
      </c>
      <c r="V395" s="164" t="str">
        <f t="shared" si="573"/>
        <v/>
      </c>
      <c r="W395" s="164" t="str">
        <f t="shared" si="573"/>
        <v/>
      </c>
      <c r="X395" s="164" t="str">
        <f t="shared" si="573"/>
        <v/>
      </c>
      <c r="Y395" s="164" t="str">
        <f t="shared" si="573"/>
        <v/>
      </c>
      <c r="Z395" s="164" t="str">
        <f t="shared" si="573"/>
        <v/>
      </c>
      <c r="AA395" s="164" t="str">
        <f t="shared" si="573"/>
        <v/>
      </c>
      <c r="AB395" s="164" t="str">
        <f t="shared" si="573"/>
        <v/>
      </c>
      <c r="AC395" s="164" t="str">
        <f t="shared" si="573"/>
        <v/>
      </c>
      <c r="AD395" s="164" t="str">
        <f t="shared" si="573"/>
        <v/>
      </c>
      <c r="AE395" s="164" t="str">
        <f t="shared" si="573"/>
        <v/>
      </c>
      <c r="AF395" s="164" t="str">
        <f t="shared" si="573"/>
        <v/>
      </c>
      <c r="AG395" s="164" t="str">
        <f t="shared" si="573"/>
        <v/>
      </c>
      <c r="AH395" s="164" t="str">
        <f t="shared" si="573"/>
        <v/>
      </c>
      <c r="AI395" s="164" t="str">
        <f t="shared" si="573"/>
        <v/>
      </c>
      <c r="AJ395" s="164" t="str">
        <f t="shared" si="573"/>
        <v/>
      </c>
      <c r="AK395" s="164" t="str">
        <f t="shared" si="573"/>
        <v/>
      </c>
      <c r="AL395" s="164" t="str">
        <f t="shared" si="573"/>
        <v/>
      </c>
      <c r="AM395" s="164" t="str">
        <f t="shared" si="573"/>
        <v/>
      </c>
      <c r="AN395" s="164" t="str">
        <f t="shared" si="573"/>
        <v/>
      </c>
      <c r="AO395" s="164" t="str">
        <f t="shared" si="573"/>
        <v/>
      </c>
      <c r="AP395" s="164" t="str">
        <f t="shared" si="573"/>
        <v/>
      </c>
      <c r="AQ395" s="164" t="str">
        <f t="shared" si="573"/>
        <v/>
      </c>
      <c r="AR395" s="164" t="str">
        <f t="shared" si="573"/>
        <v/>
      </c>
      <c r="AS395" s="164" t="str">
        <f t="shared" si="573"/>
        <v/>
      </c>
      <c r="AT395" s="164" t="str">
        <f t="shared" si="573"/>
        <v/>
      </c>
      <c r="AU395" s="164" t="str">
        <f t="shared" si="573"/>
        <v/>
      </c>
      <c r="AV395" s="164" t="str">
        <f t="shared" si="573"/>
        <v/>
      </c>
      <c r="AW395" s="165" t="str">
        <f t="shared" si="573"/>
        <v/>
      </c>
      <c r="AX395" t="s">
        <v>1</v>
      </c>
      <c r="AY395" s="106" t="str">
        <f t="shared" si="494"/>
        <v/>
      </c>
      <c r="AZ395" s="138" t="str">
        <f t="shared" ref="AZ395:AZ410" si="574">IF(AY395="","",IFERROR(INDEX(kategorija_id,MATCH(AY395,kategorija_oznaka,0)),INDEX(kategorijaAlias_id,MATCH(AY395,kategorijaAlias_oznaka,0))))</f>
        <v/>
      </c>
      <c r="BA395" s="74" t="str">
        <f t="shared" si="495"/>
        <v/>
      </c>
      <c r="BB395" s="74" t="str">
        <f t="shared" si="496"/>
        <v/>
      </c>
      <c r="BC395" s="138" t="str">
        <f t="shared" si="497"/>
        <v/>
      </c>
      <c r="BD395" s="138" t="str">
        <f t="shared" si="498"/>
        <v/>
      </c>
      <c r="BE395" s="138" t="str">
        <f t="shared" si="499"/>
        <v/>
      </c>
      <c r="BF395" s="138" t="str">
        <f t="shared" si="520"/>
        <v/>
      </c>
      <c r="BG395" s="138" t="str">
        <f>IF(CD395="","",IF(N(BD395)&gt;max_minuta*60,2,INDEX(statusRezultat_id,MATCH(VALUE(BE395),statusRezultat_oevent,0))))</f>
        <v/>
      </c>
      <c r="BH395" s="74" t="str">
        <f>IF(B395="","",SUBSTITUTE(MID($B395,R395+1,S395-R395-1),"""",""))</f>
        <v/>
      </c>
      <c r="BI395" s="74" t="str">
        <f>IF(B395="","",SUBSTITUTE(MID($B395,S395+1,T395-S395-1),"""",""))</f>
        <v/>
      </c>
      <c r="BJ395" s="138" t="str">
        <f t="shared" si="500"/>
        <v/>
      </c>
      <c r="BK395" s="74" t="str" cm="1">
        <f t="array" ref="BK395">IF(BJ395="",""&amp;BI395,IF(BJ395="NEMA",BI395,INDEX(klubAlias_klub,BJ395)))</f>
        <v/>
      </c>
      <c r="BL395" s="74" t="str" cm="1">
        <f t="array" ref="BL395">IFERROR(INDEX(registarNatjecatelji,CE395,4),"")</f>
        <v/>
      </c>
      <c r="BM395" s="183" t="str">
        <f t="shared" si="544"/>
        <v/>
      </c>
      <c r="BN395" s="74" t="str">
        <f t="shared" si="501"/>
        <v/>
      </c>
      <c r="BO395" s="74" t="str">
        <f>IF(B395="","",SUBSTITUTE(MID($B395,T395+1,U395-T395-1),"""",""))</f>
        <v/>
      </c>
      <c r="BP395" s="138" t="str">
        <f>IF(BO395="","",IFERROR(INDEX(drzava_id,MATCH(BO395,drzava_oznaka,0)),"NEMA"))</f>
        <v/>
      </c>
      <c r="BQ395" s="74" t="str">
        <f>IF(B395="","",SUBSTITUTE(MID($B395,AQ395+1,AR395-AQ395-1),"""",""))</f>
        <v/>
      </c>
      <c r="BR395" s="74" t="str">
        <f t="shared" ref="BR395:BR410" si="575">IF(BQ395="","",INDEX(staza_alias,MATCH(BQ395,staza_trka,0)))</f>
        <v/>
      </c>
      <c r="BS395" s="138" t="str">
        <f t="shared" ref="BS395:BS410" si="576">IF(BR395="","",INDEX(staza_id,MATCH(BR395,staza_naziv,0)))</f>
        <v/>
      </c>
      <c r="BT395" s="75" t="str">
        <f>IF(B395="","",SUBSTITUTE(MID($B395,AR395+1,AS395-AR395-1),"""",""))</f>
        <v/>
      </c>
      <c r="BU395" s="75" t="str">
        <f>IF(B395="","",SUBSTITUTE(MID($B395,AS395+1,AT395-AS395-1),"""",""))</f>
        <v/>
      </c>
      <c r="BV395" s="76" t="str">
        <f>IF(B395="","",SUBSTITUTE(MID($B395,AT395+1,AU395-AT395-1),"""",""))</f>
        <v/>
      </c>
      <c r="BW395" t="s">
        <v>1</v>
      </c>
      <c r="BX395" s="106" t="str">
        <f>IF(BA395="Vacant","",IF(BA395="","",BA395) &amp; IF(BB395="",""," – " &amp; BB395) &amp; IF(BN395="",""," – " &amp; BN395) &amp; IF(AY395="",""," – " &amp; AY395))</f>
        <v/>
      </c>
      <c r="BY395" s="107" t="str">
        <f t="shared" ref="BY395:BY410" si="577">IF(BX395="","",IFERROR(MATCH(BX395,registar,0),"NEMA"))</f>
        <v/>
      </c>
      <c r="BZ395" t="s">
        <v>1</v>
      </c>
      <c r="CA395" s="106" t="str">
        <f>IF(BA395="Vacant","",IF(BA395="","",BA395) &amp; IF(BB395="",""," – " &amp; BB395) &amp; IF(BN395="",""," – " &amp; BN395))</f>
        <v/>
      </c>
      <c r="CB395" s="107" t="str">
        <f t="shared" ref="CB395:CB410" si="578">IF(CA395="","",IFERROR(MATCH(CA395,imePrezime_klub,0),"NEMA"))</f>
        <v/>
      </c>
      <c r="CC395" t="s">
        <v>1</v>
      </c>
      <c r="CD395" s="106" t="str">
        <f>IF(BA395="Vacant","",IF(BA395="","",BA395)&amp;IF(BB395="",""," – "&amp;BB395))</f>
        <v/>
      </c>
      <c r="CE395" s="107" t="str">
        <f t="shared" si="502"/>
        <v/>
      </c>
      <c r="CF395" t="s">
        <v>1</v>
      </c>
      <c r="CG395" s="112" t="str">
        <f t="shared" si="503"/>
        <v/>
      </c>
      <c r="CH395" s="107" t="str" cm="1">
        <f t="array" ref="CH395">IF(CG395="","",INDEX(imePrezime_id,CG395,0))</f>
        <v/>
      </c>
      <c r="CI395" t="s">
        <v>1</v>
      </c>
      <c r="CJ395" s="30" t="str">
        <f>IF(CE395&lt;&gt;"NEMA","","SELECT '"&amp;CD395&amp;"', ime, prezime FROM imeprezime WHERE ime LIKE '%"&amp;MID(BA395,2,LEN(BA395)-2)&amp;"%' Or prezime LIKE '%"&amp;MID(BB395,2,LEN(BB395)-2)&amp;"%' Or ime LIKE '%"&amp;MID(BB395,2,LEN(BB395)-2)&amp;"%' Or prezime LIKE '%"&amp;MID(BA395,2,LEN(BA395)-2)&amp;"%' ORDER BY ime, prezime;")</f>
        <v/>
      </c>
      <c r="CK395" t="s">
        <v>1</v>
      </c>
      <c r="CL395" s="91"/>
      <c r="CM395" t="s">
        <v>1</v>
      </c>
      <c r="CO395" t="s">
        <v>1</v>
      </c>
      <c r="CW395" s="116" t="str">
        <f>IF(CE395="NEMA",MAX(CW$10:CW394)+1,"")</f>
        <v/>
      </c>
      <c r="CX395" t="s">
        <v>1</v>
      </c>
      <c r="CY395" s="124" t="str">
        <f>LEFT(BQ395,1)</f>
        <v/>
      </c>
      <c r="CZ395" t="s">
        <v>1</v>
      </c>
      <c r="DA395" s="106" t="str">
        <f>IF(CW395="","",IF(BO395&lt;&gt;"CRO","","INSERT INTO osoba (id,reg_broj,oib,spol_id,dat_rodjenja) VALUES ("&amp;CW395&amp;",(SELECT max(reg_broj)+1 FROM osoba),Null,'"&amp;CY395&amp;"',Null); INSERT INTO osoba_log (id,reg_broj,oib,spol_id,dat_rodjenja,dnevnik_id) SELECT id,reg_broj,oib,spol_id,dat_rodjenja,"&amp;CW$2&amp;" FROM osoba WHERE id = "&amp;CW395&amp;";"))</f>
        <v/>
      </c>
      <c r="DB395" s="129" t="str">
        <f>IF(CW395="","","INSERT INTO imeprezime (id,osoba_id,rbr,ime,prezime,klub_id,identitet_id,sintaksa_id,info,aktivno,dnevnik_id) VALUES ("&amp;CW395&amp;","&amp;IF(DA395="","Null",CW395)&amp;",1,'"&amp;BA395&amp;"','"&amp;BB395&amp;"',(SELECT id FROM klub WHERE naziv = '"&amp;BI395&amp;"'),Null,1,'',1,"&amp;CW$2&amp;");")</f>
        <v/>
      </c>
      <c r="DC395" t="s">
        <v>1</v>
      </c>
      <c r="DD395" s="30" t="str">
        <f t="shared" si="504"/>
        <v/>
      </c>
      <c r="DE395" t="s">
        <v>1</v>
      </c>
      <c r="DF395" s="106" t="str">
        <f>IF(OR(BP395="",BP395&lt;&gt;"NEMA"),"",BO395)</f>
        <v/>
      </c>
      <c r="DG395" s="129" t="str">
        <f>IF(DF395="","",MAX(DG$10:DG394)+1)</f>
        <v/>
      </c>
      <c r="DH395" t="s">
        <v>1</v>
      </c>
      <c r="DI395" s="91"/>
      <c r="DJ395" t="s">
        <v>1</v>
      </c>
      <c r="DK395" s="30" t="str">
        <f>IF(DF395="","","INSERT INTO drzava(id,naziv,oznaka) VALUES ("&amp;DG395&amp;",'"&amp;DI395&amp;"','"&amp;UPPER(LEFT(DF395,1))&amp;LOWER(RIGHT(DF395,2))&amp;"');")</f>
        <v/>
      </c>
      <c r="DL395" t="s">
        <v>1</v>
      </c>
      <c r="DM395" s="170" t="str">
        <f>IF(BJ395&lt;&gt;"NEMA","",IF(IFERROR(MATCH(BI395,BI$10:BI394,0),0)&lt;&gt;0,"",BI395))</f>
        <v/>
      </c>
      <c r="DN395" t="s">
        <v>1</v>
      </c>
      <c r="DO395" s="91"/>
      <c r="DP395" t="s">
        <v>1</v>
      </c>
      <c r="DQ395" s="106" t="str">
        <f t="shared" si="505"/>
        <v/>
      </c>
      <c r="DR395" s="74" t="str">
        <f>IF(DQ395="","",MAX(DR$10:DR394)+1)</f>
        <v/>
      </c>
      <c r="DS395" s="74" t="str">
        <f>IF(DQ395="","",IF(BP395="","",IF(BP395="NEMA",DG395,BP395)))</f>
        <v/>
      </c>
      <c r="DT395" s="74" t="str">
        <f t="shared" si="506"/>
        <v/>
      </c>
      <c r="DU395" s="74" t="str">
        <f>IF(DO395="","",MAX(DU$10:DU394)+1)</f>
        <v/>
      </c>
      <c r="DV395" s="181" t="str">
        <f>IF(DO395="","",INDEX(klub_id,MATCH(DO395,klub_naziv,0)))</f>
        <v/>
      </c>
      <c r="DW395" s="129" t="str">
        <f t="shared" si="507"/>
        <v/>
      </c>
      <c r="DX395" t="s">
        <v>1</v>
      </c>
      <c r="DY395" s="30" t="str">
        <f t="shared" si="508"/>
        <v/>
      </c>
      <c r="DZ395" t="s">
        <v>1</v>
      </c>
      <c r="EA395" s="170" t="str">
        <f>IF(BX395="","",IF(BY395&lt;&gt;"NEMA","ime-pre-klu"&amp;IF(BJ395="","","(ali)")&amp;"-kat",IF(CB395&lt;&gt;"NEMA","ime-pre-klu"&amp;IF(BJ395="","","(ali)"),IF(CE395&lt;&gt;"NEMA","ime-pre",IF(CW395&lt;&gt;"","novo",""))))&amp;IF(AND(BE395="0",BD395&gt;max_minuta*60),"-ot",""))</f>
        <v/>
      </c>
      <c r="EB395" t="s">
        <v>1</v>
      </c>
      <c r="EC395" s="112"/>
      <c r="ED395" s="138"/>
      <c r="EE395" s="138"/>
      <c r="EF395" s="138"/>
      <c r="EG395" s="138"/>
      <c r="EH395" s="138"/>
      <c r="EI395" s="138"/>
      <c r="EJ395" s="138"/>
      <c r="EK395" s="138"/>
      <c r="EL395" s="138"/>
      <c r="EM395" s="107" t="str">
        <f t="shared" ref="EM395:EM410" si="579">IF(EA395="","",INDEX(uparivanje_id,MATCH(EA395,uparivanje_oznaka,0)))</f>
        <v/>
      </c>
      <c r="EN395" t="s">
        <v>1</v>
      </c>
    </row>
    <row r="396" spans="2:144" x14ac:dyDescent="0.25">
      <c r="B396" s="152"/>
      <c r="C396" t="s">
        <v>1</v>
      </c>
      <c r="D396" s="163" t="str">
        <f t="shared" ref="D396:D410" si="580">IF(B396="","",0)</f>
        <v/>
      </c>
      <c r="E396" s="164" t="str">
        <f t="shared" ref="E396:AW396" si="581">IF($B396="","",FIND(";",$B396,D396+1))</f>
        <v/>
      </c>
      <c r="F396" s="164" t="str">
        <f t="shared" si="581"/>
        <v/>
      </c>
      <c r="G396" s="164" t="str">
        <f t="shared" si="581"/>
        <v/>
      </c>
      <c r="H396" s="164" t="str">
        <f t="shared" si="581"/>
        <v/>
      </c>
      <c r="I396" s="164" t="str">
        <f t="shared" si="581"/>
        <v/>
      </c>
      <c r="J396" s="164" t="str">
        <f t="shared" si="581"/>
        <v/>
      </c>
      <c r="K396" s="164" t="str">
        <f t="shared" si="581"/>
        <v/>
      </c>
      <c r="L396" s="164" t="str">
        <f t="shared" si="581"/>
        <v/>
      </c>
      <c r="M396" s="164" t="str">
        <f t="shared" si="581"/>
        <v/>
      </c>
      <c r="N396" s="164" t="str">
        <f t="shared" si="581"/>
        <v/>
      </c>
      <c r="O396" s="164" t="str">
        <f t="shared" si="581"/>
        <v/>
      </c>
      <c r="P396" s="164" t="str">
        <f t="shared" si="581"/>
        <v/>
      </c>
      <c r="Q396" s="164" t="str">
        <f t="shared" si="581"/>
        <v/>
      </c>
      <c r="R396" s="164" t="str">
        <f t="shared" si="581"/>
        <v/>
      </c>
      <c r="S396" s="164" t="str">
        <f t="shared" si="581"/>
        <v/>
      </c>
      <c r="T396" s="164" t="str">
        <f t="shared" si="581"/>
        <v/>
      </c>
      <c r="U396" s="164" t="str">
        <f t="shared" si="581"/>
        <v/>
      </c>
      <c r="V396" s="164" t="str">
        <f t="shared" si="581"/>
        <v/>
      </c>
      <c r="W396" s="164" t="str">
        <f t="shared" si="581"/>
        <v/>
      </c>
      <c r="X396" s="164" t="str">
        <f t="shared" si="581"/>
        <v/>
      </c>
      <c r="Y396" s="164" t="str">
        <f t="shared" si="581"/>
        <v/>
      </c>
      <c r="Z396" s="164" t="str">
        <f t="shared" si="581"/>
        <v/>
      </c>
      <c r="AA396" s="164" t="str">
        <f t="shared" si="581"/>
        <v/>
      </c>
      <c r="AB396" s="164" t="str">
        <f t="shared" si="581"/>
        <v/>
      </c>
      <c r="AC396" s="164" t="str">
        <f t="shared" si="581"/>
        <v/>
      </c>
      <c r="AD396" s="164" t="str">
        <f t="shared" si="581"/>
        <v/>
      </c>
      <c r="AE396" s="164" t="str">
        <f t="shared" si="581"/>
        <v/>
      </c>
      <c r="AF396" s="164" t="str">
        <f t="shared" si="581"/>
        <v/>
      </c>
      <c r="AG396" s="164" t="str">
        <f t="shared" si="581"/>
        <v/>
      </c>
      <c r="AH396" s="164" t="str">
        <f t="shared" si="581"/>
        <v/>
      </c>
      <c r="AI396" s="164" t="str">
        <f t="shared" si="581"/>
        <v/>
      </c>
      <c r="AJ396" s="164" t="str">
        <f t="shared" si="581"/>
        <v/>
      </c>
      <c r="AK396" s="164" t="str">
        <f t="shared" si="581"/>
        <v/>
      </c>
      <c r="AL396" s="164" t="str">
        <f t="shared" si="581"/>
        <v/>
      </c>
      <c r="AM396" s="164" t="str">
        <f t="shared" si="581"/>
        <v/>
      </c>
      <c r="AN396" s="164" t="str">
        <f t="shared" si="581"/>
        <v/>
      </c>
      <c r="AO396" s="164" t="str">
        <f t="shared" si="581"/>
        <v/>
      </c>
      <c r="AP396" s="164" t="str">
        <f t="shared" si="581"/>
        <v/>
      </c>
      <c r="AQ396" s="164" t="str">
        <f t="shared" si="581"/>
        <v/>
      </c>
      <c r="AR396" s="164" t="str">
        <f t="shared" si="581"/>
        <v/>
      </c>
      <c r="AS396" s="164" t="str">
        <f t="shared" si="581"/>
        <v/>
      </c>
      <c r="AT396" s="164" t="str">
        <f t="shared" si="581"/>
        <v/>
      </c>
      <c r="AU396" s="164" t="str">
        <f t="shared" si="581"/>
        <v/>
      </c>
      <c r="AV396" s="164" t="str">
        <f t="shared" si="581"/>
        <v/>
      </c>
      <c r="AW396" s="165" t="str">
        <f t="shared" si="581"/>
        <v/>
      </c>
      <c r="AX396" t="s">
        <v>1</v>
      </c>
      <c r="AY396" s="106" t="str">
        <f t="shared" ref="AY396:AY410" si="582">IF(B396="","",SUBSTITUTE(MID($B396,V396+1,W396-V396-1),"""",""))</f>
        <v/>
      </c>
      <c r="AZ396" s="138" t="str">
        <f t="shared" si="574"/>
        <v/>
      </c>
      <c r="BA396" s="74" t="str">
        <f t="shared" ref="BA396:BA410" si="583">IF(B396="","",SUBSTITUTE(MID($B396,H396+1,I396-H396-1),"""",""))</f>
        <v/>
      </c>
      <c r="BB396" s="74" t="str">
        <f t="shared" ref="BB396:BB410" si="584">IF(B396="","",SUBSTITUTE(MID($B396,G396+1,H396-G396-1),"""",""))</f>
        <v/>
      </c>
      <c r="BC396" s="138" t="str">
        <f t="shared" ref="BC396:BC410" si="585">IF(B396="","",SUBSTITUTE(MID($B396,O396+1,P396-O396-1),"""",""))</f>
        <v/>
      </c>
      <c r="BD396" s="138" t="str">
        <f t="shared" ref="BD396:BD410" si="586">IF(BC396="","",VALUE(LEFT(BC396,SEARCH(":",BC396)-1))*60+VALUE(RIGHT(BC396,2)))</f>
        <v/>
      </c>
      <c r="BE396" s="138" t="str">
        <f t="shared" ref="BE396:BE410" si="587">IF(B396="","",SUBSTITUTE(MID($B396,P396+1,Q396-P396-1),"""",""))</f>
        <v/>
      </c>
      <c r="BF396" s="138" t="str">
        <f t="shared" si="520"/>
        <v/>
      </c>
      <c r="BG396" s="138" t="str">
        <f>IF(CD396="","",IF(N(BD396)&gt;max_minuta*60,2,INDEX(statusRezultat_id,MATCH(VALUE(BE396),statusRezultat_oevent,0))))</f>
        <v/>
      </c>
      <c r="BH396" s="74" t="str">
        <f>IF(B396="","",SUBSTITUTE(MID($B396,R396+1,S396-R396-1),"""",""))</f>
        <v/>
      </c>
      <c r="BI396" s="74" t="str">
        <f>IF(B396="","",SUBSTITUTE(MID($B396,S396+1,T396-S396-1),"""",""))</f>
        <v/>
      </c>
      <c r="BJ396" s="138" t="str">
        <f t="shared" ref="BJ396:BJ410" si="588">IF(BI396="","",IF(IFERROR(MATCH(BI396,klub_naziv,0),"")&lt;&gt;"","",IFERROR(MATCH(BI396,klubAlias_alias,0),"NEMA")))</f>
        <v/>
      </c>
      <c r="BK396" s="74" t="str" cm="1">
        <f t="array" ref="BK396">IF(BJ396="",""&amp;BI396,IF(BJ396="NEMA",BI396,INDEX(klubAlias_klub,BJ396)))</f>
        <v/>
      </c>
      <c r="BL396" s="74" t="str" cm="1">
        <f t="array" ref="BL396">IFERROR(INDEX(registarNatjecatelji,CE396,4),"")</f>
        <v/>
      </c>
      <c r="BM396" s="183" t="str">
        <f t="shared" si="544"/>
        <v/>
      </c>
      <c r="BN396" s="74" t="str">
        <f t="shared" ref="BN396:BN410" si="589">IF(AND(BL396&lt;&gt;"",BL396&lt;&gt;BK396),BL396,""&amp;BK396)</f>
        <v/>
      </c>
      <c r="BO396" s="74" t="str">
        <f>IF(B396="","",SUBSTITUTE(MID($B396,T396+1,U396-T396-1),"""",""))</f>
        <v/>
      </c>
      <c r="BP396" s="138" t="str">
        <f>IF(BO396="","",IFERROR(INDEX(drzava_id,MATCH(BO396,drzava_oznaka,0)),"NEMA"))</f>
        <v/>
      </c>
      <c r="BQ396" s="74" t="str">
        <f>IF(B396="","",SUBSTITUTE(MID($B396,AQ396+1,AR396-AQ396-1),"""",""))</f>
        <v/>
      </c>
      <c r="BR396" s="74" t="str">
        <f t="shared" si="575"/>
        <v/>
      </c>
      <c r="BS396" s="138" t="str">
        <f t="shared" si="576"/>
        <v/>
      </c>
      <c r="BT396" s="75" t="str">
        <f>IF(B396="","",SUBSTITUTE(MID($B396,AR396+1,AS396-AR396-1),"""",""))</f>
        <v/>
      </c>
      <c r="BU396" s="75" t="str">
        <f>IF(B396="","",SUBSTITUTE(MID($B396,AS396+1,AT396-AS396-1),"""",""))</f>
        <v/>
      </c>
      <c r="BV396" s="76" t="str">
        <f>IF(B396="","",SUBSTITUTE(MID($B396,AT396+1,AU396-AT396-1),"""",""))</f>
        <v/>
      </c>
      <c r="BW396" t="s">
        <v>1</v>
      </c>
      <c r="BX396" s="106" t="str">
        <f>IF(BA396="Vacant","",IF(BA396="","",BA396) &amp; IF(BB396="",""," – " &amp; BB396) &amp; IF(BN396="",""," – " &amp; BN396) &amp; IF(AY396="",""," – " &amp; AY396))</f>
        <v/>
      </c>
      <c r="BY396" s="107" t="str">
        <f t="shared" si="577"/>
        <v/>
      </c>
      <c r="BZ396" t="s">
        <v>1</v>
      </c>
      <c r="CA396" s="106" t="str">
        <f>IF(BA396="Vacant","",IF(BA396="","",BA396) &amp; IF(BB396="",""," – " &amp; BB396) &amp; IF(BN396="",""," – " &amp; BN396))</f>
        <v/>
      </c>
      <c r="CB396" s="107" t="str">
        <f t="shared" si="578"/>
        <v/>
      </c>
      <c r="CC396" t="s">
        <v>1</v>
      </c>
      <c r="CD396" s="106" t="str">
        <f>IF(BA396="Vacant","",IF(BA396="","",BA396)&amp;IF(BB396="",""," – "&amp;BB396))</f>
        <v/>
      </c>
      <c r="CE396" s="107" t="str">
        <f t="shared" ref="CE396:CE410" si="590">IF(CD396="","",IFERROR(MATCH(CD396,imePrezime,0),"NEMA"))</f>
        <v/>
      </c>
      <c r="CF396" t="s">
        <v>1</v>
      </c>
      <c r="CG396" s="112" t="str">
        <f t="shared" ref="CG396:CG410" si="591">IF(BY396="","",IF(BY396&lt;&gt;"NEMA",BY396,IF(CB396&lt;&gt;"NEMA",CB396,IF(CE396&lt;&gt;"NEMA",CE396,""))))</f>
        <v/>
      </c>
      <c r="CH396" s="107" t="str" cm="1">
        <f t="array" ref="CH396">IF(CG396="","",INDEX(imePrezime_id,CG396,0))</f>
        <v/>
      </c>
      <c r="CI396" t="s">
        <v>1</v>
      </c>
      <c r="CJ396" s="30" t="str">
        <f>IF(CE396&lt;&gt;"NEMA","","SELECT '"&amp;CD396&amp;"', ime, prezime FROM imeprezime WHERE ime LIKE '%"&amp;MID(BA396,2,LEN(BA396)-2)&amp;"%' Or prezime LIKE '%"&amp;MID(BB396,2,LEN(BB396)-2)&amp;"%' Or ime LIKE '%"&amp;MID(BB396,2,LEN(BB396)-2)&amp;"%' Or prezime LIKE '%"&amp;MID(BA396,2,LEN(BA396)-2)&amp;"%' ORDER BY ime, prezime;")</f>
        <v/>
      </c>
      <c r="CK396" t="s">
        <v>1</v>
      </c>
      <c r="CL396" s="91"/>
      <c r="CM396" t="s">
        <v>1</v>
      </c>
      <c r="CO396" t="s">
        <v>1</v>
      </c>
      <c r="CW396" s="116" t="str">
        <f>IF(CE396="NEMA",MAX(CW$10:CW395)+1,"")</f>
        <v/>
      </c>
      <c r="CX396" t="s">
        <v>1</v>
      </c>
      <c r="CY396" s="124" t="str">
        <f>LEFT(BQ396,1)</f>
        <v/>
      </c>
      <c r="CZ396" t="s">
        <v>1</v>
      </c>
      <c r="DA396" s="106" t="str">
        <f>IF(CW396="","",IF(BO396&lt;&gt;"CRO","","INSERT INTO osoba (id,reg_broj,oib,spol_id,dat_rodjenja) VALUES ("&amp;CW396&amp;",(SELECT max(reg_broj)+1 FROM osoba),Null,'"&amp;CY396&amp;"',Null); INSERT INTO osoba_log (id,reg_broj,oib,spol_id,dat_rodjenja,dnevnik_id) SELECT id,reg_broj,oib,spol_id,dat_rodjenja,"&amp;CW$2&amp;" FROM osoba WHERE id = "&amp;CW396&amp;";"))</f>
        <v/>
      </c>
      <c r="DB396" s="129" t="str">
        <f>IF(CW396="","","INSERT INTO imeprezime (id,osoba_id,rbr,ime,prezime,klub_id,identitet_id,sintaksa_id,info,aktivno,dnevnik_id) VALUES ("&amp;CW396&amp;","&amp;IF(DA396="","Null",CW396)&amp;",1,'"&amp;BA396&amp;"','"&amp;BB396&amp;"',(SELECT id FROM klub WHERE naziv = '"&amp;BI396&amp;"'),Null,1,'',1,"&amp;CW$2&amp;");")</f>
        <v/>
      </c>
      <c r="DC396" t="s">
        <v>1</v>
      </c>
      <c r="DD396" s="30" t="str">
        <f t="shared" ref="DD396:DD410" si="592">IF(DA396="",DB396,DA396&amp;" "&amp;DB396)</f>
        <v/>
      </c>
      <c r="DE396" t="s">
        <v>1</v>
      </c>
      <c r="DF396" s="106" t="str">
        <f>IF(OR(BP396="",BP396&lt;&gt;"NEMA"),"",BO396)</f>
        <v/>
      </c>
      <c r="DG396" s="129" t="str">
        <f>IF(DF396="","",MAX(DG$10:DG395)+1)</f>
        <v/>
      </c>
      <c r="DH396" t="s">
        <v>1</v>
      </c>
      <c r="DI396" s="91"/>
      <c r="DJ396" t="s">
        <v>1</v>
      </c>
      <c r="DK396" s="30" t="str">
        <f>IF(DF396="","","INSERT INTO drzava(id,naziv,oznaka) VALUES ("&amp;DG396&amp;",'"&amp;DI396&amp;"','"&amp;UPPER(LEFT(DF396,1))&amp;LOWER(RIGHT(DF396,2))&amp;"');")</f>
        <v/>
      </c>
      <c r="DL396" t="s">
        <v>1</v>
      </c>
      <c r="DM396" s="170" t="str">
        <f>IF(BJ396&lt;&gt;"NEMA","",IF(IFERROR(MATCH(BI396,BI$10:BI395,0),0)&lt;&gt;0,"",BI396))</f>
        <v/>
      </c>
      <c r="DN396" t="s">
        <v>1</v>
      </c>
      <c r="DO396" s="91"/>
      <c r="DP396" t="s">
        <v>1</v>
      </c>
      <c r="DQ396" s="106" t="str">
        <f t="shared" ref="DQ396:DQ410" si="593">IF(DM396="","",IF(DO396="",DM396,""))</f>
        <v/>
      </c>
      <c r="DR396" s="74" t="str">
        <f>IF(DQ396="","",MAX(DR$10:DR395)+1)</f>
        <v/>
      </c>
      <c r="DS396" s="74" t="str">
        <f>IF(DQ396="","",IF(BP396="","",IF(BP396="NEMA",DG396,BP396)))</f>
        <v/>
      </c>
      <c r="DT396" s="74" t="str">
        <f t="shared" ref="DT396:DT410" si="594">IF(DQ396="","","INSERT INTO klub(id,naziv,drzava_id,aktivan) VALUES ("&amp;DR396&amp;",'"&amp;DQ396&amp;"',"&amp;DS396&amp;",1);")</f>
        <v/>
      </c>
      <c r="DU396" s="74" t="str">
        <f>IF(DO396="","",MAX(DU$10:DU395)+1)</f>
        <v/>
      </c>
      <c r="DV396" s="181" t="str">
        <f>IF(DO396="","",INDEX(klub_id,MATCH(DO396,klub_naziv,0)))</f>
        <v/>
      </c>
      <c r="DW396" s="129" t="str">
        <f t="shared" ref="DW396:DW410" si="595">IF(DO396="","","INSERT INTO klub_alias(id,alias,klub_id) VALUES ("&amp;DU396&amp;",'"&amp;DO396&amp;"',"&amp;DV396&amp;");")</f>
        <v/>
      </c>
      <c r="DX396" t="s">
        <v>1</v>
      </c>
      <c r="DY396" s="30" t="str">
        <f t="shared" ref="DY396:DY410" si="596">""&amp;DT396&amp;DW396</f>
        <v/>
      </c>
      <c r="DZ396" t="s">
        <v>1</v>
      </c>
      <c r="EA396" s="170" t="str">
        <f>IF(BX396="","",IF(BY396&lt;&gt;"NEMA","ime-pre-klu"&amp;IF(BJ396="","","(ali)")&amp;"-kat",IF(CB396&lt;&gt;"NEMA","ime-pre-klu"&amp;IF(BJ396="","","(ali)"),IF(CE396&lt;&gt;"NEMA","ime-pre",IF(CW396&lt;&gt;"","novo",""))))&amp;IF(AND(BE396="0",BD396&gt;max_minuta*60),"-ot",""))</f>
        <v/>
      </c>
      <c r="EB396" t="s">
        <v>1</v>
      </c>
      <c r="EC396" s="112"/>
      <c r="ED396" s="138"/>
      <c r="EE396" s="138"/>
      <c r="EF396" s="138"/>
      <c r="EG396" s="138"/>
      <c r="EH396" s="138"/>
      <c r="EI396" s="138"/>
      <c r="EJ396" s="138"/>
      <c r="EK396" s="138"/>
      <c r="EL396" s="138"/>
      <c r="EM396" s="107" t="str">
        <f t="shared" si="579"/>
        <v/>
      </c>
      <c r="EN396" t="s">
        <v>1</v>
      </c>
    </row>
    <row r="397" spans="2:144" x14ac:dyDescent="0.25">
      <c r="B397" s="152"/>
      <c r="C397" t="s">
        <v>1</v>
      </c>
      <c r="D397" s="163" t="str">
        <f t="shared" si="580"/>
        <v/>
      </c>
      <c r="E397" s="164" t="str">
        <f t="shared" ref="E397:AW397" si="597">IF($B397="","",FIND(";",$B397,D397+1))</f>
        <v/>
      </c>
      <c r="F397" s="164" t="str">
        <f t="shared" si="597"/>
        <v/>
      </c>
      <c r="G397" s="164" t="str">
        <f t="shared" si="597"/>
        <v/>
      </c>
      <c r="H397" s="164" t="str">
        <f t="shared" si="597"/>
        <v/>
      </c>
      <c r="I397" s="164" t="str">
        <f t="shared" si="597"/>
        <v/>
      </c>
      <c r="J397" s="164" t="str">
        <f t="shared" si="597"/>
        <v/>
      </c>
      <c r="K397" s="164" t="str">
        <f t="shared" si="597"/>
        <v/>
      </c>
      <c r="L397" s="164" t="str">
        <f t="shared" si="597"/>
        <v/>
      </c>
      <c r="M397" s="164" t="str">
        <f t="shared" si="597"/>
        <v/>
      </c>
      <c r="N397" s="164" t="str">
        <f t="shared" si="597"/>
        <v/>
      </c>
      <c r="O397" s="164" t="str">
        <f t="shared" si="597"/>
        <v/>
      </c>
      <c r="P397" s="164" t="str">
        <f t="shared" si="597"/>
        <v/>
      </c>
      <c r="Q397" s="164" t="str">
        <f t="shared" si="597"/>
        <v/>
      </c>
      <c r="R397" s="164" t="str">
        <f t="shared" si="597"/>
        <v/>
      </c>
      <c r="S397" s="164" t="str">
        <f t="shared" si="597"/>
        <v/>
      </c>
      <c r="T397" s="164" t="str">
        <f t="shared" si="597"/>
        <v/>
      </c>
      <c r="U397" s="164" t="str">
        <f t="shared" si="597"/>
        <v/>
      </c>
      <c r="V397" s="164" t="str">
        <f t="shared" si="597"/>
        <v/>
      </c>
      <c r="W397" s="164" t="str">
        <f t="shared" si="597"/>
        <v/>
      </c>
      <c r="X397" s="164" t="str">
        <f t="shared" si="597"/>
        <v/>
      </c>
      <c r="Y397" s="164" t="str">
        <f t="shared" si="597"/>
        <v/>
      </c>
      <c r="Z397" s="164" t="str">
        <f t="shared" si="597"/>
        <v/>
      </c>
      <c r="AA397" s="164" t="str">
        <f t="shared" si="597"/>
        <v/>
      </c>
      <c r="AB397" s="164" t="str">
        <f t="shared" si="597"/>
        <v/>
      </c>
      <c r="AC397" s="164" t="str">
        <f t="shared" si="597"/>
        <v/>
      </c>
      <c r="AD397" s="164" t="str">
        <f t="shared" si="597"/>
        <v/>
      </c>
      <c r="AE397" s="164" t="str">
        <f t="shared" si="597"/>
        <v/>
      </c>
      <c r="AF397" s="164" t="str">
        <f t="shared" si="597"/>
        <v/>
      </c>
      <c r="AG397" s="164" t="str">
        <f t="shared" si="597"/>
        <v/>
      </c>
      <c r="AH397" s="164" t="str">
        <f t="shared" si="597"/>
        <v/>
      </c>
      <c r="AI397" s="164" t="str">
        <f t="shared" si="597"/>
        <v/>
      </c>
      <c r="AJ397" s="164" t="str">
        <f t="shared" si="597"/>
        <v/>
      </c>
      <c r="AK397" s="164" t="str">
        <f t="shared" si="597"/>
        <v/>
      </c>
      <c r="AL397" s="164" t="str">
        <f t="shared" si="597"/>
        <v/>
      </c>
      <c r="AM397" s="164" t="str">
        <f t="shared" si="597"/>
        <v/>
      </c>
      <c r="AN397" s="164" t="str">
        <f t="shared" si="597"/>
        <v/>
      </c>
      <c r="AO397" s="164" t="str">
        <f t="shared" si="597"/>
        <v/>
      </c>
      <c r="AP397" s="164" t="str">
        <f t="shared" si="597"/>
        <v/>
      </c>
      <c r="AQ397" s="164" t="str">
        <f t="shared" si="597"/>
        <v/>
      </c>
      <c r="AR397" s="164" t="str">
        <f t="shared" si="597"/>
        <v/>
      </c>
      <c r="AS397" s="164" t="str">
        <f t="shared" si="597"/>
        <v/>
      </c>
      <c r="AT397" s="164" t="str">
        <f t="shared" si="597"/>
        <v/>
      </c>
      <c r="AU397" s="164" t="str">
        <f t="shared" si="597"/>
        <v/>
      </c>
      <c r="AV397" s="164" t="str">
        <f t="shared" si="597"/>
        <v/>
      </c>
      <c r="AW397" s="165" t="str">
        <f t="shared" si="597"/>
        <v/>
      </c>
      <c r="AX397" t="s">
        <v>1</v>
      </c>
      <c r="AY397" s="106" t="str">
        <f t="shared" si="582"/>
        <v/>
      </c>
      <c r="AZ397" s="138" t="str">
        <f t="shared" si="574"/>
        <v/>
      </c>
      <c r="BA397" s="74" t="str">
        <f t="shared" si="583"/>
        <v/>
      </c>
      <c r="BB397" s="74" t="str">
        <f t="shared" si="584"/>
        <v/>
      </c>
      <c r="BC397" s="138" t="str">
        <f t="shared" si="585"/>
        <v/>
      </c>
      <c r="BD397" s="138" t="str">
        <f t="shared" si="586"/>
        <v/>
      </c>
      <c r="BE397" s="138" t="str">
        <f t="shared" si="587"/>
        <v/>
      </c>
      <c r="BF397" s="138" t="str">
        <f t="shared" si="520"/>
        <v/>
      </c>
      <c r="BG397" s="138" t="str">
        <f>IF(CD397="","",IF(N(BD397)&gt;max_minuta*60,2,INDEX(statusRezultat_id,MATCH(VALUE(BE397),statusRezultat_oevent,0))))</f>
        <v/>
      </c>
      <c r="BH397" s="74" t="str">
        <f>IF(B397="","",SUBSTITUTE(MID($B397,R397+1,S397-R397-1),"""",""))</f>
        <v/>
      </c>
      <c r="BI397" s="74" t="str">
        <f>IF(B397="","",SUBSTITUTE(MID($B397,S397+1,T397-S397-1),"""",""))</f>
        <v/>
      </c>
      <c r="BJ397" s="138" t="str">
        <f t="shared" si="588"/>
        <v/>
      </c>
      <c r="BK397" s="74" t="str" cm="1">
        <f t="array" ref="BK397">IF(BJ397="",""&amp;BI397,IF(BJ397="NEMA",BI397,INDEX(klubAlias_klub,BJ397)))</f>
        <v/>
      </c>
      <c r="BL397" s="74" t="str" cm="1">
        <f t="array" ref="BL397">IFERROR(INDEX(registarNatjecatelji,CE397,4),"")</f>
        <v/>
      </c>
      <c r="BM397" s="183" t="str">
        <f t="shared" si="544"/>
        <v/>
      </c>
      <c r="BN397" s="74" t="str">
        <f t="shared" si="589"/>
        <v/>
      </c>
      <c r="BO397" s="74" t="str">
        <f>IF(B397="","",SUBSTITUTE(MID($B397,T397+1,U397-T397-1),"""",""))</f>
        <v/>
      </c>
      <c r="BP397" s="138" t="str">
        <f>IF(BO397="","",IFERROR(INDEX(drzava_id,MATCH(BO397,drzava_oznaka,0)),"NEMA"))</f>
        <v/>
      </c>
      <c r="BQ397" s="74" t="str">
        <f>IF(B397="","",SUBSTITUTE(MID($B397,AQ397+1,AR397-AQ397-1),"""",""))</f>
        <v/>
      </c>
      <c r="BR397" s="74" t="str">
        <f t="shared" si="575"/>
        <v/>
      </c>
      <c r="BS397" s="138" t="str">
        <f t="shared" si="576"/>
        <v/>
      </c>
      <c r="BT397" s="75" t="str">
        <f>IF(B397="","",SUBSTITUTE(MID($B397,AR397+1,AS397-AR397-1),"""",""))</f>
        <v/>
      </c>
      <c r="BU397" s="75" t="str">
        <f>IF(B397="","",SUBSTITUTE(MID($B397,AS397+1,AT397-AS397-1),"""",""))</f>
        <v/>
      </c>
      <c r="BV397" s="76" t="str">
        <f>IF(B397="","",SUBSTITUTE(MID($B397,AT397+1,AU397-AT397-1),"""",""))</f>
        <v/>
      </c>
      <c r="BW397" t="s">
        <v>1</v>
      </c>
      <c r="BX397" s="106" t="str">
        <f>IF(BA397="Vacant","",IF(BA397="","",BA397) &amp; IF(BB397="",""," – " &amp; BB397) &amp; IF(BN397="",""," – " &amp; BN397) &amp; IF(AY397="",""," – " &amp; AY397))</f>
        <v/>
      </c>
      <c r="BY397" s="107" t="str">
        <f t="shared" si="577"/>
        <v/>
      </c>
      <c r="BZ397" t="s">
        <v>1</v>
      </c>
      <c r="CA397" s="106" t="str">
        <f>IF(BA397="Vacant","",IF(BA397="","",BA397) &amp; IF(BB397="",""," – " &amp; BB397) &amp; IF(BN397="",""," – " &amp; BN397))</f>
        <v/>
      </c>
      <c r="CB397" s="107" t="str">
        <f t="shared" si="578"/>
        <v/>
      </c>
      <c r="CC397" t="s">
        <v>1</v>
      </c>
      <c r="CD397" s="106" t="str">
        <f>IF(BA397="Vacant","",IF(BA397="","",BA397)&amp;IF(BB397="",""," – "&amp;BB397))</f>
        <v/>
      </c>
      <c r="CE397" s="107" t="str">
        <f t="shared" si="590"/>
        <v/>
      </c>
      <c r="CF397" t="s">
        <v>1</v>
      </c>
      <c r="CG397" s="112" t="str">
        <f t="shared" si="591"/>
        <v/>
      </c>
      <c r="CH397" s="107" t="str" cm="1">
        <f t="array" ref="CH397">IF(CG397="","",INDEX(imePrezime_id,CG397,0))</f>
        <v/>
      </c>
      <c r="CI397" t="s">
        <v>1</v>
      </c>
      <c r="CJ397" s="30" t="str">
        <f>IF(CE397&lt;&gt;"NEMA","","SELECT '"&amp;CD397&amp;"', ime, prezime FROM imeprezime WHERE ime LIKE '%"&amp;MID(BA397,2,LEN(BA397)-2)&amp;"%' Or prezime LIKE '%"&amp;MID(BB397,2,LEN(BB397)-2)&amp;"%' Or ime LIKE '%"&amp;MID(BB397,2,LEN(BB397)-2)&amp;"%' Or prezime LIKE '%"&amp;MID(BA397,2,LEN(BA397)-2)&amp;"%' ORDER BY ime, prezime;")</f>
        <v/>
      </c>
      <c r="CK397" t="s">
        <v>1</v>
      </c>
      <c r="CL397" s="91"/>
      <c r="CM397" t="s">
        <v>1</v>
      </c>
      <c r="CO397" t="s">
        <v>1</v>
      </c>
      <c r="CW397" s="116" t="str">
        <f>IF(CE397="NEMA",MAX(CW$10:CW396)+1,"")</f>
        <v/>
      </c>
      <c r="CX397" t="s">
        <v>1</v>
      </c>
      <c r="CY397" s="124" t="str">
        <f>LEFT(BQ397,1)</f>
        <v/>
      </c>
      <c r="CZ397" t="s">
        <v>1</v>
      </c>
      <c r="DA397" s="106" t="str">
        <f>IF(CW397="","",IF(BO397&lt;&gt;"CRO","","INSERT INTO osoba (id,reg_broj,oib,spol_id,dat_rodjenja) VALUES ("&amp;CW397&amp;",(SELECT max(reg_broj)+1 FROM osoba),Null,'"&amp;CY397&amp;"',Null); INSERT INTO osoba_log (id,reg_broj,oib,spol_id,dat_rodjenja,dnevnik_id) SELECT id,reg_broj,oib,spol_id,dat_rodjenja,"&amp;CW$2&amp;" FROM osoba WHERE id = "&amp;CW397&amp;";"))</f>
        <v/>
      </c>
      <c r="DB397" s="129" t="str">
        <f>IF(CW397="","","INSERT INTO imeprezime (id,osoba_id,rbr,ime,prezime,klub_id,identitet_id,sintaksa_id,info,aktivno,dnevnik_id) VALUES ("&amp;CW397&amp;","&amp;IF(DA397="","Null",CW397)&amp;",1,'"&amp;BA397&amp;"','"&amp;BB397&amp;"',(SELECT id FROM klub WHERE naziv = '"&amp;BI397&amp;"'),Null,1,'',1,"&amp;CW$2&amp;");")</f>
        <v/>
      </c>
      <c r="DC397" t="s">
        <v>1</v>
      </c>
      <c r="DD397" s="30" t="str">
        <f t="shared" si="592"/>
        <v/>
      </c>
      <c r="DE397" t="s">
        <v>1</v>
      </c>
      <c r="DF397" s="106" t="str">
        <f>IF(OR(BP397="",BP397&lt;&gt;"NEMA"),"",BO397)</f>
        <v/>
      </c>
      <c r="DG397" s="129" t="str">
        <f>IF(DF397="","",MAX(DG$10:DG396)+1)</f>
        <v/>
      </c>
      <c r="DH397" t="s">
        <v>1</v>
      </c>
      <c r="DI397" s="91"/>
      <c r="DJ397" t="s">
        <v>1</v>
      </c>
      <c r="DK397" s="30" t="str">
        <f>IF(DF397="","","INSERT INTO drzava(id,naziv,oznaka) VALUES ("&amp;DG397&amp;",'"&amp;DI397&amp;"','"&amp;UPPER(LEFT(DF397,1))&amp;LOWER(RIGHT(DF397,2))&amp;"');")</f>
        <v/>
      </c>
      <c r="DL397" t="s">
        <v>1</v>
      </c>
      <c r="DM397" s="170" t="str">
        <f>IF(BJ397&lt;&gt;"NEMA","",IF(IFERROR(MATCH(BI397,BI$10:BI396,0),0)&lt;&gt;0,"",BI397))</f>
        <v/>
      </c>
      <c r="DN397" t="s">
        <v>1</v>
      </c>
      <c r="DO397" s="91"/>
      <c r="DP397" t="s">
        <v>1</v>
      </c>
      <c r="DQ397" s="106" t="str">
        <f t="shared" si="593"/>
        <v/>
      </c>
      <c r="DR397" s="74" t="str">
        <f>IF(DQ397="","",MAX(DR$10:DR396)+1)</f>
        <v/>
      </c>
      <c r="DS397" s="74" t="str">
        <f>IF(DQ397="","",IF(BP397="","",IF(BP397="NEMA",DG397,BP397)))</f>
        <v/>
      </c>
      <c r="DT397" s="74" t="str">
        <f t="shared" si="594"/>
        <v/>
      </c>
      <c r="DU397" s="74" t="str">
        <f>IF(DO397="","",MAX(DU$10:DU396)+1)</f>
        <v/>
      </c>
      <c r="DV397" s="181" t="str">
        <f>IF(DO397="","",INDEX(klub_id,MATCH(DO397,klub_naziv,0)))</f>
        <v/>
      </c>
      <c r="DW397" s="129" t="str">
        <f t="shared" si="595"/>
        <v/>
      </c>
      <c r="DX397" t="s">
        <v>1</v>
      </c>
      <c r="DY397" s="30" t="str">
        <f t="shared" si="596"/>
        <v/>
      </c>
      <c r="DZ397" t="s">
        <v>1</v>
      </c>
      <c r="EA397" s="170" t="str">
        <f>IF(BX397="","",IF(BY397&lt;&gt;"NEMA","ime-pre-klu"&amp;IF(BJ397="","","(ali)")&amp;"-kat",IF(CB397&lt;&gt;"NEMA","ime-pre-klu"&amp;IF(BJ397="","","(ali)"),IF(CE397&lt;&gt;"NEMA","ime-pre",IF(CW397&lt;&gt;"","novo",""))))&amp;IF(AND(BE397="0",BD397&gt;max_minuta*60),"-ot",""))</f>
        <v/>
      </c>
      <c r="EB397" t="s">
        <v>1</v>
      </c>
      <c r="EC397" s="112"/>
      <c r="ED397" s="138"/>
      <c r="EE397" s="138"/>
      <c r="EF397" s="138"/>
      <c r="EG397" s="138"/>
      <c r="EH397" s="138"/>
      <c r="EI397" s="138"/>
      <c r="EJ397" s="138"/>
      <c r="EK397" s="138"/>
      <c r="EL397" s="138"/>
      <c r="EM397" s="107" t="str">
        <f t="shared" si="579"/>
        <v/>
      </c>
      <c r="EN397" t="s">
        <v>1</v>
      </c>
    </row>
    <row r="398" spans="2:144" x14ac:dyDescent="0.25">
      <c r="B398" s="152"/>
      <c r="C398" t="s">
        <v>1</v>
      </c>
      <c r="D398" s="163" t="str">
        <f t="shared" si="580"/>
        <v/>
      </c>
      <c r="E398" s="164" t="str">
        <f t="shared" ref="E398:AW398" si="598">IF($B398="","",FIND(";",$B398,D398+1))</f>
        <v/>
      </c>
      <c r="F398" s="164" t="str">
        <f t="shared" si="598"/>
        <v/>
      </c>
      <c r="G398" s="164" t="str">
        <f t="shared" si="598"/>
        <v/>
      </c>
      <c r="H398" s="164" t="str">
        <f t="shared" si="598"/>
        <v/>
      </c>
      <c r="I398" s="164" t="str">
        <f t="shared" si="598"/>
        <v/>
      </c>
      <c r="J398" s="164" t="str">
        <f t="shared" si="598"/>
        <v/>
      </c>
      <c r="K398" s="164" t="str">
        <f t="shared" si="598"/>
        <v/>
      </c>
      <c r="L398" s="164" t="str">
        <f t="shared" si="598"/>
        <v/>
      </c>
      <c r="M398" s="164" t="str">
        <f t="shared" si="598"/>
        <v/>
      </c>
      <c r="N398" s="164" t="str">
        <f t="shared" si="598"/>
        <v/>
      </c>
      <c r="O398" s="164" t="str">
        <f t="shared" si="598"/>
        <v/>
      </c>
      <c r="P398" s="164" t="str">
        <f t="shared" si="598"/>
        <v/>
      </c>
      <c r="Q398" s="164" t="str">
        <f t="shared" si="598"/>
        <v/>
      </c>
      <c r="R398" s="164" t="str">
        <f t="shared" si="598"/>
        <v/>
      </c>
      <c r="S398" s="164" t="str">
        <f t="shared" si="598"/>
        <v/>
      </c>
      <c r="T398" s="164" t="str">
        <f t="shared" si="598"/>
        <v/>
      </c>
      <c r="U398" s="164" t="str">
        <f t="shared" si="598"/>
        <v/>
      </c>
      <c r="V398" s="164" t="str">
        <f t="shared" si="598"/>
        <v/>
      </c>
      <c r="W398" s="164" t="str">
        <f t="shared" si="598"/>
        <v/>
      </c>
      <c r="X398" s="164" t="str">
        <f t="shared" si="598"/>
        <v/>
      </c>
      <c r="Y398" s="164" t="str">
        <f t="shared" si="598"/>
        <v/>
      </c>
      <c r="Z398" s="164" t="str">
        <f t="shared" si="598"/>
        <v/>
      </c>
      <c r="AA398" s="164" t="str">
        <f t="shared" si="598"/>
        <v/>
      </c>
      <c r="AB398" s="164" t="str">
        <f t="shared" si="598"/>
        <v/>
      </c>
      <c r="AC398" s="164" t="str">
        <f t="shared" si="598"/>
        <v/>
      </c>
      <c r="AD398" s="164" t="str">
        <f t="shared" si="598"/>
        <v/>
      </c>
      <c r="AE398" s="164" t="str">
        <f t="shared" si="598"/>
        <v/>
      </c>
      <c r="AF398" s="164" t="str">
        <f t="shared" si="598"/>
        <v/>
      </c>
      <c r="AG398" s="164" t="str">
        <f t="shared" si="598"/>
        <v/>
      </c>
      <c r="AH398" s="164" t="str">
        <f t="shared" si="598"/>
        <v/>
      </c>
      <c r="AI398" s="164" t="str">
        <f t="shared" si="598"/>
        <v/>
      </c>
      <c r="AJ398" s="164" t="str">
        <f t="shared" si="598"/>
        <v/>
      </c>
      <c r="AK398" s="164" t="str">
        <f t="shared" si="598"/>
        <v/>
      </c>
      <c r="AL398" s="164" t="str">
        <f t="shared" si="598"/>
        <v/>
      </c>
      <c r="AM398" s="164" t="str">
        <f t="shared" si="598"/>
        <v/>
      </c>
      <c r="AN398" s="164" t="str">
        <f t="shared" si="598"/>
        <v/>
      </c>
      <c r="AO398" s="164" t="str">
        <f t="shared" si="598"/>
        <v/>
      </c>
      <c r="AP398" s="164" t="str">
        <f t="shared" si="598"/>
        <v/>
      </c>
      <c r="AQ398" s="164" t="str">
        <f t="shared" si="598"/>
        <v/>
      </c>
      <c r="AR398" s="164" t="str">
        <f t="shared" si="598"/>
        <v/>
      </c>
      <c r="AS398" s="164" t="str">
        <f t="shared" si="598"/>
        <v/>
      </c>
      <c r="AT398" s="164" t="str">
        <f t="shared" si="598"/>
        <v/>
      </c>
      <c r="AU398" s="164" t="str">
        <f t="shared" si="598"/>
        <v/>
      </c>
      <c r="AV398" s="164" t="str">
        <f t="shared" si="598"/>
        <v/>
      </c>
      <c r="AW398" s="165" t="str">
        <f t="shared" si="598"/>
        <v/>
      </c>
      <c r="AX398" t="s">
        <v>1</v>
      </c>
      <c r="AY398" s="106" t="str">
        <f t="shared" si="582"/>
        <v/>
      </c>
      <c r="AZ398" s="138" t="str">
        <f t="shared" si="574"/>
        <v/>
      </c>
      <c r="BA398" s="74" t="str">
        <f t="shared" si="583"/>
        <v/>
      </c>
      <c r="BB398" s="74" t="str">
        <f t="shared" si="584"/>
        <v/>
      </c>
      <c r="BC398" s="138" t="str">
        <f t="shared" si="585"/>
        <v/>
      </c>
      <c r="BD398" s="138" t="str">
        <f t="shared" si="586"/>
        <v/>
      </c>
      <c r="BE398" s="138" t="str">
        <f t="shared" si="587"/>
        <v/>
      </c>
      <c r="BF398" s="138" t="str">
        <f t="shared" si="520"/>
        <v/>
      </c>
      <c r="BG398" s="138" t="str">
        <f>IF(CD398="","",IF(N(BD398)&gt;max_minuta*60,2,INDEX(statusRezultat_id,MATCH(VALUE(BE398),statusRezultat_oevent,0))))</f>
        <v/>
      </c>
      <c r="BH398" s="74" t="str">
        <f>IF(B398="","",SUBSTITUTE(MID($B398,R398+1,S398-R398-1),"""",""))</f>
        <v/>
      </c>
      <c r="BI398" s="74" t="str">
        <f>IF(B398="","",SUBSTITUTE(MID($B398,S398+1,T398-S398-1),"""",""))</f>
        <v/>
      </c>
      <c r="BJ398" s="138" t="str">
        <f t="shared" si="588"/>
        <v/>
      </c>
      <c r="BK398" s="74" t="str" cm="1">
        <f t="array" ref="BK398">IF(BJ398="",""&amp;BI398,IF(BJ398="NEMA",BI398,INDEX(klubAlias_klub,BJ398)))</f>
        <v/>
      </c>
      <c r="BL398" s="74" t="str" cm="1">
        <f t="array" ref="BL398">IFERROR(INDEX(registarNatjecatelji,CE398,4),"")</f>
        <v/>
      </c>
      <c r="BM398" s="183" t="str">
        <f t="shared" si="544"/>
        <v/>
      </c>
      <c r="BN398" s="74" t="str">
        <f t="shared" si="589"/>
        <v/>
      </c>
      <c r="BO398" s="74" t="str">
        <f>IF(B398="","",SUBSTITUTE(MID($B398,T398+1,U398-T398-1),"""",""))</f>
        <v/>
      </c>
      <c r="BP398" s="138" t="str">
        <f>IF(BO398="","",IFERROR(INDEX(drzava_id,MATCH(BO398,drzava_oznaka,0)),"NEMA"))</f>
        <v/>
      </c>
      <c r="BQ398" s="74" t="str">
        <f>IF(B398="","",SUBSTITUTE(MID($B398,AQ398+1,AR398-AQ398-1),"""",""))</f>
        <v/>
      </c>
      <c r="BR398" s="74" t="str">
        <f t="shared" si="575"/>
        <v/>
      </c>
      <c r="BS398" s="138" t="str">
        <f t="shared" si="576"/>
        <v/>
      </c>
      <c r="BT398" s="75" t="str">
        <f>IF(B398="","",SUBSTITUTE(MID($B398,AR398+1,AS398-AR398-1),"""",""))</f>
        <v/>
      </c>
      <c r="BU398" s="75" t="str">
        <f>IF(B398="","",SUBSTITUTE(MID($B398,AS398+1,AT398-AS398-1),"""",""))</f>
        <v/>
      </c>
      <c r="BV398" s="76" t="str">
        <f>IF(B398="","",SUBSTITUTE(MID($B398,AT398+1,AU398-AT398-1),"""",""))</f>
        <v/>
      </c>
      <c r="BW398" t="s">
        <v>1</v>
      </c>
      <c r="BX398" s="106" t="str">
        <f>IF(BA398="Vacant","",IF(BA398="","",BA398) &amp; IF(BB398="",""," – " &amp; BB398) &amp; IF(BN398="",""," – " &amp; BN398) &amp; IF(AY398="",""," – " &amp; AY398))</f>
        <v/>
      </c>
      <c r="BY398" s="107" t="str">
        <f t="shared" si="577"/>
        <v/>
      </c>
      <c r="BZ398" t="s">
        <v>1</v>
      </c>
      <c r="CA398" s="106" t="str">
        <f>IF(BA398="Vacant","",IF(BA398="","",BA398) &amp; IF(BB398="",""," – " &amp; BB398) &amp; IF(BN398="",""," – " &amp; BN398))</f>
        <v/>
      </c>
      <c r="CB398" s="107" t="str">
        <f t="shared" si="578"/>
        <v/>
      </c>
      <c r="CC398" t="s">
        <v>1</v>
      </c>
      <c r="CD398" s="106" t="str">
        <f>IF(BA398="Vacant","",IF(BA398="","",BA398)&amp;IF(BB398="",""," – "&amp;BB398))</f>
        <v/>
      </c>
      <c r="CE398" s="107" t="str">
        <f t="shared" si="590"/>
        <v/>
      </c>
      <c r="CF398" t="s">
        <v>1</v>
      </c>
      <c r="CG398" s="112" t="str">
        <f t="shared" si="591"/>
        <v/>
      </c>
      <c r="CH398" s="107" t="str" cm="1">
        <f t="array" ref="CH398">IF(CG398="","",INDEX(imePrezime_id,CG398,0))</f>
        <v/>
      </c>
      <c r="CI398" t="s">
        <v>1</v>
      </c>
      <c r="CJ398" s="30" t="str">
        <f>IF(CE398&lt;&gt;"NEMA","","SELECT '"&amp;CD398&amp;"', ime, prezime FROM imeprezime WHERE ime LIKE '%"&amp;MID(BA398,2,LEN(BA398)-2)&amp;"%' Or prezime LIKE '%"&amp;MID(BB398,2,LEN(BB398)-2)&amp;"%' Or ime LIKE '%"&amp;MID(BB398,2,LEN(BB398)-2)&amp;"%' Or prezime LIKE '%"&amp;MID(BA398,2,LEN(BA398)-2)&amp;"%' ORDER BY ime, prezime;")</f>
        <v/>
      </c>
      <c r="CK398" t="s">
        <v>1</v>
      </c>
      <c r="CL398" s="91"/>
      <c r="CM398" t="s">
        <v>1</v>
      </c>
      <c r="CO398" t="s">
        <v>1</v>
      </c>
      <c r="CW398" s="116" t="str">
        <f>IF(CE398="NEMA",MAX(CW$10:CW397)+1,"")</f>
        <v/>
      </c>
      <c r="CX398" t="s">
        <v>1</v>
      </c>
      <c r="CY398" s="124" t="str">
        <f>LEFT(BQ398,1)</f>
        <v/>
      </c>
      <c r="CZ398" t="s">
        <v>1</v>
      </c>
      <c r="DA398" s="106" t="str">
        <f>IF(CW398="","",IF(BO398&lt;&gt;"CRO","","INSERT INTO osoba (id,reg_broj,oib,spol_id,dat_rodjenja) VALUES ("&amp;CW398&amp;",(SELECT max(reg_broj)+1 FROM osoba),Null,'"&amp;CY398&amp;"',Null); INSERT INTO osoba_log (id,reg_broj,oib,spol_id,dat_rodjenja,dnevnik_id) SELECT id,reg_broj,oib,spol_id,dat_rodjenja,"&amp;CW$2&amp;" FROM osoba WHERE id = "&amp;CW398&amp;";"))</f>
        <v/>
      </c>
      <c r="DB398" s="129" t="str">
        <f>IF(CW398="","","INSERT INTO imeprezime (id,osoba_id,rbr,ime,prezime,klub_id,identitet_id,sintaksa_id,info,aktivno,dnevnik_id) VALUES ("&amp;CW398&amp;","&amp;IF(DA398="","Null",CW398)&amp;",1,'"&amp;BA398&amp;"','"&amp;BB398&amp;"',(SELECT id FROM klub WHERE naziv = '"&amp;BI398&amp;"'),Null,1,'',1,"&amp;CW$2&amp;");")</f>
        <v/>
      </c>
      <c r="DC398" t="s">
        <v>1</v>
      </c>
      <c r="DD398" s="30" t="str">
        <f t="shared" si="592"/>
        <v/>
      </c>
      <c r="DE398" t="s">
        <v>1</v>
      </c>
      <c r="DF398" s="106" t="str">
        <f>IF(OR(BP398="",BP398&lt;&gt;"NEMA"),"",BO398)</f>
        <v/>
      </c>
      <c r="DG398" s="129" t="str">
        <f>IF(DF398="","",MAX(DG$10:DG397)+1)</f>
        <v/>
      </c>
      <c r="DH398" t="s">
        <v>1</v>
      </c>
      <c r="DI398" s="91"/>
      <c r="DJ398" t="s">
        <v>1</v>
      </c>
      <c r="DK398" s="30" t="str">
        <f>IF(DF398="","","INSERT INTO drzava(id,naziv,oznaka) VALUES ("&amp;DG398&amp;",'"&amp;DI398&amp;"','"&amp;UPPER(LEFT(DF398,1))&amp;LOWER(RIGHT(DF398,2))&amp;"');")</f>
        <v/>
      </c>
      <c r="DL398" t="s">
        <v>1</v>
      </c>
      <c r="DM398" s="170" t="str">
        <f>IF(BJ398&lt;&gt;"NEMA","",IF(IFERROR(MATCH(BI398,BI$10:BI397,0),0)&lt;&gt;0,"",BI398))</f>
        <v/>
      </c>
      <c r="DN398" t="s">
        <v>1</v>
      </c>
      <c r="DO398" s="91"/>
      <c r="DP398" t="s">
        <v>1</v>
      </c>
      <c r="DQ398" s="106" t="str">
        <f t="shared" si="593"/>
        <v/>
      </c>
      <c r="DR398" s="74" t="str">
        <f>IF(DQ398="","",MAX(DR$10:DR397)+1)</f>
        <v/>
      </c>
      <c r="DS398" s="74" t="str">
        <f>IF(DQ398="","",IF(BP398="","",IF(BP398="NEMA",DG398,BP398)))</f>
        <v/>
      </c>
      <c r="DT398" s="74" t="str">
        <f t="shared" si="594"/>
        <v/>
      </c>
      <c r="DU398" s="74" t="str">
        <f>IF(DO398="","",MAX(DU$10:DU397)+1)</f>
        <v/>
      </c>
      <c r="DV398" s="181" t="str">
        <f>IF(DO398="","",INDEX(klub_id,MATCH(DO398,klub_naziv,0)))</f>
        <v/>
      </c>
      <c r="DW398" s="129" t="str">
        <f t="shared" si="595"/>
        <v/>
      </c>
      <c r="DX398" t="s">
        <v>1</v>
      </c>
      <c r="DY398" s="30" t="str">
        <f t="shared" si="596"/>
        <v/>
      </c>
      <c r="DZ398" t="s">
        <v>1</v>
      </c>
      <c r="EA398" s="170" t="str">
        <f>IF(BX398="","",IF(BY398&lt;&gt;"NEMA","ime-pre-klu"&amp;IF(BJ398="","","(ali)")&amp;"-kat",IF(CB398&lt;&gt;"NEMA","ime-pre-klu"&amp;IF(BJ398="","","(ali)"),IF(CE398&lt;&gt;"NEMA","ime-pre",IF(CW398&lt;&gt;"","novo",""))))&amp;IF(AND(BE398="0",BD398&gt;max_minuta*60),"-ot",""))</f>
        <v/>
      </c>
      <c r="EB398" t="s">
        <v>1</v>
      </c>
      <c r="EC398" s="112"/>
      <c r="ED398" s="138"/>
      <c r="EE398" s="138"/>
      <c r="EF398" s="138"/>
      <c r="EG398" s="138"/>
      <c r="EH398" s="138"/>
      <c r="EI398" s="138"/>
      <c r="EJ398" s="138"/>
      <c r="EK398" s="138"/>
      <c r="EL398" s="138"/>
      <c r="EM398" s="107" t="str">
        <f t="shared" si="579"/>
        <v/>
      </c>
      <c r="EN398" t="s">
        <v>1</v>
      </c>
    </row>
    <row r="399" spans="2:144" x14ac:dyDescent="0.25">
      <c r="B399" s="152"/>
      <c r="C399" t="s">
        <v>1</v>
      </c>
      <c r="D399" s="163" t="str">
        <f t="shared" si="580"/>
        <v/>
      </c>
      <c r="E399" s="164" t="str">
        <f t="shared" ref="E399:AW399" si="599">IF($B399="","",FIND(";",$B399,D399+1))</f>
        <v/>
      </c>
      <c r="F399" s="164" t="str">
        <f t="shared" si="599"/>
        <v/>
      </c>
      <c r="G399" s="164" t="str">
        <f t="shared" si="599"/>
        <v/>
      </c>
      <c r="H399" s="164" t="str">
        <f t="shared" si="599"/>
        <v/>
      </c>
      <c r="I399" s="164" t="str">
        <f t="shared" si="599"/>
        <v/>
      </c>
      <c r="J399" s="164" t="str">
        <f t="shared" si="599"/>
        <v/>
      </c>
      <c r="K399" s="164" t="str">
        <f t="shared" si="599"/>
        <v/>
      </c>
      <c r="L399" s="164" t="str">
        <f t="shared" si="599"/>
        <v/>
      </c>
      <c r="M399" s="164" t="str">
        <f t="shared" si="599"/>
        <v/>
      </c>
      <c r="N399" s="164" t="str">
        <f t="shared" si="599"/>
        <v/>
      </c>
      <c r="O399" s="164" t="str">
        <f t="shared" si="599"/>
        <v/>
      </c>
      <c r="P399" s="164" t="str">
        <f t="shared" si="599"/>
        <v/>
      </c>
      <c r="Q399" s="164" t="str">
        <f t="shared" si="599"/>
        <v/>
      </c>
      <c r="R399" s="164" t="str">
        <f t="shared" si="599"/>
        <v/>
      </c>
      <c r="S399" s="164" t="str">
        <f t="shared" si="599"/>
        <v/>
      </c>
      <c r="T399" s="164" t="str">
        <f t="shared" si="599"/>
        <v/>
      </c>
      <c r="U399" s="164" t="str">
        <f t="shared" si="599"/>
        <v/>
      </c>
      <c r="V399" s="164" t="str">
        <f t="shared" si="599"/>
        <v/>
      </c>
      <c r="W399" s="164" t="str">
        <f t="shared" si="599"/>
        <v/>
      </c>
      <c r="X399" s="164" t="str">
        <f t="shared" si="599"/>
        <v/>
      </c>
      <c r="Y399" s="164" t="str">
        <f t="shared" si="599"/>
        <v/>
      </c>
      <c r="Z399" s="164" t="str">
        <f t="shared" si="599"/>
        <v/>
      </c>
      <c r="AA399" s="164" t="str">
        <f t="shared" si="599"/>
        <v/>
      </c>
      <c r="AB399" s="164" t="str">
        <f t="shared" si="599"/>
        <v/>
      </c>
      <c r="AC399" s="164" t="str">
        <f t="shared" si="599"/>
        <v/>
      </c>
      <c r="AD399" s="164" t="str">
        <f t="shared" si="599"/>
        <v/>
      </c>
      <c r="AE399" s="164" t="str">
        <f t="shared" si="599"/>
        <v/>
      </c>
      <c r="AF399" s="164" t="str">
        <f t="shared" si="599"/>
        <v/>
      </c>
      <c r="AG399" s="164" t="str">
        <f t="shared" si="599"/>
        <v/>
      </c>
      <c r="AH399" s="164" t="str">
        <f t="shared" si="599"/>
        <v/>
      </c>
      <c r="AI399" s="164" t="str">
        <f t="shared" si="599"/>
        <v/>
      </c>
      <c r="AJ399" s="164" t="str">
        <f t="shared" si="599"/>
        <v/>
      </c>
      <c r="AK399" s="164" t="str">
        <f t="shared" si="599"/>
        <v/>
      </c>
      <c r="AL399" s="164" t="str">
        <f t="shared" si="599"/>
        <v/>
      </c>
      <c r="AM399" s="164" t="str">
        <f t="shared" si="599"/>
        <v/>
      </c>
      <c r="AN399" s="164" t="str">
        <f t="shared" si="599"/>
        <v/>
      </c>
      <c r="AO399" s="164" t="str">
        <f t="shared" si="599"/>
        <v/>
      </c>
      <c r="AP399" s="164" t="str">
        <f t="shared" si="599"/>
        <v/>
      </c>
      <c r="AQ399" s="164" t="str">
        <f t="shared" si="599"/>
        <v/>
      </c>
      <c r="AR399" s="164" t="str">
        <f t="shared" si="599"/>
        <v/>
      </c>
      <c r="AS399" s="164" t="str">
        <f t="shared" si="599"/>
        <v/>
      </c>
      <c r="AT399" s="164" t="str">
        <f t="shared" si="599"/>
        <v/>
      </c>
      <c r="AU399" s="164" t="str">
        <f t="shared" si="599"/>
        <v/>
      </c>
      <c r="AV399" s="164" t="str">
        <f t="shared" si="599"/>
        <v/>
      </c>
      <c r="AW399" s="165" t="str">
        <f t="shared" si="599"/>
        <v/>
      </c>
      <c r="AX399" t="s">
        <v>1</v>
      </c>
      <c r="AY399" s="106" t="str">
        <f t="shared" si="582"/>
        <v/>
      </c>
      <c r="AZ399" s="138" t="str">
        <f t="shared" si="574"/>
        <v/>
      </c>
      <c r="BA399" s="74" t="str">
        <f t="shared" si="583"/>
        <v/>
      </c>
      <c r="BB399" s="74" t="str">
        <f t="shared" si="584"/>
        <v/>
      </c>
      <c r="BC399" s="138" t="str">
        <f t="shared" si="585"/>
        <v/>
      </c>
      <c r="BD399" s="138" t="str">
        <f t="shared" si="586"/>
        <v/>
      </c>
      <c r="BE399" s="138" t="str">
        <f t="shared" si="587"/>
        <v/>
      </c>
      <c r="BF399" s="138" t="str">
        <f t="shared" si="520"/>
        <v/>
      </c>
      <c r="BG399" s="138" t="str">
        <f>IF(CD399="","",IF(N(BD399)&gt;max_minuta*60,2,INDEX(statusRezultat_id,MATCH(VALUE(BE399),statusRezultat_oevent,0))))</f>
        <v/>
      </c>
      <c r="BH399" s="74" t="str">
        <f>IF(B399="","",SUBSTITUTE(MID($B399,R399+1,S399-R399-1),"""",""))</f>
        <v/>
      </c>
      <c r="BI399" s="74" t="str">
        <f>IF(B399="","",SUBSTITUTE(MID($B399,S399+1,T399-S399-1),"""",""))</f>
        <v/>
      </c>
      <c r="BJ399" s="138" t="str">
        <f t="shared" si="588"/>
        <v/>
      </c>
      <c r="BK399" s="74" t="str" cm="1">
        <f t="array" ref="BK399">IF(BJ399="",""&amp;BI399,IF(BJ399="NEMA",BI399,INDEX(klubAlias_klub,BJ399)))</f>
        <v/>
      </c>
      <c r="BL399" s="74" t="str" cm="1">
        <f t="array" ref="BL399">IFERROR(INDEX(registarNatjecatelji,CE399,4),"")</f>
        <v/>
      </c>
      <c r="BM399" s="183" t="str">
        <f t="shared" si="544"/>
        <v/>
      </c>
      <c r="BN399" s="74" t="str">
        <f t="shared" si="589"/>
        <v/>
      </c>
      <c r="BO399" s="74" t="str">
        <f>IF(B399="","",SUBSTITUTE(MID($B399,T399+1,U399-T399-1),"""",""))</f>
        <v/>
      </c>
      <c r="BP399" s="138" t="str">
        <f>IF(BO399="","",IFERROR(INDEX(drzava_id,MATCH(BO399,drzava_oznaka,0)),"NEMA"))</f>
        <v/>
      </c>
      <c r="BQ399" s="74" t="str">
        <f>IF(B399="","",SUBSTITUTE(MID($B399,AQ399+1,AR399-AQ399-1),"""",""))</f>
        <v/>
      </c>
      <c r="BR399" s="74" t="str">
        <f t="shared" si="575"/>
        <v/>
      </c>
      <c r="BS399" s="138" t="str">
        <f t="shared" si="576"/>
        <v/>
      </c>
      <c r="BT399" s="75" t="str">
        <f>IF(B399="","",SUBSTITUTE(MID($B399,AR399+1,AS399-AR399-1),"""",""))</f>
        <v/>
      </c>
      <c r="BU399" s="75" t="str">
        <f>IF(B399="","",SUBSTITUTE(MID($B399,AS399+1,AT399-AS399-1),"""",""))</f>
        <v/>
      </c>
      <c r="BV399" s="76" t="str">
        <f>IF(B399="","",SUBSTITUTE(MID($B399,AT399+1,AU399-AT399-1),"""",""))</f>
        <v/>
      </c>
      <c r="BW399" t="s">
        <v>1</v>
      </c>
      <c r="BX399" s="106" t="str">
        <f>IF(BA399="Vacant","",IF(BA399="","",BA399) &amp; IF(BB399="",""," – " &amp; BB399) &amp; IF(BN399="",""," – " &amp; BN399) &amp; IF(AY399="",""," – " &amp; AY399))</f>
        <v/>
      </c>
      <c r="BY399" s="107" t="str">
        <f t="shared" si="577"/>
        <v/>
      </c>
      <c r="BZ399" t="s">
        <v>1</v>
      </c>
      <c r="CA399" s="106" t="str">
        <f>IF(BA399="Vacant","",IF(BA399="","",BA399) &amp; IF(BB399="",""," – " &amp; BB399) &amp; IF(BN399="",""," – " &amp; BN399))</f>
        <v/>
      </c>
      <c r="CB399" s="107" t="str">
        <f t="shared" si="578"/>
        <v/>
      </c>
      <c r="CC399" t="s">
        <v>1</v>
      </c>
      <c r="CD399" s="106" t="str">
        <f>IF(BA399="Vacant","",IF(BA399="","",BA399)&amp;IF(BB399="",""," – "&amp;BB399))</f>
        <v/>
      </c>
      <c r="CE399" s="107" t="str">
        <f t="shared" si="590"/>
        <v/>
      </c>
      <c r="CF399" t="s">
        <v>1</v>
      </c>
      <c r="CG399" s="112" t="str">
        <f t="shared" si="591"/>
        <v/>
      </c>
      <c r="CH399" s="107" t="str" cm="1">
        <f t="array" ref="CH399">IF(CG399="","",INDEX(imePrezime_id,CG399,0))</f>
        <v/>
      </c>
      <c r="CI399" t="s">
        <v>1</v>
      </c>
      <c r="CJ399" s="30" t="str">
        <f>IF(CE399&lt;&gt;"NEMA","","SELECT '"&amp;CD399&amp;"', ime, prezime FROM imeprezime WHERE ime LIKE '%"&amp;MID(BA399,2,LEN(BA399)-2)&amp;"%' Or prezime LIKE '%"&amp;MID(BB399,2,LEN(BB399)-2)&amp;"%' Or ime LIKE '%"&amp;MID(BB399,2,LEN(BB399)-2)&amp;"%' Or prezime LIKE '%"&amp;MID(BA399,2,LEN(BA399)-2)&amp;"%' ORDER BY ime, prezime;")</f>
        <v/>
      </c>
      <c r="CK399" t="s">
        <v>1</v>
      </c>
      <c r="CL399" s="91"/>
      <c r="CM399" t="s">
        <v>1</v>
      </c>
      <c r="CO399" t="s">
        <v>1</v>
      </c>
      <c r="CW399" s="116" t="str">
        <f>IF(CE399="NEMA",MAX(CW$10:CW398)+1,"")</f>
        <v/>
      </c>
      <c r="CX399" t="s">
        <v>1</v>
      </c>
      <c r="CY399" s="124" t="str">
        <f>LEFT(BQ399,1)</f>
        <v/>
      </c>
      <c r="CZ399" t="s">
        <v>1</v>
      </c>
      <c r="DA399" s="106" t="str">
        <f>IF(CW399="","",IF(BO399&lt;&gt;"CRO","","INSERT INTO osoba (id,reg_broj,oib,spol_id,dat_rodjenja) VALUES ("&amp;CW399&amp;",(SELECT max(reg_broj)+1 FROM osoba),Null,'"&amp;CY399&amp;"',Null); INSERT INTO osoba_log (id,reg_broj,oib,spol_id,dat_rodjenja,dnevnik_id) SELECT id,reg_broj,oib,spol_id,dat_rodjenja,"&amp;CW$2&amp;" FROM osoba WHERE id = "&amp;CW399&amp;";"))</f>
        <v/>
      </c>
      <c r="DB399" s="129" t="str">
        <f>IF(CW399="","","INSERT INTO imeprezime (id,osoba_id,rbr,ime,prezime,klub_id,identitet_id,sintaksa_id,info,aktivno,dnevnik_id) VALUES ("&amp;CW399&amp;","&amp;IF(DA399="","Null",CW399)&amp;",1,'"&amp;BA399&amp;"','"&amp;BB399&amp;"',(SELECT id FROM klub WHERE naziv = '"&amp;BI399&amp;"'),Null,1,'',1,"&amp;CW$2&amp;");")</f>
        <v/>
      </c>
      <c r="DC399" t="s">
        <v>1</v>
      </c>
      <c r="DD399" s="30" t="str">
        <f t="shared" si="592"/>
        <v/>
      </c>
      <c r="DE399" t="s">
        <v>1</v>
      </c>
      <c r="DF399" s="106" t="str">
        <f>IF(OR(BP399="",BP399&lt;&gt;"NEMA"),"",BO399)</f>
        <v/>
      </c>
      <c r="DG399" s="129" t="str">
        <f>IF(DF399="","",MAX(DG$10:DG398)+1)</f>
        <v/>
      </c>
      <c r="DH399" t="s">
        <v>1</v>
      </c>
      <c r="DI399" s="91"/>
      <c r="DJ399" t="s">
        <v>1</v>
      </c>
      <c r="DK399" s="30" t="str">
        <f>IF(DF399="","","INSERT INTO drzava(id,naziv,oznaka) VALUES ("&amp;DG399&amp;",'"&amp;DI399&amp;"','"&amp;UPPER(LEFT(DF399,1))&amp;LOWER(RIGHT(DF399,2))&amp;"');")</f>
        <v/>
      </c>
      <c r="DL399" t="s">
        <v>1</v>
      </c>
      <c r="DM399" s="170" t="str">
        <f>IF(BJ399&lt;&gt;"NEMA","",IF(IFERROR(MATCH(BI399,BI$10:BI398,0),0)&lt;&gt;0,"",BI399))</f>
        <v/>
      </c>
      <c r="DN399" t="s">
        <v>1</v>
      </c>
      <c r="DO399" s="91"/>
      <c r="DP399" t="s">
        <v>1</v>
      </c>
      <c r="DQ399" s="106" t="str">
        <f t="shared" si="593"/>
        <v/>
      </c>
      <c r="DR399" s="74" t="str">
        <f>IF(DQ399="","",MAX(DR$10:DR398)+1)</f>
        <v/>
      </c>
      <c r="DS399" s="74" t="str">
        <f>IF(DQ399="","",IF(BP399="","",IF(BP399="NEMA",DG399,BP399)))</f>
        <v/>
      </c>
      <c r="DT399" s="74" t="str">
        <f t="shared" si="594"/>
        <v/>
      </c>
      <c r="DU399" s="74" t="str">
        <f>IF(DO399="","",MAX(DU$10:DU398)+1)</f>
        <v/>
      </c>
      <c r="DV399" s="181" t="str">
        <f>IF(DO399="","",INDEX(klub_id,MATCH(DO399,klub_naziv,0)))</f>
        <v/>
      </c>
      <c r="DW399" s="129" t="str">
        <f t="shared" si="595"/>
        <v/>
      </c>
      <c r="DX399" t="s">
        <v>1</v>
      </c>
      <c r="DY399" s="30" t="str">
        <f t="shared" si="596"/>
        <v/>
      </c>
      <c r="DZ399" t="s">
        <v>1</v>
      </c>
      <c r="EA399" s="170" t="str">
        <f>IF(BX399="","",IF(BY399&lt;&gt;"NEMA","ime-pre-klu"&amp;IF(BJ399="","","(ali)")&amp;"-kat",IF(CB399&lt;&gt;"NEMA","ime-pre-klu"&amp;IF(BJ399="","","(ali)"),IF(CE399&lt;&gt;"NEMA","ime-pre",IF(CW399&lt;&gt;"","novo",""))))&amp;IF(AND(BE399="0",BD399&gt;max_minuta*60),"-ot",""))</f>
        <v/>
      </c>
      <c r="EB399" t="s">
        <v>1</v>
      </c>
      <c r="EC399" s="112"/>
      <c r="ED399" s="138"/>
      <c r="EE399" s="138"/>
      <c r="EF399" s="138"/>
      <c r="EG399" s="138"/>
      <c r="EH399" s="138"/>
      <c r="EI399" s="138"/>
      <c r="EJ399" s="138"/>
      <c r="EK399" s="138"/>
      <c r="EL399" s="138"/>
      <c r="EM399" s="107" t="str">
        <f t="shared" si="579"/>
        <v/>
      </c>
      <c r="EN399" t="s">
        <v>1</v>
      </c>
    </row>
    <row r="400" spans="2:144" x14ac:dyDescent="0.25">
      <c r="B400" s="152"/>
      <c r="C400" t="s">
        <v>1</v>
      </c>
      <c r="D400" s="163" t="str">
        <f t="shared" si="580"/>
        <v/>
      </c>
      <c r="E400" s="164" t="str">
        <f t="shared" ref="E400:AW400" si="600">IF($B400="","",FIND(";",$B400,D400+1))</f>
        <v/>
      </c>
      <c r="F400" s="164" t="str">
        <f t="shared" si="600"/>
        <v/>
      </c>
      <c r="G400" s="164" t="str">
        <f t="shared" si="600"/>
        <v/>
      </c>
      <c r="H400" s="164" t="str">
        <f t="shared" si="600"/>
        <v/>
      </c>
      <c r="I400" s="164" t="str">
        <f t="shared" si="600"/>
        <v/>
      </c>
      <c r="J400" s="164" t="str">
        <f t="shared" si="600"/>
        <v/>
      </c>
      <c r="K400" s="164" t="str">
        <f t="shared" si="600"/>
        <v/>
      </c>
      <c r="L400" s="164" t="str">
        <f t="shared" si="600"/>
        <v/>
      </c>
      <c r="M400" s="164" t="str">
        <f t="shared" si="600"/>
        <v/>
      </c>
      <c r="N400" s="164" t="str">
        <f t="shared" si="600"/>
        <v/>
      </c>
      <c r="O400" s="164" t="str">
        <f t="shared" si="600"/>
        <v/>
      </c>
      <c r="P400" s="164" t="str">
        <f t="shared" si="600"/>
        <v/>
      </c>
      <c r="Q400" s="164" t="str">
        <f t="shared" si="600"/>
        <v/>
      </c>
      <c r="R400" s="164" t="str">
        <f t="shared" si="600"/>
        <v/>
      </c>
      <c r="S400" s="164" t="str">
        <f t="shared" si="600"/>
        <v/>
      </c>
      <c r="T400" s="164" t="str">
        <f t="shared" si="600"/>
        <v/>
      </c>
      <c r="U400" s="164" t="str">
        <f t="shared" si="600"/>
        <v/>
      </c>
      <c r="V400" s="164" t="str">
        <f t="shared" si="600"/>
        <v/>
      </c>
      <c r="W400" s="164" t="str">
        <f t="shared" si="600"/>
        <v/>
      </c>
      <c r="X400" s="164" t="str">
        <f t="shared" si="600"/>
        <v/>
      </c>
      <c r="Y400" s="164" t="str">
        <f t="shared" si="600"/>
        <v/>
      </c>
      <c r="Z400" s="164" t="str">
        <f t="shared" si="600"/>
        <v/>
      </c>
      <c r="AA400" s="164" t="str">
        <f t="shared" si="600"/>
        <v/>
      </c>
      <c r="AB400" s="164" t="str">
        <f t="shared" si="600"/>
        <v/>
      </c>
      <c r="AC400" s="164" t="str">
        <f t="shared" si="600"/>
        <v/>
      </c>
      <c r="AD400" s="164" t="str">
        <f t="shared" si="600"/>
        <v/>
      </c>
      <c r="AE400" s="164" t="str">
        <f t="shared" si="600"/>
        <v/>
      </c>
      <c r="AF400" s="164" t="str">
        <f t="shared" si="600"/>
        <v/>
      </c>
      <c r="AG400" s="164" t="str">
        <f t="shared" si="600"/>
        <v/>
      </c>
      <c r="AH400" s="164" t="str">
        <f t="shared" si="600"/>
        <v/>
      </c>
      <c r="AI400" s="164" t="str">
        <f t="shared" si="600"/>
        <v/>
      </c>
      <c r="AJ400" s="164" t="str">
        <f t="shared" si="600"/>
        <v/>
      </c>
      <c r="AK400" s="164" t="str">
        <f t="shared" si="600"/>
        <v/>
      </c>
      <c r="AL400" s="164" t="str">
        <f t="shared" si="600"/>
        <v/>
      </c>
      <c r="AM400" s="164" t="str">
        <f t="shared" si="600"/>
        <v/>
      </c>
      <c r="AN400" s="164" t="str">
        <f t="shared" si="600"/>
        <v/>
      </c>
      <c r="AO400" s="164" t="str">
        <f t="shared" si="600"/>
        <v/>
      </c>
      <c r="AP400" s="164" t="str">
        <f t="shared" si="600"/>
        <v/>
      </c>
      <c r="AQ400" s="164" t="str">
        <f t="shared" si="600"/>
        <v/>
      </c>
      <c r="AR400" s="164" t="str">
        <f t="shared" si="600"/>
        <v/>
      </c>
      <c r="AS400" s="164" t="str">
        <f t="shared" si="600"/>
        <v/>
      </c>
      <c r="AT400" s="164" t="str">
        <f t="shared" si="600"/>
        <v/>
      </c>
      <c r="AU400" s="164" t="str">
        <f t="shared" si="600"/>
        <v/>
      </c>
      <c r="AV400" s="164" t="str">
        <f t="shared" si="600"/>
        <v/>
      </c>
      <c r="AW400" s="165" t="str">
        <f t="shared" si="600"/>
        <v/>
      </c>
      <c r="AX400" t="s">
        <v>1</v>
      </c>
      <c r="AY400" s="106" t="str">
        <f t="shared" si="582"/>
        <v/>
      </c>
      <c r="AZ400" s="138" t="str">
        <f t="shared" si="574"/>
        <v/>
      </c>
      <c r="BA400" s="74" t="str">
        <f t="shared" si="583"/>
        <v/>
      </c>
      <c r="BB400" s="74" t="str">
        <f t="shared" si="584"/>
        <v/>
      </c>
      <c r="BC400" s="138" t="str">
        <f t="shared" si="585"/>
        <v/>
      </c>
      <c r="BD400" s="138" t="str">
        <f t="shared" si="586"/>
        <v/>
      </c>
      <c r="BE400" s="138" t="str">
        <f t="shared" si="587"/>
        <v/>
      </c>
      <c r="BF400" s="138" t="str">
        <f t="shared" si="520"/>
        <v/>
      </c>
      <c r="BG400" s="138" t="str">
        <f>IF(CD400="","",IF(N(BD400)&gt;max_minuta*60,2,INDEX(statusRezultat_id,MATCH(VALUE(BE400),statusRezultat_oevent,0))))</f>
        <v/>
      </c>
      <c r="BH400" s="74" t="str">
        <f>IF(B400="","",SUBSTITUTE(MID($B400,R400+1,S400-R400-1),"""",""))</f>
        <v/>
      </c>
      <c r="BI400" s="74" t="str">
        <f>IF(B400="","",SUBSTITUTE(MID($B400,S400+1,T400-S400-1),"""",""))</f>
        <v/>
      </c>
      <c r="BJ400" s="138" t="str">
        <f t="shared" si="588"/>
        <v/>
      </c>
      <c r="BK400" s="74" t="str" cm="1">
        <f t="array" ref="BK400">IF(BJ400="",""&amp;BI400,IF(BJ400="NEMA",BI400,INDEX(klubAlias_klub,BJ400)))</f>
        <v/>
      </c>
      <c r="BL400" s="74" t="str" cm="1">
        <f t="array" ref="BL400">IFERROR(INDEX(registarNatjecatelji,CE400,4),"")</f>
        <v/>
      </c>
      <c r="BM400" s="183" t="str">
        <f t="shared" si="544"/>
        <v/>
      </c>
      <c r="BN400" s="74" t="str">
        <f t="shared" si="589"/>
        <v/>
      </c>
      <c r="BO400" s="74" t="str">
        <f>IF(B400="","",SUBSTITUTE(MID($B400,T400+1,U400-T400-1),"""",""))</f>
        <v/>
      </c>
      <c r="BP400" s="138" t="str">
        <f>IF(BO400="","",IFERROR(INDEX(drzava_id,MATCH(BO400,drzava_oznaka,0)),"NEMA"))</f>
        <v/>
      </c>
      <c r="BQ400" s="74" t="str">
        <f>IF(B400="","",SUBSTITUTE(MID($B400,AQ400+1,AR400-AQ400-1),"""",""))</f>
        <v/>
      </c>
      <c r="BR400" s="74" t="str">
        <f t="shared" si="575"/>
        <v/>
      </c>
      <c r="BS400" s="138" t="str">
        <f t="shared" si="576"/>
        <v/>
      </c>
      <c r="BT400" s="75" t="str">
        <f>IF(B400="","",SUBSTITUTE(MID($B400,AR400+1,AS400-AR400-1),"""",""))</f>
        <v/>
      </c>
      <c r="BU400" s="75" t="str">
        <f>IF(B400="","",SUBSTITUTE(MID($B400,AS400+1,AT400-AS400-1),"""",""))</f>
        <v/>
      </c>
      <c r="BV400" s="76" t="str">
        <f>IF(B400="","",SUBSTITUTE(MID($B400,AT400+1,AU400-AT400-1),"""",""))</f>
        <v/>
      </c>
      <c r="BW400" t="s">
        <v>1</v>
      </c>
      <c r="BX400" s="106" t="str">
        <f>IF(BA400="Vacant","",IF(BA400="","",BA400) &amp; IF(BB400="",""," – " &amp; BB400) &amp; IF(BN400="",""," – " &amp; BN400) &amp; IF(AY400="",""," – " &amp; AY400))</f>
        <v/>
      </c>
      <c r="BY400" s="107" t="str">
        <f t="shared" si="577"/>
        <v/>
      </c>
      <c r="BZ400" t="s">
        <v>1</v>
      </c>
      <c r="CA400" s="106" t="str">
        <f>IF(BA400="Vacant","",IF(BA400="","",BA400) &amp; IF(BB400="",""," – " &amp; BB400) &amp; IF(BN400="",""," – " &amp; BN400))</f>
        <v/>
      </c>
      <c r="CB400" s="107" t="str">
        <f t="shared" si="578"/>
        <v/>
      </c>
      <c r="CC400" t="s">
        <v>1</v>
      </c>
      <c r="CD400" s="106" t="str">
        <f>IF(BA400="Vacant","",IF(BA400="","",BA400)&amp;IF(BB400="",""," – "&amp;BB400))</f>
        <v/>
      </c>
      <c r="CE400" s="107" t="str">
        <f t="shared" si="590"/>
        <v/>
      </c>
      <c r="CF400" t="s">
        <v>1</v>
      </c>
      <c r="CG400" s="112" t="str">
        <f t="shared" si="591"/>
        <v/>
      </c>
      <c r="CH400" s="107" t="str" cm="1">
        <f t="array" ref="CH400">IF(CG400="","",INDEX(imePrezime_id,CG400,0))</f>
        <v/>
      </c>
      <c r="CI400" t="s">
        <v>1</v>
      </c>
      <c r="CJ400" s="30" t="str">
        <f>IF(CE400&lt;&gt;"NEMA","","SELECT '"&amp;CD400&amp;"', ime, prezime FROM imeprezime WHERE ime LIKE '%"&amp;MID(BA400,2,LEN(BA400)-2)&amp;"%' Or prezime LIKE '%"&amp;MID(BB400,2,LEN(BB400)-2)&amp;"%' Or ime LIKE '%"&amp;MID(BB400,2,LEN(BB400)-2)&amp;"%' Or prezime LIKE '%"&amp;MID(BA400,2,LEN(BA400)-2)&amp;"%' ORDER BY ime, prezime;")</f>
        <v/>
      </c>
      <c r="CK400" t="s">
        <v>1</v>
      </c>
      <c r="CL400" s="91"/>
      <c r="CM400" t="s">
        <v>1</v>
      </c>
      <c r="CO400" t="s">
        <v>1</v>
      </c>
      <c r="CW400" s="116" t="str">
        <f>IF(CE400="NEMA",MAX(CW$10:CW399)+1,"")</f>
        <v/>
      </c>
      <c r="CX400" t="s">
        <v>1</v>
      </c>
      <c r="CY400" s="124" t="str">
        <f>LEFT(BQ400,1)</f>
        <v/>
      </c>
      <c r="CZ400" t="s">
        <v>1</v>
      </c>
      <c r="DA400" s="106" t="str">
        <f>IF(CW400="","",IF(BO400&lt;&gt;"CRO","","INSERT INTO osoba (id,reg_broj,oib,spol_id,dat_rodjenja) VALUES ("&amp;CW400&amp;",(SELECT max(reg_broj)+1 FROM osoba),Null,'"&amp;CY400&amp;"',Null); INSERT INTO osoba_log (id,reg_broj,oib,spol_id,dat_rodjenja,dnevnik_id) SELECT id,reg_broj,oib,spol_id,dat_rodjenja,"&amp;CW$2&amp;" FROM osoba WHERE id = "&amp;CW400&amp;";"))</f>
        <v/>
      </c>
      <c r="DB400" s="129" t="str">
        <f>IF(CW400="","","INSERT INTO imeprezime (id,osoba_id,rbr,ime,prezime,klub_id,identitet_id,sintaksa_id,info,aktivno,dnevnik_id) VALUES ("&amp;CW400&amp;","&amp;IF(DA400="","Null",CW400)&amp;",1,'"&amp;BA400&amp;"','"&amp;BB400&amp;"',(SELECT id FROM klub WHERE naziv = '"&amp;BI400&amp;"'),Null,1,'',1,"&amp;CW$2&amp;");")</f>
        <v/>
      </c>
      <c r="DC400" t="s">
        <v>1</v>
      </c>
      <c r="DD400" s="30" t="str">
        <f t="shared" si="592"/>
        <v/>
      </c>
      <c r="DE400" t="s">
        <v>1</v>
      </c>
      <c r="DF400" s="106" t="str">
        <f>IF(OR(BP400="",BP400&lt;&gt;"NEMA"),"",BO400)</f>
        <v/>
      </c>
      <c r="DG400" s="129" t="str">
        <f>IF(DF400="","",MAX(DG$10:DG399)+1)</f>
        <v/>
      </c>
      <c r="DH400" t="s">
        <v>1</v>
      </c>
      <c r="DI400" s="91"/>
      <c r="DJ400" t="s">
        <v>1</v>
      </c>
      <c r="DK400" s="30" t="str">
        <f>IF(DF400="","","INSERT INTO drzava(id,naziv,oznaka) VALUES ("&amp;DG400&amp;",'"&amp;DI400&amp;"','"&amp;UPPER(LEFT(DF400,1))&amp;LOWER(RIGHT(DF400,2))&amp;"');")</f>
        <v/>
      </c>
      <c r="DL400" t="s">
        <v>1</v>
      </c>
      <c r="DM400" s="170" t="str">
        <f>IF(BJ400&lt;&gt;"NEMA","",IF(IFERROR(MATCH(BI400,BI$10:BI399,0),0)&lt;&gt;0,"",BI400))</f>
        <v/>
      </c>
      <c r="DN400" t="s">
        <v>1</v>
      </c>
      <c r="DO400" s="91"/>
      <c r="DP400" t="s">
        <v>1</v>
      </c>
      <c r="DQ400" s="106" t="str">
        <f t="shared" si="593"/>
        <v/>
      </c>
      <c r="DR400" s="74" t="str">
        <f>IF(DQ400="","",MAX(DR$10:DR399)+1)</f>
        <v/>
      </c>
      <c r="DS400" s="74" t="str">
        <f>IF(DQ400="","",IF(BP400="","",IF(BP400="NEMA",DG400,BP400)))</f>
        <v/>
      </c>
      <c r="DT400" s="74" t="str">
        <f t="shared" si="594"/>
        <v/>
      </c>
      <c r="DU400" s="74" t="str">
        <f>IF(DO400="","",MAX(DU$10:DU399)+1)</f>
        <v/>
      </c>
      <c r="DV400" s="181" t="str">
        <f>IF(DO400="","",INDEX(klub_id,MATCH(DO400,klub_naziv,0)))</f>
        <v/>
      </c>
      <c r="DW400" s="129" t="str">
        <f t="shared" si="595"/>
        <v/>
      </c>
      <c r="DX400" t="s">
        <v>1</v>
      </c>
      <c r="DY400" s="30" t="str">
        <f t="shared" si="596"/>
        <v/>
      </c>
      <c r="DZ400" t="s">
        <v>1</v>
      </c>
      <c r="EA400" s="170" t="str">
        <f>IF(BX400="","",IF(BY400&lt;&gt;"NEMA","ime-pre-klu"&amp;IF(BJ400="","","(ali)")&amp;"-kat",IF(CB400&lt;&gt;"NEMA","ime-pre-klu"&amp;IF(BJ400="","","(ali)"),IF(CE400&lt;&gt;"NEMA","ime-pre",IF(CW400&lt;&gt;"","novo",""))))&amp;IF(AND(BE400="0",BD400&gt;max_minuta*60),"-ot",""))</f>
        <v/>
      </c>
      <c r="EB400" t="s">
        <v>1</v>
      </c>
      <c r="EC400" s="112"/>
      <c r="ED400" s="138"/>
      <c r="EE400" s="138"/>
      <c r="EF400" s="138"/>
      <c r="EG400" s="138"/>
      <c r="EH400" s="138"/>
      <c r="EI400" s="138"/>
      <c r="EJ400" s="138"/>
      <c r="EK400" s="138"/>
      <c r="EL400" s="138"/>
      <c r="EM400" s="107" t="str">
        <f t="shared" si="579"/>
        <v/>
      </c>
      <c r="EN400" t="s">
        <v>1</v>
      </c>
    </row>
    <row r="401" spans="2:144" x14ac:dyDescent="0.25">
      <c r="B401" s="152"/>
      <c r="C401" t="s">
        <v>1</v>
      </c>
      <c r="D401" s="163" t="str">
        <f t="shared" si="580"/>
        <v/>
      </c>
      <c r="E401" s="164" t="str">
        <f t="shared" ref="E401:AW401" si="601">IF($B401="","",FIND(";",$B401,D401+1))</f>
        <v/>
      </c>
      <c r="F401" s="164" t="str">
        <f t="shared" si="601"/>
        <v/>
      </c>
      <c r="G401" s="164" t="str">
        <f t="shared" si="601"/>
        <v/>
      </c>
      <c r="H401" s="164" t="str">
        <f t="shared" si="601"/>
        <v/>
      </c>
      <c r="I401" s="164" t="str">
        <f t="shared" si="601"/>
        <v/>
      </c>
      <c r="J401" s="164" t="str">
        <f t="shared" si="601"/>
        <v/>
      </c>
      <c r="K401" s="164" t="str">
        <f t="shared" si="601"/>
        <v/>
      </c>
      <c r="L401" s="164" t="str">
        <f t="shared" si="601"/>
        <v/>
      </c>
      <c r="M401" s="164" t="str">
        <f t="shared" si="601"/>
        <v/>
      </c>
      <c r="N401" s="164" t="str">
        <f t="shared" si="601"/>
        <v/>
      </c>
      <c r="O401" s="164" t="str">
        <f t="shared" si="601"/>
        <v/>
      </c>
      <c r="P401" s="164" t="str">
        <f t="shared" si="601"/>
        <v/>
      </c>
      <c r="Q401" s="164" t="str">
        <f t="shared" si="601"/>
        <v/>
      </c>
      <c r="R401" s="164" t="str">
        <f t="shared" si="601"/>
        <v/>
      </c>
      <c r="S401" s="164" t="str">
        <f t="shared" si="601"/>
        <v/>
      </c>
      <c r="T401" s="164" t="str">
        <f t="shared" si="601"/>
        <v/>
      </c>
      <c r="U401" s="164" t="str">
        <f t="shared" si="601"/>
        <v/>
      </c>
      <c r="V401" s="164" t="str">
        <f t="shared" si="601"/>
        <v/>
      </c>
      <c r="W401" s="164" t="str">
        <f t="shared" si="601"/>
        <v/>
      </c>
      <c r="X401" s="164" t="str">
        <f t="shared" si="601"/>
        <v/>
      </c>
      <c r="Y401" s="164" t="str">
        <f t="shared" si="601"/>
        <v/>
      </c>
      <c r="Z401" s="164" t="str">
        <f t="shared" si="601"/>
        <v/>
      </c>
      <c r="AA401" s="164" t="str">
        <f t="shared" si="601"/>
        <v/>
      </c>
      <c r="AB401" s="164" t="str">
        <f t="shared" si="601"/>
        <v/>
      </c>
      <c r="AC401" s="164" t="str">
        <f t="shared" si="601"/>
        <v/>
      </c>
      <c r="AD401" s="164" t="str">
        <f t="shared" si="601"/>
        <v/>
      </c>
      <c r="AE401" s="164" t="str">
        <f t="shared" si="601"/>
        <v/>
      </c>
      <c r="AF401" s="164" t="str">
        <f t="shared" si="601"/>
        <v/>
      </c>
      <c r="AG401" s="164" t="str">
        <f t="shared" si="601"/>
        <v/>
      </c>
      <c r="AH401" s="164" t="str">
        <f t="shared" si="601"/>
        <v/>
      </c>
      <c r="AI401" s="164" t="str">
        <f t="shared" si="601"/>
        <v/>
      </c>
      <c r="AJ401" s="164" t="str">
        <f t="shared" si="601"/>
        <v/>
      </c>
      <c r="AK401" s="164" t="str">
        <f t="shared" si="601"/>
        <v/>
      </c>
      <c r="AL401" s="164" t="str">
        <f t="shared" si="601"/>
        <v/>
      </c>
      <c r="AM401" s="164" t="str">
        <f t="shared" si="601"/>
        <v/>
      </c>
      <c r="AN401" s="164" t="str">
        <f t="shared" si="601"/>
        <v/>
      </c>
      <c r="AO401" s="164" t="str">
        <f t="shared" si="601"/>
        <v/>
      </c>
      <c r="AP401" s="164" t="str">
        <f t="shared" si="601"/>
        <v/>
      </c>
      <c r="AQ401" s="164" t="str">
        <f t="shared" si="601"/>
        <v/>
      </c>
      <c r="AR401" s="164" t="str">
        <f t="shared" si="601"/>
        <v/>
      </c>
      <c r="AS401" s="164" t="str">
        <f t="shared" si="601"/>
        <v/>
      </c>
      <c r="AT401" s="164" t="str">
        <f t="shared" si="601"/>
        <v/>
      </c>
      <c r="AU401" s="164" t="str">
        <f t="shared" si="601"/>
        <v/>
      </c>
      <c r="AV401" s="164" t="str">
        <f t="shared" si="601"/>
        <v/>
      </c>
      <c r="AW401" s="165" t="str">
        <f t="shared" si="601"/>
        <v/>
      </c>
      <c r="AX401" t="s">
        <v>1</v>
      </c>
      <c r="AY401" s="106" t="str">
        <f t="shared" si="582"/>
        <v/>
      </c>
      <c r="AZ401" s="138" t="str">
        <f t="shared" si="574"/>
        <v/>
      </c>
      <c r="BA401" s="74" t="str">
        <f t="shared" si="583"/>
        <v/>
      </c>
      <c r="BB401" s="74" t="str">
        <f t="shared" si="584"/>
        <v/>
      </c>
      <c r="BC401" s="138" t="str">
        <f t="shared" si="585"/>
        <v/>
      </c>
      <c r="BD401" s="138" t="str">
        <f t="shared" si="586"/>
        <v/>
      </c>
      <c r="BE401" s="138" t="str">
        <f t="shared" si="587"/>
        <v/>
      </c>
      <c r="BF401" s="138" t="str">
        <f t="shared" si="520"/>
        <v/>
      </c>
      <c r="BG401" s="138" t="str">
        <f>IF(CD401="","",IF(N(BD401)&gt;max_minuta*60,2,INDEX(statusRezultat_id,MATCH(VALUE(BE401),statusRezultat_oevent,0))))</f>
        <v/>
      </c>
      <c r="BH401" s="74" t="str">
        <f>IF(B401="","",SUBSTITUTE(MID($B401,R401+1,S401-R401-1),"""",""))</f>
        <v/>
      </c>
      <c r="BI401" s="74" t="str">
        <f>IF(B401="","",SUBSTITUTE(MID($B401,S401+1,T401-S401-1),"""",""))</f>
        <v/>
      </c>
      <c r="BJ401" s="138" t="str">
        <f t="shared" si="588"/>
        <v/>
      </c>
      <c r="BK401" s="74" t="str" cm="1">
        <f t="array" ref="BK401">IF(BJ401="",""&amp;BI401,IF(BJ401="NEMA",BI401,INDEX(klubAlias_klub,BJ401)))</f>
        <v/>
      </c>
      <c r="BL401" s="74" t="str" cm="1">
        <f t="array" ref="BL401">IFERROR(INDEX(registarNatjecatelji,CE401,4),"")</f>
        <v/>
      </c>
      <c r="BM401" s="183" t="str">
        <f t="shared" si="544"/>
        <v/>
      </c>
      <c r="BN401" s="74" t="str">
        <f t="shared" si="589"/>
        <v/>
      </c>
      <c r="BO401" s="74" t="str">
        <f>IF(B401="","",SUBSTITUTE(MID($B401,T401+1,U401-T401-1),"""",""))</f>
        <v/>
      </c>
      <c r="BP401" s="138" t="str">
        <f>IF(BO401="","",IFERROR(INDEX(drzava_id,MATCH(BO401,drzava_oznaka,0)),"NEMA"))</f>
        <v/>
      </c>
      <c r="BQ401" s="74" t="str">
        <f>IF(B401="","",SUBSTITUTE(MID($B401,AQ401+1,AR401-AQ401-1),"""",""))</f>
        <v/>
      </c>
      <c r="BR401" s="74" t="str">
        <f t="shared" si="575"/>
        <v/>
      </c>
      <c r="BS401" s="138" t="str">
        <f t="shared" si="576"/>
        <v/>
      </c>
      <c r="BT401" s="75" t="str">
        <f>IF(B401="","",SUBSTITUTE(MID($B401,AR401+1,AS401-AR401-1),"""",""))</f>
        <v/>
      </c>
      <c r="BU401" s="75" t="str">
        <f>IF(B401="","",SUBSTITUTE(MID($B401,AS401+1,AT401-AS401-1),"""",""))</f>
        <v/>
      </c>
      <c r="BV401" s="76" t="str">
        <f>IF(B401="","",SUBSTITUTE(MID($B401,AT401+1,AU401-AT401-1),"""",""))</f>
        <v/>
      </c>
      <c r="BW401" t="s">
        <v>1</v>
      </c>
      <c r="BX401" s="106" t="str">
        <f>IF(BA401="Vacant","",IF(BA401="","",BA401) &amp; IF(BB401="",""," – " &amp; BB401) &amp; IF(BN401="",""," – " &amp; BN401) &amp; IF(AY401="",""," – " &amp; AY401))</f>
        <v/>
      </c>
      <c r="BY401" s="107" t="str">
        <f t="shared" si="577"/>
        <v/>
      </c>
      <c r="BZ401" t="s">
        <v>1</v>
      </c>
      <c r="CA401" s="106" t="str">
        <f>IF(BA401="Vacant","",IF(BA401="","",BA401) &amp; IF(BB401="",""," – " &amp; BB401) &amp; IF(BN401="",""," – " &amp; BN401))</f>
        <v/>
      </c>
      <c r="CB401" s="107" t="str">
        <f t="shared" si="578"/>
        <v/>
      </c>
      <c r="CC401" t="s">
        <v>1</v>
      </c>
      <c r="CD401" s="106" t="str">
        <f>IF(BA401="Vacant","",IF(BA401="","",BA401)&amp;IF(BB401="",""," – "&amp;BB401))</f>
        <v/>
      </c>
      <c r="CE401" s="107" t="str">
        <f t="shared" si="590"/>
        <v/>
      </c>
      <c r="CF401" t="s">
        <v>1</v>
      </c>
      <c r="CG401" s="112" t="str">
        <f t="shared" si="591"/>
        <v/>
      </c>
      <c r="CH401" s="107" t="str" cm="1">
        <f t="array" ref="CH401">IF(CG401="","",INDEX(imePrezime_id,CG401,0))</f>
        <v/>
      </c>
      <c r="CI401" t="s">
        <v>1</v>
      </c>
      <c r="CJ401" s="30" t="str">
        <f>IF(CE401&lt;&gt;"NEMA","","SELECT '"&amp;CD401&amp;"', ime, prezime FROM imeprezime WHERE ime LIKE '%"&amp;MID(BA401,2,LEN(BA401)-2)&amp;"%' Or prezime LIKE '%"&amp;MID(BB401,2,LEN(BB401)-2)&amp;"%' Or ime LIKE '%"&amp;MID(BB401,2,LEN(BB401)-2)&amp;"%' Or prezime LIKE '%"&amp;MID(BA401,2,LEN(BA401)-2)&amp;"%' ORDER BY ime, prezime;")</f>
        <v/>
      </c>
      <c r="CK401" t="s">
        <v>1</v>
      </c>
      <c r="CL401" s="91"/>
      <c r="CM401" t="s">
        <v>1</v>
      </c>
      <c r="CO401" t="s">
        <v>1</v>
      </c>
      <c r="CW401" s="116" t="str">
        <f>IF(CE401="NEMA",MAX(CW$10:CW400)+1,"")</f>
        <v/>
      </c>
      <c r="CX401" t="s">
        <v>1</v>
      </c>
      <c r="CY401" s="124" t="str">
        <f>LEFT(BQ401,1)</f>
        <v/>
      </c>
      <c r="CZ401" t="s">
        <v>1</v>
      </c>
      <c r="DA401" s="106" t="str">
        <f>IF(CW401="","",IF(BO401&lt;&gt;"CRO","","INSERT INTO osoba (id,reg_broj,oib,spol_id,dat_rodjenja) VALUES ("&amp;CW401&amp;",(SELECT max(reg_broj)+1 FROM osoba),Null,'"&amp;CY401&amp;"',Null); INSERT INTO osoba_log (id,reg_broj,oib,spol_id,dat_rodjenja,dnevnik_id) SELECT id,reg_broj,oib,spol_id,dat_rodjenja,"&amp;CW$2&amp;" FROM osoba WHERE id = "&amp;CW401&amp;";"))</f>
        <v/>
      </c>
      <c r="DB401" s="129" t="str">
        <f>IF(CW401="","","INSERT INTO imeprezime (id,osoba_id,rbr,ime,prezime,klub_id,identitet_id,sintaksa_id,info,aktivno,dnevnik_id) VALUES ("&amp;CW401&amp;","&amp;IF(DA401="","Null",CW401)&amp;",1,'"&amp;BA401&amp;"','"&amp;BB401&amp;"',(SELECT id FROM klub WHERE naziv = '"&amp;BI401&amp;"'),Null,1,'',1,"&amp;CW$2&amp;");")</f>
        <v/>
      </c>
      <c r="DC401" t="s">
        <v>1</v>
      </c>
      <c r="DD401" s="30" t="str">
        <f t="shared" si="592"/>
        <v/>
      </c>
      <c r="DE401" t="s">
        <v>1</v>
      </c>
      <c r="DF401" s="106" t="str">
        <f>IF(OR(BP401="",BP401&lt;&gt;"NEMA"),"",BO401)</f>
        <v/>
      </c>
      <c r="DG401" s="129" t="str">
        <f>IF(DF401="","",MAX(DG$10:DG400)+1)</f>
        <v/>
      </c>
      <c r="DH401" t="s">
        <v>1</v>
      </c>
      <c r="DI401" s="91"/>
      <c r="DJ401" t="s">
        <v>1</v>
      </c>
      <c r="DK401" s="30" t="str">
        <f>IF(DF401="","","INSERT INTO drzava(id,naziv,oznaka) VALUES ("&amp;DG401&amp;",'"&amp;DI401&amp;"','"&amp;UPPER(LEFT(DF401,1))&amp;LOWER(RIGHT(DF401,2))&amp;"');")</f>
        <v/>
      </c>
      <c r="DL401" t="s">
        <v>1</v>
      </c>
      <c r="DM401" s="170" t="str">
        <f>IF(BJ401&lt;&gt;"NEMA","",IF(IFERROR(MATCH(BI401,BI$10:BI400,0),0)&lt;&gt;0,"",BI401))</f>
        <v/>
      </c>
      <c r="DN401" t="s">
        <v>1</v>
      </c>
      <c r="DO401" s="91"/>
      <c r="DP401" t="s">
        <v>1</v>
      </c>
      <c r="DQ401" s="106" t="str">
        <f t="shared" si="593"/>
        <v/>
      </c>
      <c r="DR401" s="74" t="str">
        <f>IF(DQ401="","",MAX(DR$10:DR400)+1)</f>
        <v/>
      </c>
      <c r="DS401" s="74" t="str">
        <f>IF(DQ401="","",IF(BP401="","",IF(BP401="NEMA",DG401,BP401)))</f>
        <v/>
      </c>
      <c r="DT401" s="74" t="str">
        <f t="shared" si="594"/>
        <v/>
      </c>
      <c r="DU401" s="74" t="str">
        <f>IF(DO401="","",MAX(DU$10:DU400)+1)</f>
        <v/>
      </c>
      <c r="DV401" s="181" t="str">
        <f>IF(DO401="","",INDEX(klub_id,MATCH(DO401,klub_naziv,0)))</f>
        <v/>
      </c>
      <c r="DW401" s="129" t="str">
        <f t="shared" si="595"/>
        <v/>
      </c>
      <c r="DX401" t="s">
        <v>1</v>
      </c>
      <c r="DY401" s="30" t="str">
        <f t="shared" si="596"/>
        <v/>
      </c>
      <c r="DZ401" t="s">
        <v>1</v>
      </c>
      <c r="EA401" s="170" t="str">
        <f>IF(BX401="","",IF(BY401&lt;&gt;"NEMA","ime-pre-klu"&amp;IF(BJ401="","","(ali)")&amp;"-kat",IF(CB401&lt;&gt;"NEMA","ime-pre-klu"&amp;IF(BJ401="","","(ali)"),IF(CE401&lt;&gt;"NEMA","ime-pre",IF(CW401&lt;&gt;"","novo",""))))&amp;IF(AND(BE401="0",BD401&gt;max_minuta*60),"-ot",""))</f>
        <v/>
      </c>
      <c r="EB401" t="s">
        <v>1</v>
      </c>
      <c r="EC401" s="112"/>
      <c r="ED401" s="138"/>
      <c r="EE401" s="138"/>
      <c r="EF401" s="138"/>
      <c r="EG401" s="138"/>
      <c r="EH401" s="138"/>
      <c r="EI401" s="138"/>
      <c r="EJ401" s="138"/>
      <c r="EK401" s="138"/>
      <c r="EL401" s="138"/>
      <c r="EM401" s="107" t="str">
        <f t="shared" si="579"/>
        <v/>
      </c>
      <c r="EN401" t="s">
        <v>1</v>
      </c>
    </row>
    <row r="402" spans="2:144" x14ac:dyDescent="0.25">
      <c r="B402" s="152"/>
      <c r="C402" t="s">
        <v>1</v>
      </c>
      <c r="D402" s="163" t="str">
        <f t="shared" si="580"/>
        <v/>
      </c>
      <c r="E402" s="164" t="str">
        <f t="shared" ref="E402:AW402" si="602">IF($B402="","",FIND(";",$B402,D402+1))</f>
        <v/>
      </c>
      <c r="F402" s="164" t="str">
        <f t="shared" si="602"/>
        <v/>
      </c>
      <c r="G402" s="164" t="str">
        <f t="shared" si="602"/>
        <v/>
      </c>
      <c r="H402" s="164" t="str">
        <f t="shared" si="602"/>
        <v/>
      </c>
      <c r="I402" s="164" t="str">
        <f t="shared" si="602"/>
        <v/>
      </c>
      <c r="J402" s="164" t="str">
        <f t="shared" si="602"/>
        <v/>
      </c>
      <c r="K402" s="164" t="str">
        <f t="shared" si="602"/>
        <v/>
      </c>
      <c r="L402" s="164" t="str">
        <f t="shared" si="602"/>
        <v/>
      </c>
      <c r="M402" s="164" t="str">
        <f t="shared" si="602"/>
        <v/>
      </c>
      <c r="N402" s="164" t="str">
        <f t="shared" si="602"/>
        <v/>
      </c>
      <c r="O402" s="164" t="str">
        <f t="shared" si="602"/>
        <v/>
      </c>
      <c r="P402" s="164" t="str">
        <f t="shared" si="602"/>
        <v/>
      </c>
      <c r="Q402" s="164" t="str">
        <f t="shared" si="602"/>
        <v/>
      </c>
      <c r="R402" s="164" t="str">
        <f t="shared" si="602"/>
        <v/>
      </c>
      <c r="S402" s="164" t="str">
        <f t="shared" si="602"/>
        <v/>
      </c>
      <c r="T402" s="164" t="str">
        <f t="shared" si="602"/>
        <v/>
      </c>
      <c r="U402" s="164" t="str">
        <f t="shared" si="602"/>
        <v/>
      </c>
      <c r="V402" s="164" t="str">
        <f t="shared" si="602"/>
        <v/>
      </c>
      <c r="W402" s="164" t="str">
        <f t="shared" si="602"/>
        <v/>
      </c>
      <c r="X402" s="164" t="str">
        <f t="shared" si="602"/>
        <v/>
      </c>
      <c r="Y402" s="164" t="str">
        <f t="shared" si="602"/>
        <v/>
      </c>
      <c r="Z402" s="164" t="str">
        <f t="shared" si="602"/>
        <v/>
      </c>
      <c r="AA402" s="164" t="str">
        <f t="shared" si="602"/>
        <v/>
      </c>
      <c r="AB402" s="164" t="str">
        <f t="shared" si="602"/>
        <v/>
      </c>
      <c r="AC402" s="164" t="str">
        <f t="shared" si="602"/>
        <v/>
      </c>
      <c r="AD402" s="164" t="str">
        <f t="shared" si="602"/>
        <v/>
      </c>
      <c r="AE402" s="164" t="str">
        <f t="shared" si="602"/>
        <v/>
      </c>
      <c r="AF402" s="164" t="str">
        <f t="shared" si="602"/>
        <v/>
      </c>
      <c r="AG402" s="164" t="str">
        <f t="shared" si="602"/>
        <v/>
      </c>
      <c r="AH402" s="164" t="str">
        <f t="shared" si="602"/>
        <v/>
      </c>
      <c r="AI402" s="164" t="str">
        <f t="shared" si="602"/>
        <v/>
      </c>
      <c r="AJ402" s="164" t="str">
        <f t="shared" si="602"/>
        <v/>
      </c>
      <c r="AK402" s="164" t="str">
        <f t="shared" si="602"/>
        <v/>
      </c>
      <c r="AL402" s="164" t="str">
        <f t="shared" si="602"/>
        <v/>
      </c>
      <c r="AM402" s="164" t="str">
        <f t="shared" si="602"/>
        <v/>
      </c>
      <c r="AN402" s="164" t="str">
        <f t="shared" si="602"/>
        <v/>
      </c>
      <c r="AO402" s="164" t="str">
        <f t="shared" si="602"/>
        <v/>
      </c>
      <c r="AP402" s="164" t="str">
        <f t="shared" si="602"/>
        <v/>
      </c>
      <c r="AQ402" s="164" t="str">
        <f t="shared" si="602"/>
        <v/>
      </c>
      <c r="AR402" s="164" t="str">
        <f t="shared" si="602"/>
        <v/>
      </c>
      <c r="AS402" s="164" t="str">
        <f t="shared" si="602"/>
        <v/>
      </c>
      <c r="AT402" s="164" t="str">
        <f t="shared" si="602"/>
        <v/>
      </c>
      <c r="AU402" s="164" t="str">
        <f t="shared" si="602"/>
        <v/>
      </c>
      <c r="AV402" s="164" t="str">
        <f t="shared" si="602"/>
        <v/>
      </c>
      <c r="AW402" s="165" t="str">
        <f t="shared" si="602"/>
        <v/>
      </c>
      <c r="AX402" t="s">
        <v>1</v>
      </c>
      <c r="AY402" s="106" t="str">
        <f t="shared" si="582"/>
        <v/>
      </c>
      <c r="AZ402" s="138" t="str">
        <f t="shared" si="574"/>
        <v/>
      </c>
      <c r="BA402" s="74" t="str">
        <f t="shared" si="583"/>
        <v/>
      </c>
      <c r="BB402" s="74" t="str">
        <f t="shared" si="584"/>
        <v/>
      </c>
      <c r="BC402" s="138" t="str">
        <f t="shared" si="585"/>
        <v/>
      </c>
      <c r="BD402" s="138" t="str">
        <f t="shared" si="586"/>
        <v/>
      </c>
      <c r="BE402" s="138" t="str">
        <f t="shared" si="587"/>
        <v/>
      </c>
      <c r="BF402" s="138" t="str">
        <f t="shared" si="520"/>
        <v/>
      </c>
      <c r="BG402" s="138" t="str">
        <f>IF(CD402="","",IF(N(BD402)&gt;max_minuta*60,2,INDEX(statusRezultat_id,MATCH(VALUE(BE402),statusRezultat_oevent,0))))</f>
        <v/>
      </c>
      <c r="BH402" s="74" t="str">
        <f>IF(B402="","",SUBSTITUTE(MID($B402,R402+1,S402-R402-1),"""",""))</f>
        <v/>
      </c>
      <c r="BI402" s="74" t="str">
        <f>IF(B402="","",SUBSTITUTE(MID($B402,S402+1,T402-S402-1),"""",""))</f>
        <v/>
      </c>
      <c r="BJ402" s="138" t="str">
        <f t="shared" si="588"/>
        <v/>
      </c>
      <c r="BK402" s="74" t="str" cm="1">
        <f t="array" ref="BK402">IF(BJ402="",""&amp;BI402,IF(BJ402="NEMA",BI402,INDEX(klubAlias_klub,BJ402)))</f>
        <v/>
      </c>
      <c r="BL402" s="74" t="str" cm="1">
        <f t="array" ref="BL402">IFERROR(INDEX(registarNatjecatelji,CE402,4),"")</f>
        <v/>
      </c>
      <c r="BM402" s="183" t="str">
        <f t="shared" si="544"/>
        <v/>
      </c>
      <c r="BN402" s="74" t="str">
        <f t="shared" si="589"/>
        <v/>
      </c>
      <c r="BO402" s="74" t="str">
        <f>IF(B402="","",SUBSTITUTE(MID($B402,T402+1,U402-T402-1),"""",""))</f>
        <v/>
      </c>
      <c r="BP402" s="138" t="str">
        <f>IF(BO402="","",IFERROR(INDEX(drzava_id,MATCH(BO402,drzava_oznaka,0)),"NEMA"))</f>
        <v/>
      </c>
      <c r="BQ402" s="74" t="str">
        <f>IF(B402="","",SUBSTITUTE(MID($B402,AQ402+1,AR402-AQ402-1),"""",""))</f>
        <v/>
      </c>
      <c r="BR402" s="74" t="str">
        <f t="shared" si="575"/>
        <v/>
      </c>
      <c r="BS402" s="138" t="str">
        <f t="shared" si="576"/>
        <v/>
      </c>
      <c r="BT402" s="75" t="str">
        <f>IF(B402="","",SUBSTITUTE(MID($B402,AR402+1,AS402-AR402-1),"""",""))</f>
        <v/>
      </c>
      <c r="BU402" s="75" t="str">
        <f>IF(B402="","",SUBSTITUTE(MID($B402,AS402+1,AT402-AS402-1),"""",""))</f>
        <v/>
      </c>
      <c r="BV402" s="76" t="str">
        <f>IF(B402="","",SUBSTITUTE(MID($B402,AT402+1,AU402-AT402-1),"""",""))</f>
        <v/>
      </c>
      <c r="BW402" t="s">
        <v>1</v>
      </c>
      <c r="BX402" s="106" t="str">
        <f>IF(BA402="Vacant","",IF(BA402="","",BA402) &amp; IF(BB402="",""," – " &amp; BB402) &amp; IF(BN402="",""," – " &amp; BN402) &amp; IF(AY402="",""," – " &amp; AY402))</f>
        <v/>
      </c>
      <c r="BY402" s="107" t="str">
        <f t="shared" si="577"/>
        <v/>
      </c>
      <c r="BZ402" t="s">
        <v>1</v>
      </c>
      <c r="CA402" s="106" t="str">
        <f>IF(BA402="Vacant","",IF(BA402="","",BA402) &amp; IF(BB402="",""," – " &amp; BB402) &amp; IF(BN402="",""," – " &amp; BN402))</f>
        <v/>
      </c>
      <c r="CB402" s="107" t="str">
        <f t="shared" si="578"/>
        <v/>
      </c>
      <c r="CC402" t="s">
        <v>1</v>
      </c>
      <c r="CD402" s="106" t="str">
        <f>IF(BA402="Vacant","",IF(BA402="","",BA402)&amp;IF(BB402="",""," – "&amp;BB402))</f>
        <v/>
      </c>
      <c r="CE402" s="107" t="str">
        <f t="shared" si="590"/>
        <v/>
      </c>
      <c r="CF402" t="s">
        <v>1</v>
      </c>
      <c r="CG402" s="112" t="str">
        <f t="shared" si="591"/>
        <v/>
      </c>
      <c r="CH402" s="107" t="str" cm="1">
        <f t="array" ref="CH402">IF(CG402="","",INDEX(imePrezime_id,CG402,0))</f>
        <v/>
      </c>
      <c r="CI402" t="s">
        <v>1</v>
      </c>
      <c r="CJ402" s="30" t="str">
        <f>IF(CE402&lt;&gt;"NEMA","","SELECT '"&amp;CD402&amp;"', ime, prezime FROM imeprezime WHERE ime LIKE '%"&amp;MID(BA402,2,LEN(BA402)-2)&amp;"%' Or prezime LIKE '%"&amp;MID(BB402,2,LEN(BB402)-2)&amp;"%' Or ime LIKE '%"&amp;MID(BB402,2,LEN(BB402)-2)&amp;"%' Or prezime LIKE '%"&amp;MID(BA402,2,LEN(BA402)-2)&amp;"%' ORDER BY ime, prezime;")</f>
        <v/>
      </c>
      <c r="CK402" t="s">
        <v>1</v>
      </c>
      <c r="CL402" s="91"/>
      <c r="CM402" t="s">
        <v>1</v>
      </c>
      <c r="CO402" t="s">
        <v>1</v>
      </c>
      <c r="CW402" s="116" t="str">
        <f>IF(CE402="NEMA",MAX(CW$10:CW401)+1,"")</f>
        <v/>
      </c>
      <c r="CX402" t="s">
        <v>1</v>
      </c>
      <c r="CY402" s="124" t="str">
        <f>LEFT(BQ402,1)</f>
        <v/>
      </c>
      <c r="CZ402" t="s">
        <v>1</v>
      </c>
      <c r="DA402" s="106" t="str">
        <f>IF(CW402="","",IF(BO402&lt;&gt;"CRO","","INSERT INTO osoba (id,reg_broj,oib,spol_id,dat_rodjenja) VALUES ("&amp;CW402&amp;",(SELECT max(reg_broj)+1 FROM osoba),Null,'"&amp;CY402&amp;"',Null); INSERT INTO osoba_log (id,reg_broj,oib,spol_id,dat_rodjenja,dnevnik_id) SELECT id,reg_broj,oib,spol_id,dat_rodjenja,"&amp;CW$2&amp;" FROM osoba WHERE id = "&amp;CW402&amp;";"))</f>
        <v/>
      </c>
      <c r="DB402" s="129" t="str">
        <f>IF(CW402="","","INSERT INTO imeprezime (id,osoba_id,rbr,ime,prezime,klub_id,identitet_id,sintaksa_id,info,aktivno,dnevnik_id) VALUES ("&amp;CW402&amp;","&amp;IF(DA402="","Null",CW402)&amp;",1,'"&amp;BA402&amp;"','"&amp;BB402&amp;"',(SELECT id FROM klub WHERE naziv = '"&amp;BI402&amp;"'),Null,1,'',1,"&amp;CW$2&amp;");")</f>
        <v/>
      </c>
      <c r="DC402" t="s">
        <v>1</v>
      </c>
      <c r="DD402" s="30" t="str">
        <f t="shared" si="592"/>
        <v/>
      </c>
      <c r="DE402" t="s">
        <v>1</v>
      </c>
      <c r="DF402" s="106" t="str">
        <f>IF(OR(BP402="",BP402&lt;&gt;"NEMA"),"",BO402)</f>
        <v/>
      </c>
      <c r="DG402" s="129" t="str">
        <f>IF(DF402="","",MAX(DG$10:DG401)+1)</f>
        <v/>
      </c>
      <c r="DH402" t="s">
        <v>1</v>
      </c>
      <c r="DI402" s="91"/>
      <c r="DJ402" t="s">
        <v>1</v>
      </c>
      <c r="DK402" s="30" t="str">
        <f>IF(DF402="","","INSERT INTO drzava(id,naziv,oznaka) VALUES ("&amp;DG402&amp;",'"&amp;DI402&amp;"','"&amp;UPPER(LEFT(DF402,1))&amp;LOWER(RIGHT(DF402,2))&amp;"');")</f>
        <v/>
      </c>
      <c r="DL402" t="s">
        <v>1</v>
      </c>
      <c r="DM402" s="170" t="str">
        <f>IF(BJ402&lt;&gt;"NEMA","",IF(IFERROR(MATCH(BI402,BI$10:BI401,0),0)&lt;&gt;0,"",BI402))</f>
        <v/>
      </c>
      <c r="DN402" t="s">
        <v>1</v>
      </c>
      <c r="DO402" s="91"/>
      <c r="DP402" t="s">
        <v>1</v>
      </c>
      <c r="DQ402" s="106" t="str">
        <f t="shared" si="593"/>
        <v/>
      </c>
      <c r="DR402" s="74" t="str">
        <f>IF(DQ402="","",MAX(DR$10:DR401)+1)</f>
        <v/>
      </c>
      <c r="DS402" s="74" t="str">
        <f>IF(DQ402="","",IF(BP402="","",IF(BP402="NEMA",DG402,BP402)))</f>
        <v/>
      </c>
      <c r="DT402" s="74" t="str">
        <f t="shared" si="594"/>
        <v/>
      </c>
      <c r="DU402" s="74" t="str">
        <f>IF(DO402="","",MAX(DU$10:DU401)+1)</f>
        <v/>
      </c>
      <c r="DV402" s="181" t="str">
        <f>IF(DO402="","",INDEX(klub_id,MATCH(DO402,klub_naziv,0)))</f>
        <v/>
      </c>
      <c r="DW402" s="129" t="str">
        <f t="shared" si="595"/>
        <v/>
      </c>
      <c r="DX402" t="s">
        <v>1</v>
      </c>
      <c r="DY402" s="30" t="str">
        <f t="shared" si="596"/>
        <v/>
      </c>
      <c r="DZ402" t="s">
        <v>1</v>
      </c>
      <c r="EA402" s="170" t="str">
        <f>IF(BX402="","",IF(BY402&lt;&gt;"NEMA","ime-pre-klu"&amp;IF(BJ402="","","(ali)")&amp;"-kat",IF(CB402&lt;&gt;"NEMA","ime-pre-klu"&amp;IF(BJ402="","","(ali)"),IF(CE402&lt;&gt;"NEMA","ime-pre",IF(CW402&lt;&gt;"","novo",""))))&amp;IF(AND(BE402="0",BD402&gt;max_minuta*60),"-ot",""))</f>
        <v/>
      </c>
      <c r="EB402" t="s">
        <v>1</v>
      </c>
      <c r="EC402" s="112"/>
      <c r="ED402" s="138"/>
      <c r="EE402" s="138"/>
      <c r="EF402" s="138"/>
      <c r="EG402" s="138"/>
      <c r="EH402" s="138"/>
      <c r="EI402" s="138"/>
      <c r="EJ402" s="138"/>
      <c r="EK402" s="138"/>
      <c r="EL402" s="138"/>
      <c r="EM402" s="107" t="str">
        <f t="shared" si="579"/>
        <v/>
      </c>
      <c r="EN402" t="s">
        <v>1</v>
      </c>
    </row>
    <row r="403" spans="2:144" x14ac:dyDescent="0.25">
      <c r="B403" s="152"/>
      <c r="C403" t="s">
        <v>1</v>
      </c>
      <c r="D403" s="163" t="str">
        <f t="shared" si="580"/>
        <v/>
      </c>
      <c r="E403" s="164" t="str">
        <f t="shared" ref="E403:AW403" si="603">IF($B403="","",FIND(";",$B403,D403+1))</f>
        <v/>
      </c>
      <c r="F403" s="164" t="str">
        <f t="shared" si="603"/>
        <v/>
      </c>
      <c r="G403" s="164" t="str">
        <f t="shared" si="603"/>
        <v/>
      </c>
      <c r="H403" s="164" t="str">
        <f t="shared" si="603"/>
        <v/>
      </c>
      <c r="I403" s="164" t="str">
        <f t="shared" si="603"/>
        <v/>
      </c>
      <c r="J403" s="164" t="str">
        <f t="shared" si="603"/>
        <v/>
      </c>
      <c r="K403" s="164" t="str">
        <f t="shared" si="603"/>
        <v/>
      </c>
      <c r="L403" s="164" t="str">
        <f t="shared" si="603"/>
        <v/>
      </c>
      <c r="M403" s="164" t="str">
        <f t="shared" si="603"/>
        <v/>
      </c>
      <c r="N403" s="164" t="str">
        <f t="shared" si="603"/>
        <v/>
      </c>
      <c r="O403" s="164" t="str">
        <f t="shared" si="603"/>
        <v/>
      </c>
      <c r="P403" s="164" t="str">
        <f t="shared" si="603"/>
        <v/>
      </c>
      <c r="Q403" s="164" t="str">
        <f t="shared" si="603"/>
        <v/>
      </c>
      <c r="R403" s="164" t="str">
        <f t="shared" si="603"/>
        <v/>
      </c>
      <c r="S403" s="164" t="str">
        <f t="shared" si="603"/>
        <v/>
      </c>
      <c r="T403" s="164" t="str">
        <f t="shared" si="603"/>
        <v/>
      </c>
      <c r="U403" s="164" t="str">
        <f t="shared" si="603"/>
        <v/>
      </c>
      <c r="V403" s="164" t="str">
        <f t="shared" si="603"/>
        <v/>
      </c>
      <c r="W403" s="164" t="str">
        <f t="shared" si="603"/>
        <v/>
      </c>
      <c r="X403" s="164" t="str">
        <f t="shared" si="603"/>
        <v/>
      </c>
      <c r="Y403" s="164" t="str">
        <f t="shared" si="603"/>
        <v/>
      </c>
      <c r="Z403" s="164" t="str">
        <f t="shared" si="603"/>
        <v/>
      </c>
      <c r="AA403" s="164" t="str">
        <f t="shared" si="603"/>
        <v/>
      </c>
      <c r="AB403" s="164" t="str">
        <f t="shared" si="603"/>
        <v/>
      </c>
      <c r="AC403" s="164" t="str">
        <f t="shared" si="603"/>
        <v/>
      </c>
      <c r="AD403" s="164" t="str">
        <f t="shared" si="603"/>
        <v/>
      </c>
      <c r="AE403" s="164" t="str">
        <f t="shared" si="603"/>
        <v/>
      </c>
      <c r="AF403" s="164" t="str">
        <f t="shared" si="603"/>
        <v/>
      </c>
      <c r="AG403" s="164" t="str">
        <f t="shared" si="603"/>
        <v/>
      </c>
      <c r="AH403" s="164" t="str">
        <f t="shared" si="603"/>
        <v/>
      </c>
      <c r="AI403" s="164" t="str">
        <f t="shared" si="603"/>
        <v/>
      </c>
      <c r="AJ403" s="164" t="str">
        <f t="shared" si="603"/>
        <v/>
      </c>
      <c r="AK403" s="164" t="str">
        <f t="shared" si="603"/>
        <v/>
      </c>
      <c r="AL403" s="164" t="str">
        <f t="shared" si="603"/>
        <v/>
      </c>
      <c r="AM403" s="164" t="str">
        <f t="shared" si="603"/>
        <v/>
      </c>
      <c r="AN403" s="164" t="str">
        <f t="shared" si="603"/>
        <v/>
      </c>
      <c r="AO403" s="164" t="str">
        <f t="shared" si="603"/>
        <v/>
      </c>
      <c r="AP403" s="164" t="str">
        <f t="shared" si="603"/>
        <v/>
      </c>
      <c r="AQ403" s="164" t="str">
        <f t="shared" si="603"/>
        <v/>
      </c>
      <c r="AR403" s="164" t="str">
        <f t="shared" si="603"/>
        <v/>
      </c>
      <c r="AS403" s="164" t="str">
        <f t="shared" si="603"/>
        <v/>
      </c>
      <c r="AT403" s="164" t="str">
        <f t="shared" si="603"/>
        <v/>
      </c>
      <c r="AU403" s="164" t="str">
        <f t="shared" si="603"/>
        <v/>
      </c>
      <c r="AV403" s="164" t="str">
        <f t="shared" si="603"/>
        <v/>
      </c>
      <c r="AW403" s="165" t="str">
        <f t="shared" si="603"/>
        <v/>
      </c>
      <c r="AX403" t="s">
        <v>1</v>
      </c>
      <c r="AY403" s="106" t="str">
        <f t="shared" si="582"/>
        <v/>
      </c>
      <c r="AZ403" s="138" t="str">
        <f t="shared" si="574"/>
        <v/>
      </c>
      <c r="BA403" s="74" t="str">
        <f t="shared" si="583"/>
        <v/>
      </c>
      <c r="BB403" s="74" t="str">
        <f t="shared" si="584"/>
        <v/>
      </c>
      <c r="BC403" s="138" t="str">
        <f t="shared" si="585"/>
        <v/>
      </c>
      <c r="BD403" s="138" t="str">
        <f t="shared" si="586"/>
        <v/>
      </c>
      <c r="BE403" s="138" t="str">
        <f t="shared" si="587"/>
        <v/>
      </c>
      <c r="BF403" s="138" t="str">
        <f t="shared" si="520"/>
        <v/>
      </c>
      <c r="BG403" s="138" t="str">
        <f>IF(CD403="","",IF(N(BD403)&gt;max_minuta*60,2,INDEX(statusRezultat_id,MATCH(VALUE(BE403),statusRezultat_oevent,0))))</f>
        <v/>
      </c>
      <c r="BH403" s="74" t="str">
        <f>IF(B403="","",SUBSTITUTE(MID($B403,R403+1,S403-R403-1),"""",""))</f>
        <v/>
      </c>
      <c r="BI403" s="74" t="str">
        <f>IF(B403="","",SUBSTITUTE(MID($B403,S403+1,T403-S403-1),"""",""))</f>
        <v/>
      </c>
      <c r="BJ403" s="138" t="str">
        <f t="shared" si="588"/>
        <v/>
      </c>
      <c r="BK403" s="74" t="str" cm="1">
        <f t="array" ref="BK403">IF(BJ403="",""&amp;BI403,IF(BJ403="NEMA",BI403,INDEX(klubAlias_klub,BJ403)))</f>
        <v/>
      </c>
      <c r="BL403" s="74" t="str" cm="1">
        <f t="array" ref="BL403">IFERROR(INDEX(registarNatjecatelji,CE403,4),"")</f>
        <v/>
      </c>
      <c r="BM403" s="183" t="str">
        <f t="shared" si="544"/>
        <v/>
      </c>
      <c r="BN403" s="74" t="str">
        <f t="shared" si="589"/>
        <v/>
      </c>
      <c r="BO403" s="74" t="str">
        <f>IF(B403="","",SUBSTITUTE(MID($B403,T403+1,U403-T403-1),"""",""))</f>
        <v/>
      </c>
      <c r="BP403" s="138" t="str">
        <f>IF(BO403="","",IFERROR(INDEX(drzava_id,MATCH(BO403,drzava_oznaka,0)),"NEMA"))</f>
        <v/>
      </c>
      <c r="BQ403" s="74" t="str">
        <f>IF(B403="","",SUBSTITUTE(MID($B403,AQ403+1,AR403-AQ403-1),"""",""))</f>
        <v/>
      </c>
      <c r="BR403" s="74" t="str">
        <f t="shared" si="575"/>
        <v/>
      </c>
      <c r="BS403" s="138" t="str">
        <f t="shared" si="576"/>
        <v/>
      </c>
      <c r="BT403" s="75" t="str">
        <f>IF(B403="","",SUBSTITUTE(MID($B403,AR403+1,AS403-AR403-1),"""",""))</f>
        <v/>
      </c>
      <c r="BU403" s="75" t="str">
        <f>IF(B403="","",SUBSTITUTE(MID($B403,AS403+1,AT403-AS403-1),"""",""))</f>
        <v/>
      </c>
      <c r="BV403" s="76" t="str">
        <f>IF(B403="","",SUBSTITUTE(MID($B403,AT403+1,AU403-AT403-1),"""",""))</f>
        <v/>
      </c>
      <c r="BW403" t="s">
        <v>1</v>
      </c>
      <c r="BX403" s="106" t="str">
        <f>IF(BA403="Vacant","",IF(BA403="","",BA403) &amp; IF(BB403="",""," – " &amp; BB403) &amp; IF(BN403="",""," – " &amp; BN403) &amp; IF(AY403="",""," – " &amp; AY403))</f>
        <v/>
      </c>
      <c r="BY403" s="107" t="str">
        <f t="shared" si="577"/>
        <v/>
      </c>
      <c r="BZ403" t="s">
        <v>1</v>
      </c>
      <c r="CA403" s="106" t="str">
        <f>IF(BA403="Vacant","",IF(BA403="","",BA403) &amp; IF(BB403="",""," – " &amp; BB403) &amp; IF(BN403="",""," – " &amp; BN403))</f>
        <v/>
      </c>
      <c r="CB403" s="107" t="str">
        <f t="shared" si="578"/>
        <v/>
      </c>
      <c r="CC403" t="s">
        <v>1</v>
      </c>
      <c r="CD403" s="106" t="str">
        <f>IF(BA403="Vacant","",IF(BA403="","",BA403)&amp;IF(BB403="",""," – "&amp;BB403))</f>
        <v/>
      </c>
      <c r="CE403" s="107" t="str">
        <f t="shared" si="590"/>
        <v/>
      </c>
      <c r="CF403" t="s">
        <v>1</v>
      </c>
      <c r="CG403" s="112" t="str">
        <f t="shared" si="591"/>
        <v/>
      </c>
      <c r="CH403" s="107" t="str" cm="1">
        <f t="array" ref="CH403">IF(CG403="","",INDEX(imePrezime_id,CG403,0))</f>
        <v/>
      </c>
      <c r="CI403" t="s">
        <v>1</v>
      </c>
      <c r="CJ403" s="30" t="str">
        <f>IF(CE403&lt;&gt;"NEMA","","SELECT '"&amp;CD403&amp;"', ime, prezime FROM imeprezime WHERE ime LIKE '%"&amp;MID(BA403,2,LEN(BA403)-2)&amp;"%' Or prezime LIKE '%"&amp;MID(BB403,2,LEN(BB403)-2)&amp;"%' Or ime LIKE '%"&amp;MID(BB403,2,LEN(BB403)-2)&amp;"%' Or prezime LIKE '%"&amp;MID(BA403,2,LEN(BA403)-2)&amp;"%' ORDER BY ime, prezime;")</f>
        <v/>
      </c>
      <c r="CK403" t="s">
        <v>1</v>
      </c>
      <c r="CL403" s="91"/>
      <c r="CM403" t="s">
        <v>1</v>
      </c>
      <c r="CO403" t="s">
        <v>1</v>
      </c>
      <c r="CW403" s="116" t="str">
        <f>IF(CE403="NEMA",MAX(CW$10:CW402)+1,"")</f>
        <v/>
      </c>
      <c r="CX403" t="s">
        <v>1</v>
      </c>
      <c r="CY403" s="124" t="str">
        <f>LEFT(BQ403,1)</f>
        <v/>
      </c>
      <c r="CZ403" t="s">
        <v>1</v>
      </c>
      <c r="DA403" s="106" t="str">
        <f>IF(CW403="","",IF(BO403&lt;&gt;"CRO","","INSERT INTO osoba (id,reg_broj,oib,spol_id,dat_rodjenja) VALUES ("&amp;CW403&amp;",(SELECT max(reg_broj)+1 FROM osoba),Null,'"&amp;CY403&amp;"',Null); INSERT INTO osoba_log (id,reg_broj,oib,spol_id,dat_rodjenja,dnevnik_id) SELECT id,reg_broj,oib,spol_id,dat_rodjenja,"&amp;CW$2&amp;" FROM osoba WHERE id = "&amp;CW403&amp;";"))</f>
        <v/>
      </c>
      <c r="DB403" s="129" t="str">
        <f>IF(CW403="","","INSERT INTO imeprezime (id,osoba_id,rbr,ime,prezime,klub_id,identitet_id,sintaksa_id,info,aktivno,dnevnik_id) VALUES ("&amp;CW403&amp;","&amp;IF(DA403="","Null",CW403)&amp;",1,'"&amp;BA403&amp;"','"&amp;BB403&amp;"',(SELECT id FROM klub WHERE naziv = '"&amp;BI403&amp;"'),Null,1,'',1,"&amp;CW$2&amp;");")</f>
        <v/>
      </c>
      <c r="DC403" t="s">
        <v>1</v>
      </c>
      <c r="DD403" s="30" t="str">
        <f t="shared" si="592"/>
        <v/>
      </c>
      <c r="DE403" t="s">
        <v>1</v>
      </c>
      <c r="DF403" s="106" t="str">
        <f>IF(OR(BP403="",BP403&lt;&gt;"NEMA"),"",BO403)</f>
        <v/>
      </c>
      <c r="DG403" s="129" t="str">
        <f>IF(DF403="","",MAX(DG$10:DG402)+1)</f>
        <v/>
      </c>
      <c r="DH403" t="s">
        <v>1</v>
      </c>
      <c r="DI403" s="91"/>
      <c r="DJ403" t="s">
        <v>1</v>
      </c>
      <c r="DK403" s="30" t="str">
        <f>IF(DF403="","","INSERT INTO drzava(id,naziv,oznaka) VALUES ("&amp;DG403&amp;",'"&amp;DI403&amp;"','"&amp;UPPER(LEFT(DF403,1))&amp;LOWER(RIGHT(DF403,2))&amp;"');")</f>
        <v/>
      </c>
      <c r="DL403" t="s">
        <v>1</v>
      </c>
      <c r="DM403" s="170" t="str">
        <f>IF(BJ403&lt;&gt;"NEMA","",IF(IFERROR(MATCH(BI403,BI$10:BI402,0),0)&lt;&gt;0,"",BI403))</f>
        <v/>
      </c>
      <c r="DN403" t="s">
        <v>1</v>
      </c>
      <c r="DO403" s="91"/>
      <c r="DP403" t="s">
        <v>1</v>
      </c>
      <c r="DQ403" s="106" t="str">
        <f t="shared" si="593"/>
        <v/>
      </c>
      <c r="DR403" s="74" t="str">
        <f>IF(DQ403="","",MAX(DR$10:DR402)+1)</f>
        <v/>
      </c>
      <c r="DS403" s="74" t="str">
        <f>IF(DQ403="","",IF(BP403="","",IF(BP403="NEMA",DG403,BP403)))</f>
        <v/>
      </c>
      <c r="DT403" s="74" t="str">
        <f t="shared" si="594"/>
        <v/>
      </c>
      <c r="DU403" s="74" t="str">
        <f>IF(DO403="","",MAX(DU$10:DU402)+1)</f>
        <v/>
      </c>
      <c r="DV403" s="181" t="str">
        <f>IF(DO403="","",INDEX(klub_id,MATCH(DO403,klub_naziv,0)))</f>
        <v/>
      </c>
      <c r="DW403" s="129" t="str">
        <f t="shared" si="595"/>
        <v/>
      </c>
      <c r="DX403" t="s">
        <v>1</v>
      </c>
      <c r="DY403" s="30" t="str">
        <f t="shared" si="596"/>
        <v/>
      </c>
      <c r="DZ403" t="s">
        <v>1</v>
      </c>
      <c r="EA403" s="170" t="str">
        <f>IF(BX403="","",IF(BY403&lt;&gt;"NEMA","ime-pre-klu"&amp;IF(BJ403="","","(ali)")&amp;"-kat",IF(CB403&lt;&gt;"NEMA","ime-pre-klu"&amp;IF(BJ403="","","(ali)"),IF(CE403&lt;&gt;"NEMA","ime-pre",IF(CW403&lt;&gt;"","novo",""))))&amp;IF(AND(BE403="0",BD403&gt;max_minuta*60),"-ot",""))</f>
        <v/>
      </c>
      <c r="EB403" t="s">
        <v>1</v>
      </c>
      <c r="EC403" s="112"/>
      <c r="ED403" s="138"/>
      <c r="EE403" s="138"/>
      <c r="EF403" s="138"/>
      <c r="EG403" s="138"/>
      <c r="EH403" s="138"/>
      <c r="EI403" s="138"/>
      <c r="EJ403" s="138"/>
      <c r="EK403" s="138"/>
      <c r="EL403" s="138"/>
      <c r="EM403" s="107" t="str">
        <f t="shared" si="579"/>
        <v/>
      </c>
      <c r="EN403" t="s">
        <v>1</v>
      </c>
    </row>
    <row r="404" spans="2:144" x14ac:dyDescent="0.25">
      <c r="B404" s="152"/>
      <c r="C404" t="s">
        <v>1</v>
      </c>
      <c r="D404" s="163" t="str">
        <f t="shared" si="580"/>
        <v/>
      </c>
      <c r="E404" s="164" t="str">
        <f t="shared" ref="E404:AW404" si="604">IF($B404="","",FIND(";",$B404,D404+1))</f>
        <v/>
      </c>
      <c r="F404" s="164" t="str">
        <f t="shared" si="604"/>
        <v/>
      </c>
      <c r="G404" s="164" t="str">
        <f t="shared" si="604"/>
        <v/>
      </c>
      <c r="H404" s="164" t="str">
        <f t="shared" si="604"/>
        <v/>
      </c>
      <c r="I404" s="164" t="str">
        <f t="shared" si="604"/>
        <v/>
      </c>
      <c r="J404" s="164" t="str">
        <f t="shared" si="604"/>
        <v/>
      </c>
      <c r="K404" s="164" t="str">
        <f t="shared" si="604"/>
        <v/>
      </c>
      <c r="L404" s="164" t="str">
        <f t="shared" si="604"/>
        <v/>
      </c>
      <c r="M404" s="164" t="str">
        <f t="shared" si="604"/>
        <v/>
      </c>
      <c r="N404" s="164" t="str">
        <f t="shared" si="604"/>
        <v/>
      </c>
      <c r="O404" s="164" t="str">
        <f t="shared" si="604"/>
        <v/>
      </c>
      <c r="P404" s="164" t="str">
        <f t="shared" si="604"/>
        <v/>
      </c>
      <c r="Q404" s="164" t="str">
        <f t="shared" si="604"/>
        <v/>
      </c>
      <c r="R404" s="164" t="str">
        <f t="shared" si="604"/>
        <v/>
      </c>
      <c r="S404" s="164" t="str">
        <f t="shared" si="604"/>
        <v/>
      </c>
      <c r="T404" s="164" t="str">
        <f t="shared" si="604"/>
        <v/>
      </c>
      <c r="U404" s="164" t="str">
        <f t="shared" si="604"/>
        <v/>
      </c>
      <c r="V404" s="164" t="str">
        <f t="shared" si="604"/>
        <v/>
      </c>
      <c r="W404" s="164" t="str">
        <f t="shared" si="604"/>
        <v/>
      </c>
      <c r="X404" s="164" t="str">
        <f t="shared" si="604"/>
        <v/>
      </c>
      <c r="Y404" s="164" t="str">
        <f t="shared" si="604"/>
        <v/>
      </c>
      <c r="Z404" s="164" t="str">
        <f t="shared" si="604"/>
        <v/>
      </c>
      <c r="AA404" s="164" t="str">
        <f t="shared" si="604"/>
        <v/>
      </c>
      <c r="AB404" s="164" t="str">
        <f t="shared" si="604"/>
        <v/>
      </c>
      <c r="AC404" s="164" t="str">
        <f t="shared" si="604"/>
        <v/>
      </c>
      <c r="AD404" s="164" t="str">
        <f t="shared" si="604"/>
        <v/>
      </c>
      <c r="AE404" s="164" t="str">
        <f t="shared" si="604"/>
        <v/>
      </c>
      <c r="AF404" s="164" t="str">
        <f t="shared" si="604"/>
        <v/>
      </c>
      <c r="AG404" s="164" t="str">
        <f t="shared" si="604"/>
        <v/>
      </c>
      <c r="AH404" s="164" t="str">
        <f t="shared" si="604"/>
        <v/>
      </c>
      <c r="AI404" s="164" t="str">
        <f t="shared" si="604"/>
        <v/>
      </c>
      <c r="AJ404" s="164" t="str">
        <f t="shared" si="604"/>
        <v/>
      </c>
      <c r="AK404" s="164" t="str">
        <f t="shared" si="604"/>
        <v/>
      </c>
      <c r="AL404" s="164" t="str">
        <f t="shared" si="604"/>
        <v/>
      </c>
      <c r="AM404" s="164" t="str">
        <f t="shared" si="604"/>
        <v/>
      </c>
      <c r="AN404" s="164" t="str">
        <f t="shared" si="604"/>
        <v/>
      </c>
      <c r="AO404" s="164" t="str">
        <f t="shared" si="604"/>
        <v/>
      </c>
      <c r="AP404" s="164" t="str">
        <f t="shared" si="604"/>
        <v/>
      </c>
      <c r="AQ404" s="164" t="str">
        <f t="shared" si="604"/>
        <v/>
      </c>
      <c r="AR404" s="164" t="str">
        <f t="shared" si="604"/>
        <v/>
      </c>
      <c r="AS404" s="164" t="str">
        <f t="shared" si="604"/>
        <v/>
      </c>
      <c r="AT404" s="164" t="str">
        <f t="shared" si="604"/>
        <v/>
      </c>
      <c r="AU404" s="164" t="str">
        <f t="shared" si="604"/>
        <v/>
      </c>
      <c r="AV404" s="164" t="str">
        <f t="shared" si="604"/>
        <v/>
      </c>
      <c r="AW404" s="165" t="str">
        <f t="shared" si="604"/>
        <v/>
      </c>
      <c r="AX404" t="s">
        <v>1</v>
      </c>
      <c r="AY404" s="106" t="str">
        <f t="shared" si="582"/>
        <v/>
      </c>
      <c r="AZ404" s="138" t="str">
        <f t="shared" si="574"/>
        <v/>
      </c>
      <c r="BA404" s="74" t="str">
        <f t="shared" si="583"/>
        <v/>
      </c>
      <c r="BB404" s="74" t="str">
        <f t="shared" si="584"/>
        <v/>
      </c>
      <c r="BC404" s="138" t="str">
        <f t="shared" si="585"/>
        <v/>
      </c>
      <c r="BD404" s="138" t="str">
        <f t="shared" si="586"/>
        <v/>
      </c>
      <c r="BE404" s="138" t="str">
        <f t="shared" si="587"/>
        <v/>
      </c>
      <c r="BF404" s="138" t="str">
        <f t="shared" si="520"/>
        <v/>
      </c>
      <c r="BG404" s="138" t="str">
        <f>IF(CD404="","",IF(N(BD404)&gt;max_minuta*60,2,INDEX(statusRezultat_id,MATCH(VALUE(BE404),statusRezultat_oevent,0))))</f>
        <v/>
      </c>
      <c r="BH404" s="74" t="str">
        <f>IF(B404="","",SUBSTITUTE(MID($B404,R404+1,S404-R404-1),"""",""))</f>
        <v/>
      </c>
      <c r="BI404" s="74" t="str">
        <f>IF(B404="","",SUBSTITUTE(MID($B404,S404+1,T404-S404-1),"""",""))</f>
        <v/>
      </c>
      <c r="BJ404" s="138" t="str">
        <f t="shared" si="588"/>
        <v/>
      </c>
      <c r="BK404" s="74" t="str" cm="1">
        <f t="array" ref="BK404">IF(BJ404="",""&amp;BI404,IF(BJ404="NEMA",BI404,INDEX(klubAlias_klub,BJ404)))</f>
        <v/>
      </c>
      <c r="BL404" s="74" t="str" cm="1">
        <f t="array" ref="BL404">IFERROR(INDEX(registarNatjecatelji,CE404,4),"")</f>
        <v/>
      </c>
      <c r="BM404" s="183" t="str">
        <f t="shared" si="544"/>
        <v/>
      </c>
      <c r="BN404" s="74" t="str">
        <f t="shared" si="589"/>
        <v/>
      </c>
      <c r="BO404" s="74" t="str">
        <f>IF(B404="","",SUBSTITUTE(MID($B404,T404+1,U404-T404-1),"""",""))</f>
        <v/>
      </c>
      <c r="BP404" s="138" t="str">
        <f>IF(BO404="","",IFERROR(INDEX(drzava_id,MATCH(BO404,drzava_oznaka,0)),"NEMA"))</f>
        <v/>
      </c>
      <c r="BQ404" s="74" t="str">
        <f>IF(B404="","",SUBSTITUTE(MID($B404,AQ404+1,AR404-AQ404-1),"""",""))</f>
        <v/>
      </c>
      <c r="BR404" s="74" t="str">
        <f t="shared" si="575"/>
        <v/>
      </c>
      <c r="BS404" s="138" t="str">
        <f t="shared" si="576"/>
        <v/>
      </c>
      <c r="BT404" s="75" t="str">
        <f>IF(B404="","",SUBSTITUTE(MID($B404,AR404+1,AS404-AR404-1),"""",""))</f>
        <v/>
      </c>
      <c r="BU404" s="75" t="str">
        <f>IF(B404="","",SUBSTITUTE(MID($B404,AS404+1,AT404-AS404-1),"""",""))</f>
        <v/>
      </c>
      <c r="BV404" s="76" t="str">
        <f>IF(B404="","",SUBSTITUTE(MID($B404,AT404+1,AU404-AT404-1),"""",""))</f>
        <v/>
      </c>
      <c r="BW404" t="s">
        <v>1</v>
      </c>
      <c r="BX404" s="106" t="str">
        <f>IF(BA404="Vacant","",IF(BA404="","",BA404) &amp; IF(BB404="",""," – " &amp; BB404) &amp; IF(BN404="",""," – " &amp; BN404) &amp; IF(AY404="",""," – " &amp; AY404))</f>
        <v/>
      </c>
      <c r="BY404" s="107" t="str">
        <f t="shared" si="577"/>
        <v/>
      </c>
      <c r="BZ404" t="s">
        <v>1</v>
      </c>
      <c r="CA404" s="106" t="str">
        <f>IF(BA404="Vacant","",IF(BA404="","",BA404) &amp; IF(BB404="",""," – " &amp; BB404) &amp; IF(BN404="",""," – " &amp; BN404))</f>
        <v/>
      </c>
      <c r="CB404" s="107" t="str">
        <f t="shared" si="578"/>
        <v/>
      </c>
      <c r="CC404" t="s">
        <v>1</v>
      </c>
      <c r="CD404" s="106" t="str">
        <f>IF(BA404="Vacant","",IF(BA404="","",BA404)&amp;IF(BB404="",""," – "&amp;BB404))</f>
        <v/>
      </c>
      <c r="CE404" s="107" t="str">
        <f t="shared" si="590"/>
        <v/>
      </c>
      <c r="CF404" t="s">
        <v>1</v>
      </c>
      <c r="CG404" s="112" t="str">
        <f t="shared" si="591"/>
        <v/>
      </c>
      <c r="CH404" s="107" t="str" cm="1">
        <f t="array" ref="CH404">IF(CG404="","",INDEX(imePrezime_id,CG404,0))</f>
        <v/>
      </c>
      <c r="CI404" t="s">
        <v>1</v>
      </c>
      <c r="CJ404" s="30" t="str">
        <f>IF(CE404&lt;&gt;"NEMA","","SELECT '"&amp;CD404&amp;"', ime, prezime FROM imeprezime WHERE ime LIKE '%"&amp;MID(BA404,2,LEN(BA404)-2)&amp;"%' Or prezime LIKE '%"&amp;MID(BB404,2,LEN(BB404)-2)&amp;"%' Or ime LIKE '%"&amp;MID(BB404,2,LEN(BB404)-2)&amp;"%' Or prezime LIKE '%"&amp;MID(BA404,2,LEN(BA404)-2)&amp;"%' ORDER BY ime, prezime;")</f>
        <v/>
      </c>
      <c r="CK404" t="s">
        <v>1</v>
      </c>
      <c r="CL404" s="91"/>
      <c r="CM404" t="s">
        <v>1</v>
      </c>
      <c r="CO404" t="s">
        <v>1</v>
      </c>
      <c r="CW404" s="116" t="str">
        <f>IF(CE404="NEMA",MAX(CW$10:CW403)+1,"")</f>
        <v/>
      </c>
      <c r="CX404" t="s">
        <v>1</v>
      </c>
      <c r="CY404" s="124" t="str">
        <f>LEFT(BQ404,1)</f>
        <v/>
      </c>
      <c r="CZ404" t="s">
        <v>1</v>
      </c>
      <c r="DA404" s="106" t="str">
        <f>IF(CW404="","",IF(BO404&lt;&gt;"CRO","","INSERT INTO osoba (id,reg_broj,oib,spol_id,dat_rodjenja) VALUES ("&amp;CW404&amp;",(SELECT max(reg_broj)+1 FROM osoba),Null,'"&amp;CY404&amp;"',Null); INSERT INTO osoba_log (id,reg_broj,oib,spol_id,dat_rodjenja,dnevnik_id) SELECT id,reg_broj,oib,spol_id,dat_rodjenja,"&amp;CW$2&amp;" FROM osoba WHERE id = "&amp;CW404&amp;";"))</f>
        <v/>
      </c>
      <c r="DB404" s="129" t="str">
        <f>IF(CW404="","","INSERT INTO imeprezime (id,osoba_id,rbr,ime,prezime,klub_id,identitet_id,sintaksa_id,info,aktivno,dnevnik_id) VALUES ("&amp;CW404&amp;","&amp;IF(DA404="","Null",CW404)&amp;",1,'"&amp;BA404&amp;"','"&amp;BB404&amp;"',(SELECT id FROM klub WHERE naziv = '"&amp;BI404&amp;"'),Null,1,'',1,"&amp;CW$2&amp;");")</f>
        <v/>
      </c>
      <c r="DC404" t="s">
        <v>1</v>
      </c>
      <c r="DD404" s="30" t="str">
        <f t="shared" si="592"/>
        <v/>
      </c>
      <c r="DE404" t="s">
        <v>1</v>
      </c>
      <c r="DF404" s="106" t="str">
        <f>IF(OR(BP404="",BP404&lt;&gt;"NEMA"),"",BO404)</f>
        <v/>
      </c>
      <c r="DG404" s="129" t="str">
        <f>IF(DF404="","",MAX(DG$10:DG403)+1)</f>
        <v/>
      </c>
      <c r="DH404" t="s">
        <v>1</v>
      </c>
      <c r="DI404" s="91"/>
      <c r="DJ404" t="s">
        <v>1</v>
      </c>
      <c r="DK404" s="30" t="str">
        <f>IF(DF404="","","INSERT INTO drzava(id,naziv,oznaka) VALUES ("&amp;DG404&amp;",'"&amp;DI404&amp;"','"&amp;UPPER(LEFT(DF404,1))&amp;LOWER(RIGHT(DF404,2))&amp;"');")</f>
        <v/>
      </c>
      <c r="DL404" t="s">
        <v>1</v>
      </c>
      <c r="DM404" s="170" t="str">
        <f>IF(BJ404&lt;&gt;"NEMA","",IF(IFERROR(MATCH(BI404,BI$10:BI403,0),0)&lt;&gt;0,"",BI404))</f>
        <v/>
      </c>
      <c r="DN404" t="s">
        <v>1</v>
      </c>
      <c r="DO404" s="91"/>
      <c r="DP404" t="s">
        <v>1</v>
      </c>
      <c r="DQ404" s="106" t="str">
        <f t="shared" si="593"/>
        <v/>
      </c>
      <c r="DR404" s="74" t="str">
        <f>IF(DQ404="","",MAX(DR$10:DR403)+1)</f>
        <v/>
      </c>
      <c r="DS404" s="74" t="str">
        <f>IF(DQ404="","",IF(BP404="","",IF(BP404="NEMA",DG404,BP404)))</f>
        <v/>
      </c>
      <c r="DT404" s="74" t="str">
        <f t="shared" si="594"/>
        <v/>
      </c>
      <c r="DU404" s="74" t="str">
        <f>IF(DO404="","",MAX(DU$10:DU403)+1)</f>
        <v/>
      </c>
      <c r="DV404" s="181" t="str">
        <f>IF(DO404="","",INDEX(klub_id,MATCH(DO404,klub_naziv,0)))</f>
        <v/>
      </c>
      <c r="DW404" s="129" t="str">
        <f t="shared" si="595"/>
        <v/>
      </c>
      <c r="DX404" t="s">
        <v>1</v>
      </c>
      <c r="DY404" s="30" t="str">
        <f t="shared" si="596"/>
        <v/>
      </c>
      <c r="DZ404" t="s">
        <v>1</v>
      </c>
      <c r="EA404" s="170" t="str">
        <f>IF(BX404="","",IF(BY404&lt;&gt;"NEMA","ime-pre-klu"&amp;IF(BJ404="","","(ali)")&amp;"-kat",IF(CB404&lt;&gt;"NEMA","ime-pre-klu"&amp;IF(BJ404="","","(ali)"),IF(CE404&lt;&gt;"NEMA","ime-pre",IF(CW404&lt;&gt;"","novo",""))))&amp;IF(AND(BE404="0",BD404&gt;max_minuta*60),"-ot",""))</f>
        <v/>
      </c>
      <c r="EB404" t="s">
        <v>1</v>
      </c>
      <c r="EC404" s="112"/>
      <c r="ED404" s="138"/>
      <c r="EE404" s="138"/>
      <c r="EF404" s="138"/>
      <c r="EG404" s="138"/>
      <c r="EH404" s="138"/>
      <c r="EI404" s="138"/>
      <c r="EJ404" s="138"/>
      <c r="EK404" s="138"/>
      <c r="EL404" s="138"/>
      <c r="EM404" s="107" t="str">
        <f t="shared" si="579"/>
        <v/>
      </c>
      <c r="EN404" t="s">
        <v>1</v>
      </c>
    </row>
    <row r="405" spans="2:144" x14ac:dyDescent="0.25">
      <c r="B405" s="152"/>
      <c r="C405" t="s">
        <v>1</v>
      </c>
      <c r="D405" s="163" t="str">
        <f t="shared" si="580"/>
        <v/>
      </c>
      <c r="E405" s="164" t="str">
        <f t="shared" ref="E405:AW405" si="605">IF($B405="","",FIND(";",$B405,D405+1))</f>
        <v/>
      </c>
      <c r="F405" s="164" t="str">
        <f t="shared" si="605"/>
        <v/>
      </c>
      <c r="G405" s="164" t="str">
        <f t="shared" si="605"/>
        <v/>
      </c>
      <c r="H405" s="164" t="str">
        <f t="shared" si="605"/>
        <v/>
      </c>
      <c r="I405" s="164" t="str">
        <f t="shared" si="605"/>
        <v/>
      </c>
      <c r="J405" s="164" t="str">
        <f t="shared" si="605"/>
        <v/>
      </c>
      <c r="K405" s="164" t="str">
        <f t="shared" si="605"/>
        <v/>
      </c>
      <c r="L405" s="164" t="str">
        <f t="shared" si="605"/>
        <v/>
      </c>
      <c r="M405" s="164" t="str">
        <f t="shared" si="605"/>
        <v/>
      </c>
      <c r="N405" s="164" t="str">
        <f t="shared" si="605"/>
        <v/>
      </c>
      <c r="O405" s="164" t="str">
        <f t="shared" si="605"/>
        <v/>
      </c>
      <c r="P405" s="164" t="str">
        <f t="shared" si="605"/>
        <v/>
      </c>
      <c r="Q405" s="164" t="str">
        <f t="shared" si="605"/>
        <v/>
      </c>
      <c r="R405" s="164" t="str">
        <f t="shared" si="605"/>
        <v/>
      </c>
      <c r="S405" s="164" t="str">
        <f t="shared" si="605"/>
        <v/>
      </c>
      <c r="T405" s="164" t="str">
        <f t="shared" si="605"/>
        <v/>
      </c>
      <c r="U405" s="164" t="str">
        <f t="shared" si="605"/>
        <v/>
      </c>
      <c r="V405" s="164" t="str">
        <f t="shared" si="605"/>
        <v/>
      </c>
      <c r="W405" s="164" t="str">
        <f t="shared" si="605"/>
        <v/>
      </c>
      <c r="X405" s="164" t="str">
        <f t="shared" si="605"/>
        <v/>
      </c>
      <c r="Y405" s="164" t="str">
        <f t="shared" si="605"/>
        <v/>
      </c>
      <c r="Z405" s="164" t="str">
        <f t="shared" si="605"/>
        <v/>
      </c>
      <c r="AA405" s="164" t="str">
        <f t="shared" si="605"/>
        <v/>
      </c>
      <c r="AB405" s="164" t="str">
        <f t="shared" si="605"/>
        <v/>
      </c>
      <c r="AC405" s="164" t="str">
        <f t="shared" si="605"/>
        <v/>
      </c>
      <c r="AD405" s="164" t="str">
        <f t="shared" si="605"/>
        <v/>
      </c>
      <c r="AE405" s="164" t="str">
        <f t="shared" si="605"/>
        <v/>
      </c>
      <c r="AF405" s="164" t="str">
        <f t="shared" si="605"/>
        <v/>
      </c>
      <c r="AG405" s="164" t="str">
        <f t="shared" si="605"/>
        <v/>
      </c>
      <c r="AH405" s="164" t="str">
        <f t="shared" si="605"/>
        <v/>
      </c>
      <c r="AI405" s="164" t="str">
        <f t="shared" si="605"/>
        <v/>
      </c>
      <c r="AJ405" s="164" t="str">
        <f t="shared" si="605"/>
        <v/>
      </c>
      <c r="AK405" s="164" t="str">
        <f t="shared" si="605"/>
        <v/>
      </c>
      <c r="AL405" s="164" t="str">
        <f t="shared" si="605"/>
        <v/>
      </c>
      <c r="AM405" s="164" t="str">
        <f t="shared" si="605"/>
        <v/>
      </c>
      <c r="AN405" s="164" t="str">
        <f t="shared" si="605"/>
        <v/>
      </c>
      <c r="AO405" s="164" t="str">
        <f t="shared" si="605"/>
        <v/>
      </c>
      <c r="AP405" s="164" t="str">
        <f t="shared" si="605"/>
        <v/>
      </c>
      <c r="AQ405" s="164" t="str">
        <f t="shared" si="605"/>
        <v/>
      </c>
      <c r="AR405" s="164" t="str">
        <f t="shared" si="605"/>
        <v/>
      </c>
      <c r="AS405" s="164" t="str">
        <f t="shared" si="605"/>
        <v/>
      </c>
      <c r="AT405" s="164" t="str">
        <f t="shared" si="605"/>
        <v/>
      </c>
      <c r="AU405" s="164" t="str">
        <f t="shared" si="605"/>
        <v/>
      </c>
      <c r="AV405" s="164" t="str">
        <f t="shared" si="605"/>
        <v/>
      </c>
      <c r="AW405" s="165" t="str">
        <f t="shared" si="605"/>
        <v/>
      </c>
      <c r="AX405" t="s">
        <v>1</v>
      </c>
      <c r="AY405" s="106" t="str">
        <f t="shared" si="582"/>
        <v/>
      </c>
      <c r="AZ405" s="138" t="str">
        <f t="shared" si="574"/>
        <v/>
      </c>
      <c r="BA405" s="74" t="str">
        <f t="shared" si="583"/>
        <v/>
      </c>
      <c r="BB405" s="74" t="str">
        <f t="shared" si="584"/>
        <v/>
      </c>
      <c r="BC405" s="138" t="str">
        <f t="shared" si="585"/>
        <v/>
      </c>
      <c r="BD405" s="138" t="str">
        <f t="shared" si="586"/>
        <v/>
      </c>
      <c r="BE405" s="138" t="str">
        <f t="shared" si="587"/>
        <v/>
      </c>
      <c r="BF405" s="138" t="str">
        <f t="shared" si="520"/>
        <v/>
      </c>
      <c r="BG405" s="138" t="str">
        <f>IF(CD405="","",IF(N(BD405)&gt;max_minuta*60,2,INDEX(statusRezultat_id,MATCH(VALUE(BE405),statusRezultat_oevent,0))))</f>
        <v/>
      </c>
      <c r="BH405" s="74" t="str">
        <f>IF(B405="","",SUBSTITUTE(MID($B405,R405+1,S405-R405-1),"""",""))</f>
        <v/>
      </c>
      <c r="BI405" s="74" t="str">
        <f>IF(B405="","",SUBSTITUTE(MID($B405,S405+1,T405-S405-1),"""",""))</f>
        <v/>
      </c>
      <c r="BJ405" s="138" t="str">
        <f t="shared" si="588"/>
        <v/>
      </c>
      <c r="BK405" s="74" t="str" cm="1">
        <f t="array" ref="BK405">IF(BJ405="",""&amp;BI405,IF(BJ405="NEMA",BI405,INDEX(klubAlias_klub,BJ405)))</f>
        <v/>
      </c>
      <c r="BL405" s="74" t="str" cm="1">
        <f t="array" ref="BL405">IFERROR(INDEX(registarNatjecatelji,CE405,4),"")</f>
        <v/>
      </c>
      <c r="BM405" s="183" t="str">
        <f t="shared" si="544"/>
        <v/>
      </c>
      <c r="BN405" s="74" t="str">
        <f t="shared" si="589"/>
        <v/>
      </c>
      <c r="BO405" s="74" t="str">
        <f>IF(B405="","",SUBSTITUTE(MID($B405,T405+1,U405-T405-1),"""",""))</f>
        <v/>
      </c>
      <c r="BP405" s="138" t="str">
        <f>IF(BO405="","",IFERROR(INDEX(drzava_id,MATCH(BO405,drzava_oznaka,0)),"NEMA"))</f>
        <v/>
      </c>
      <c r="BQ405" s="74" t="str">
        <f>IF(B405="","",SUBSTITUTE(MID($B405,AQ405+1,AR405-AQ405-1),"""",""))</f>
        <v/>
      </c>
      <c r="BR405" s="74" t="str">
        <f t="shared" si="575"/>
        <v/>
      </c>
      <c r="BS405" s="138" t="str">
        <f t="shared" si="576"/>
        <v/>
      </c>
      <c r="BT405" s="75" t="str">
        <f>IF(B405="","",SUBSTITUTE(MID($B405,AR405+1,AS405-AR405-1),"""",""))</f>
        <v/>
      </c>
      <c r="BU405" s="75" t="str">
        <f>IF(B405="","",SUBSTITUTE(MID($B405,AS405+1,AT405-AS405-1),"""",""))</f>
        <v/>
      </c>
      <c r="BV405" s="76" t="str">
        <f>IF(B405="","",SUBSTITUTE(MID($B405,AT405+1,AU405-AT405-1),"""",""))</f>
        <v/>
      </c>
      <c r="BW405" t="s">
        <v>1</v>
      </c>
      <c r="BX405" s="106" t="str">
        <f>IF(BA405="Vacant","",IF(BA405="","",BA405) &amp; IF(BB405="",""," – " &amp; BB405) &amp; IF(BN405="",""," – " &amp; BN405) &amp; IF(AY405="",""," – " &amp; AY405))</f>
        <v/>
      </c>
      <c r="BY405" s="107" t="str">
        <f t="shared" si="577"/>
        <v/>
      </c>
      <c r="BZ405" t="s">
        <v>1</v>
      </c>
      <c r="CA405" s="106" t="str">
        <f>IF(BA405="Vacant","",IF(BA405="","",BA405) &amp; IF(BB405="",""," – " &amp; BB405) &amp; IF(BN405="",""," – " &amp; BN405))</f>
        <v/>
      </c>
      <c r="CB405" s="107" t="str">
        <f t="shared" si="578"/>
        <v/>
      </c>
      <c r="CC405" t="s">
        <v>1</v>
      </c>
      <c r="CD405" s="106" t="str">
        <f>IF(BA405="Vacant","",IF(BA405="","",BA405)&amp;IF(BB405="",""," – "&amp;BB405))</f>
        <v/>
      </c>
      <c r="CE405" s="107" t="str">
        <f t="shared" si="590"/>
        <v/>
      </c>
      <c r="CF405" t="s">
        <v>1</v>
      </c>
      <c r="CG405" s="112" t="str">
        <f t="shared" si="591"/>
        <v/>
      </c>
      <c r="CH405" s="107" t="str" cm="1">
        <f t="array" ref="CH405">IF(CG405="","",INDEX(imePrezime_id,CG405,0))</f>
        <v/>
      </c>
      <c r="CI405" t="s">
        <v>1</v>
      </c>
      <c r="CJ405" s="30" t="str">
        <f>IF(CE405&lt;&gt;"NEMA","","SELECT '"&amp;CD405&amp;"', ime, prezime FROM imeprezime WHERE ime LIKE '%"&amp;MID(BA405,2,LEN(BA405)-2)&amp;"%' Or prezime LIKE '%"&amp;MID(BB405,2,LEN(BB405)-2)&amp;"%' Or ime LIKE '%"&amp;MID(BB405,2,LEN(BB405)-2)&amp;"%' Or prezime LIKE '%"&amp;MID(BA405,2,LEN(BA405)-2)&amp;"%' ORDER BY ime, prezime;")</f>
        <v/>
      </c>
      <c r="CK405" t="s">
        <v>1</v>
      </c>
      <c r="CL405" s="91"/>
      <c r="CM405" t="s">
        <v>1</v>
      </c>
      <c r="CO405" t="s">
        <v>1</v>
      </c>
      <c r="CW405" s="116" t="str">
        <f>IF(CE405="NEMA",MAX(CW$10:CW404)+1,"")</f>
        <v/>
      </c>
      <c r="CX405" t="s">
        <v>1</v>
      </c>
      <c r="CY405" s="124" t="str">
        <f>LEFT(BQ405,1)</f>
        <v/>
      </c>
      <c r="CZ405" t="s">
        <v>1</v>
      </c>
      <c r="DA405" s="106" t="str">
        <f>IF(CW405="","",IF(BO405&lt;&gt;"CRO","","INSERT INTO osoba (id,reg_broj,oib,spol_id,dat_rodjenja) VALUES ("&amp;CW405&amp;",(SELECT max(reg_broj)+1 FROM osoba),Null,'"&amp;CY405&amp;"',Null); INSERT INTO osoba_log (id,reg_broj,oib,spol_id,dat_rodjenja,dnevnik_id) SELECT id,reg_broj,oib,spol_id,dat_rodjenja,"&amp;CW$2&amp;" FROM osoba WHERE id = "&amp;CW405&amp;";"))</f>
        <v/>
      </c>
      <c r="DB405" s="129" t="str">
        <f>IF(CW405="","","INSERT INTO imeprezime (id,osoba_id,rbr,ime,prezime,klub_id,identitet_id,sintaksa_id,info,aktivno,dnevnik_id) VALUES ("&amp;CW405&amp;","&amp;IF(DA405="","Null",CW405)&amp;",1,'"&amp;BA405&amp;"','"&amp;BB405&amp;"',(SELECT id FROM klub WHERE naziv = '"&amp;BI405&amp;"'),Null,1,'',1,"&amp;CW$2&amp;");")</f>
        <v/>
      </c>
      <c r="DC405" t="s">
        <v>1</v>
      </c>
      <c r="DD405" s="30" t="str">
        <f t="shared" si="592"/>
        <v/>
      </c>
      <c r="DE405" t="s">
        <v>1</v>
      </c>
      <c r="DF405" s="106" t="str">
        <f>IF(OR(BP405="",BP405&lt;&gt;"NEMA"),"",BO405)</f>
        <v/>
      </c>
      <c r="DG405" s="129" t="str">
        <f>IF(DF405="","",MAX(DG$10:DG404)+1)</f>
        <v/>
      </c>
      <c r="DH405" t="s">
        <v>1</v>
      </c>
      <c r="DI405" s="91"/>
      <c r="DJ405" t="s">
        <v>1</v>
      </c>
      <c r="DK405" s="30" t="str">
        <f>IF(DF405="","","INSERT INTO drzava(id,naziv,oznaka) VALUES ("&amp;DG405&amp;",'"&amp;DI405&amp;"','"&amp;UPPER(LEFT(DF405,1))&amp;LOWER(RIGHT(DF405,2))&amp;"');")</f>
        <v/>
      </c>
      <c r="DL405" t="s">
        <v>1</v>
      </c>
      <c r="DM405" s="170" t="str">
        <f>IF(BJ405&lt;&gt;"NEMA","",IF(IFERROR(MATCH(BI405,BI$10:BI404,0),0)&lt;&gt;0,"",BI405))</f>
        <v/>
      </c>
      <c r="DN405" t="s">
        <v>1</v>
      </c>
      <c r="DO405" s="91"/>
      <c r="DP405" t="s">
        <v>1</v>
      </c>
      <c r="DQ405" s="106" t="str">
        <f t="shared" si="593"/>
        <v/>
      </c>
      <c r="DR405" s="74" t="str">
        <f>IF(DQ405="","",MAX(DR$10:DR404)+1)</f>
        <v/>
      </c>
      <c r="DS405" s="74" t="str">
        <f>IF(DQ405="","",IF(BP405="","",IF(BP405="NEMA",DG405,BP405)))</f>
        <v/>
      </c>
      <c r="DT405" s="74" t="str">
        <f t="shared" si="594"/>
        <v/>
      </c>
      <c r="DU405" s="74" t="str">
        <f>IF(DO405="","",MAX(DU$10:DU404)+1)</f>
        <v/>
      </c>
      <c r="DV405" s="181" t="str">
        <f>IF(DO405="","",INDEX(klub_id,MATCH(DO405,klub_naziv,0)))</f>
        <v/>
      </c>
      <c r="DW405" s="129" t="str">
        <f t="shared" si="595"/>
        <v/>
      </c>
      <c r="DX405" t="s">
        <v>1</v>
      </c>
      <c r="DY405" s="30" t="str">
        <f t="shared" si="596"/>
        <v/>
      </c>
      <c r="DZ405" t="s">
        <v>1</v>
      </c>
      <c r="EA405" s="170" t="str">
        <f>IF(BX405="","",IF(BY405&lt;&gt;"NEMA","ime-pre-klu"&amp;IF(BJ405="","","(ali)")&amp;"-kat",IF(CB405&lt;&gt;"NEMA","ime-pre-klu"&amp;IF(BJ405="","","(ali)"),IF(CE405&lt;&gt;"NEMA","ime-pre",IF(CW405&lt;&gt;"","novo",""))))&amp;IF(AND(BE405="0",BD405&gt;max_minuta*60),"-ot",""))</f>
        <v/>
      </c>
      <c r="EB405" t="s">
        <v>1</v>
      </c>
      <c r="EC405" s="112"/>
      <c r="ED405" s="138"/>
      <c r="EE405" s="138"/>
      <c r="EF405" s="138"/>
      <c r="EG405" s="138"/>
      <c r="EH405" s="138"/>
      <c r="EI405" s="138"/>
      <c r="EJ405" s="138"/>
      <c r="EK405" s="138"/>
      <c r="EL405" s="138"/>
      <c r="EM405" s="107" t="str">
        <f t="shared" si="579"/>
        <v/>
      </c>
      <c r="EN405" t="s">
        <v>1</v>
      </c>
    </row>
    <row r="406" spans="2:144" x14ac:dyDescent="0.25">
      <c r="B406" s="152"/>
      <c r="C406" t="s">
        <v>1</v>
      </c>
      <c r="D406" s="163" t="str">
        <f t="shared" si="580"/>
        <v/>
      </c>
      <c r="E406" s="164" t="str">
        <f t="shared" ref="E406:AW406" si="606">IF($B406="","",FIND(";",$B406,D406+1))</f>
        <v/>
      </c>
      <c r="F406" s="164" t="str">
        <f t="shared" si="606"/>
        <v/>
      </c>
      <c r="G406" s="164" t="str">
        <f t="shared" si="606"/>
        <v/>
      </c>
      <c r="H406" s="164" t="str">
        <f t="shared" si="606"/>
        <v/>
      </c>
      <c r="I406" s="164" t="str">
        <f t="shared" si="606"/>
        <v/>
      </c>
      <c r="J406" s="164" t="str">
        <f t="shared" si="606"/>
        <v/>
      </c>
      <c r="K406" s="164" t="str">
        <f t="shared" si="606"/>
        <v/>
      </c>
      <c r="L406" s="164" t="str">
        <f t="shared" si="606"/>
        <v/>
      </c>
      <c r="M406" s="164" t="str">
        <f t="shared" si="606"/>
        <v/>
      </c>
      <c r="N406" s="164" t="str">
        <f t="shared" si="606"/>
        <v/>
      </c>
      <c r="O406" s="164" t="str">
        <f t="shared" si="606"/>
        <v/>
      </c>
      <c r="P406" s="164" t="str">
        <f t="shared" si="606"/>
        <v/>
      </c>
      <c r="Q406" s="164" t="str">
        <f t="shared" si="606"/>
        <v/>
      </c>
      <c r="R406" s="164" t="str">
        <f t="shared" si="606"/>
        <v/>
      </c>
      <c r="S406" s="164" t="str">
        <f t="shared" si="606"/>
        <v/>
      </c>
      <c r="T406" s="164" t="str">
        <f t="shared" si="606"/>
        <v/>
      </c>
      <c r="U406" s="164" t="str">
        <f t="shared" si="606"/>
        <v/>
      </c>
      <c r="V406" s="164" t="str">
        <f t="shared" si="606"/>
        <v/>
      </c>
      <c r="W406" s="164" t="str">
        <f t="shared" si="606"/>
        <v/>
      </c>
      <c r="X406" s="164" t="str">
        <f t="shared" si="606"/>
        <v/>
      </c>
      <c r="Y406" s="164" t="str">
        <f t="shared" si="606"/>
        <v/>
      </c>
      <c r="Z406" s="164" t="str">
        <f t="shared" si="606"/>
        <v/>
      </c>
      <c r="AA406" s="164" t="str">
        <f t="shared" si="606"/>
        <v/>
      </c>
      <c r="AB406" s="164" t="str">
        <f t="shared" si="606"/>
        <v/>
      </c>
      <c r="AC406" s="164" t="str">
        <f t="shared" si="606"/>
        <v/>
      </c>
      <c r="AD406" s="164" t="str">
        <f t="shared" si="606"/>
        <v/>
      </c>
      <c r="AE406" s="164" t="str">
        <f t="shared" si="606"/>
        <v/>
      </c>
      <c r="AF406" s="164" t="str">
        <f t="shared" si="606"/>
        <v/>
      </c>
      <c r="AG406" s="164" t="str">
        <f t="shared" si="606"/>
        <v/>
      </c>
      <c r="AH406" s="164" t="str">
        <f t="shared" si="606"/>
        <v/>
      </c>
      <c r="AI406" s="164" t="str">
        <f t="shared" si="606"/>
        <v/>
      </c>
      <c r="AJ406" s="164" t="str">
        <f t="shared" si="606"/>
        <v/>
      </c>
      <c r="AK406" s="164" t="str">
        <f t="shared" si="606"/>
        <v/>
      </c>
      <c r="AL406" s="164" t="str">
        <f t="shared" si="606"/>
        <v/>
      </c>
      <c r="AM406" s="164" t="str">
        <f t="shared" si="606"/>
        <v/>
      </c>
      <c r="AN406" s="164" t="str">
        <f t="shared" si="606"/>
        <v/>
      </c>
      <c r="AO406" s="164" t="str">
        <f t="shared" si="606"/>
        <v/>
      </c>
      <c r="AP406" s="164" t="str">
        <f t="shared" si="606"/>
        <v/>
      </c>
      <c r="AQ406" s="164" t="str">
        <f t="shared" si="606"/>
        <v/>
      </c>
      <c r="AR406" s="164" t="str">
        <f t="shared" si="606"/>
        <v/>
      </c>
      <c r="AS406" s="164" t="str">
        <f t="shared" si="606"/>
        <v/>
      </c>
      <c r="AT406" s="164" t="str">
        <f t="shared" si="606"/>
        <v/>
      </c>
      <c r="AU406" s="164" t="str">
        <f t="shared" si="606"/>
        <v/>
      </c>
      <c r="AV406" s="164" t="str">
        <f t="shared" si="606"/>
        <v/>
      </c>
      <c r="AW406" s="165" t="str">
        <f t="shared" si="606"/>
        <v/>
      </c>
      <c r="AX406" t="s">
        <v>1</v>
      </c>
      <c r="AY406" s="106" t="str">
        <f t="shared" si="582"/>
        <v/>
      </c>
      <c r="AZ406" s="138" t="str">
        <f t="shared" si="574"/>
        <v/>
      </c>
      <c r="BA406" s="74" t="str">
        <f t="shared" si="583"/>
        <v/>
      </c>
      <c r="BB406" s="74" t="str">
        <f t="shared" si="584"/>
        <v/>
      </c>
      <c r="BC406" s="138" t="str">
        <f t="shared" si="585"/>
        <v/>
      </c>
      <c r="BD406" s="138" t="str">
        <f t="shared" si="586"/>
        <v/>
      </c>
      <c r="BE406" s="138" t="str">
        <f t="shared" si="587"/>
        <v/>
      </c>
      <c r="BF406" s="138" t="str">
        <f t="shared" si="520"/>
        <v/>
      </c>
      <c r="BG406" s="138" t="str">
        <f>IF(CD406="","",IF(N(BD406)&gt;max_minuta*60,2,INDEX(statusRezultat_id,MATCH(VALUE(BE406),statusRezultat_oevent,0))))</f>
        <v/>
      </c>
      <c r="BH406" s="74" t="str">
        <f>IF(B406="","",SUBSTITUTE(MID($B406,R406+1,S406-R406-1),"""",""))</f>
        <v/>
      </c>
      <c r="BI406" s="74" t="str">
        <f>IF(B406="","",SUBSTITUTE(MID($B406,S406+1,T406-S406-1),"""",""))</f>
        <v/>
      </c>
      <c r="BJ406" s="138" t="str">
        <f t="shared" si="588"/>
        <v/>
      </c>
      <c r="BK406" s="74" t="str" cm="1">
        <f t="array" ref="BK406">IF(BJ406="",""&amp;BI406,IF(BJ406="NEMA",BI406,INDEX(klubAlias_klub,BJ406)))</f>
        <v/>
      </c>
      <c r="BL406" s="74" t="str" cm="1">
        <f t="array" ref="BL406">IFERROR(INDEX(registarNatjecatelji,CE406,4),"")</f>
        <v/>
      </c>
      <c r="BM406" s="183" t="str">
        <f t="shared" si="544"/>
        <v/>
      </c>
      <c r="BN406" s="74" t="str">
        <f t="shared" si="589"/>
        <v/>
      </c>
      <c r="BO406" s="74" t="str">
        <f>IF(B406="","",SUBSTITUTE(MID($B406,T406+1,U406-T406-1),"""",""))</f>
        <v/>
      </c>
      <c r="BP406" s="138" t="str">
        <f>IF(BO406="","",IFERROR(INDEX(drzava_id,MATCH(BO406,drzava_oznaka,0)),"NEMA"))</f>
        <v/>
      </c>
      <c r="BQ406" s="74" t="str">
        <f>IF(B406="","",SUBSTITUTE(MID($B406,AQ406+1,AR406-AQ406-1),"""",""))</f>
        <v/>
      </c>
      <c r="BR406" s="74" t="str">
        <f t="shared" si="575"/>
        <v/>
      </c>
      <c r="BS406" s="138" t="str">
        <f t="shared" si="576"/>
        <v/>
      </c>
      <c r="BT406" s="75" t="str">
        <f>IF(B406="","",SUBSTITUTE(MID($B406,AR406+1,AS406-AR406-1),"""",""))</f>
        <v/>
      </c>
      <c r="BU406" s="75" t="str">
        <f>IF(B406="","",SUBSTITUTE(MID($B406,AS406+1,AT406-AS406-1),"""",""))</f>
        <v/>
      </c>
      <c r="BV406" s="76" t="str">
        <f>IF(B406="","",SUBSTITUTE(MID($B406,AT406+1,AU406-AT406-1),"""",""))</f>
        <v/>
      </c>
      <c r="BW406" t="s">
        <v>1</v>
      </c>
      <c r="BX406" s="106" t="str">
        <f>IF(BA406="Vacant","",IF(BA406="","",BA406) &amp; IF(BB406="",""," – " &amp; BB406) &amp; IF(BN406="",""," – " &amp; BN406) &amp; IF(AY406="",""," – " &amp; AY406))</f>
        <v/>
      </c>
      <c r="BY406" s="107" t="str">
        <f t="shared" si="577"/>
        <v/>
      </c>
      <c r="BZ406" t="s">
        <v>1</v>
      </c>
      <c r="CA406" s="106" t="str">
        <f>IF(BA406="Vacant","",IF(BA406="","",BA406) &amp; IF(BB406="",""," – " &amp; BB406) &amp; IF(BN406="",""," – " &amp; BN406))</f>
        <v/>
      </c>
      <c r="CB406" s="107" t="str">
        <f t="shared" si="578"/>
        <v/>
      </c>
      <c r="CC406" t="s">
        <v>1</v>
      </c>
      <c r="CD406" s="106" t="str">
        <f>IF(BA406="Vacant","",IF(BA406="","",BA406)&amp;IF(BB406="",""," – "&amp;BB406))</f>
        <v/>
      </c>
      <c r="CE406" s="107" t="str">
        <f t="shared" si="590"/>
        <v/>
      </c>
      <c r="CF406" t="s">
        <v>1</v>
      </c>
      <c r="CG406" s="112" t="str">
        <f t="shared" si="591"/>
        <v/>
      </c>
      <c r="CH406" s="107" t="str" cm="1">
        <f t="array" ref="CH406">IF(CG406="","",INDEX(imePrezime_id,CG406,0))</f>
        <v/>
      </c>
      <c r="CI406" t="s">
        <v>1</v>
      </c>
      <c r="CJ406" s="30" t="str">
        <f>IF(CE406&lt;&gt;"NEMA","","SELECT '"&amp;CD406&amp;"', ime, prezime FROM imeprezime WHERE ime LIKE '%"&amp;MID(BA406,2,LEN(BA406)-2)&amp;"%' Or prezime LIKE '%"&amp;MID(BB406,2,LEN(BB406)-2)&amp;"%' Or ime LIKE '%"&amp;MID(BB406,2,LEN(BB406)-2)&amp;"%' Or prezime LIKE '%"&amp;MID(BA406,2,LEN(BA406)-2)&amp;"%' ORDER BY ime, prezime;")</f>
        <v/>
      </c>
      <c r="CK406" t="s">
        <v>1</v>
      </c>
      <c r="CL406" s="91"/>
      <c r="CM406" t="s">
        <v>1</v>
      </c>
      <c r="CO406" t="s">
        <v>1</v>
      </c>
      <c r="CW406" s="116" t="str">
        <f>IF(CE406="NEMA",MAX(CW$10:CW405)+1,"")</f>
        <v/>
      </c>
      <c r="CX406" t="s">
        <v>1</v>
      </c>
      <c r="CY406" s="124" t="str">
        <f>LEFT(BQ406,1)</f>
        <v/>
      </c>
      <c r="CZ406" t="s">
        <v>1</v>
      </c>
      <c r="DA406" s="106" t="str">
        <f>IF(CW406="","",IF(BO406&lt;&gt;"CRO","","INSERT INTO osoba (id,reg_broj,oib,spol_id,dat_rodjenja) VALUES ("&amp;CW406&amp;",(SELECT max(reg_broj)+1 FROM osoba),Null,'"&amp;CY406&amp;"',Null); INSERT INTO osoba_log (id,reg_broj,oib,spol_id,dat_rodjenja,dnevnik_id) SELECT id,reg_broj,oib,spol_id,dat_rodjenja,"&amp;CW$2&amp;" FROM osoba WHERE id = "&amp;CW406&amp;";"))</f>
        <v/>
      </c>
      <c r="DB406" s="129" t="str">
        <f>IF(CW406="","","INSERT INTO imeprezime (id,osoba_id,rbr,ime,prezime,klub_id,identitet_id,sintaksa_id,info,aktivno,dnevnik_id) VALUES ("&amp;CW406&amp;","&amp;IF(DA406="","Null",CW406)&amp;",1,'"&amp;BA406&amp;"','"&amp;BB406&amp;"',(SELECT id FROM klub WHERE naziv = '"&amp;BI406&amp;"'),Null,1,'',1,"&amp;CW$2&amp;");")</f>
        <v/>
      </c>
      <c r="DC406" t="s">
        <v>1</v>
      </c>
      <c r="DD406" s="30" t="str">
        <f t="shared" si="592"/>
        <v/>
      </c>
      <c r="DE406" t="s">
        <v>1</v>
      </c>
      <c r="DF406" s="106" t="str">
        <f>IF(OR(BP406="",BP406&lt;&gt;"NEMA"),"",BO406)</f>
        <v/>
      </c>
      <c r="DG406" s="129" t="str">
        <f>IF(DF406="","",MAX(DG$10:DG405)+1)</f>
        <v/>
      </c>
      <c r="DH406" t="s">
        <v>1</v>
      </c>
      <c r="DI406" s="91"/>
      <c r="DJ406" t="s">
        <v>1</v>
      </c>
      <c r="DK406" s="30" t="str">
        <f>IF(DF406="","","INSERT INTO drzava(id,naziv,oznaka) VALUES ("&amp;DG406&amp;",'"&amp;DI406&amp;"','"&amp;UPPER(LEFT(DF406,1))&amp;LOWER(RIGHT(DF406,2))&amp;"');")</f>
        <v/>
      </c>
      <c r="DL406" t="s">
        <v>1</v>
      </c>
      <c r="DM406" s="170" t="str">
        <f>IF(BJ406&lt;&gt;"NEMA","",IF(IFERROR(MATCH(BI406,BI$10:BI405,0),0)&lt;&gt;0,"",BI406))</f>
        <v/>
      </c>
      <c r="DN406" t="s">
        <v>1</v>
      </c>
      <c r="DO406" s="91"/>
      <c r="DP406" t="s">
        <v>1</v>
      </c>
      <c r="DQ406" s="106" t="str">
        <f t="shared" si="593"/>
        <v/>
      </c>
      <c r="DR406" s="74" t="str">
        <f>IF(DQ406="","",MAX(DR$10:DR405)+1)</f>
        <v/>
      </c>
      <c r="DS406" s="74" t="str">
        <f>IF(DQ406="","",IF(BP406="","",IF(BP406="NEMA",DG406,BP406)))</f>
        <v/>
      </c>
      <c r="DT406" s="74" t="str">
        <f t="shared" si="594"/>
        <v/>
      </c>
      <c r="DU406" s="74" t="str">
        <f>IF(DO406="","",MAX(DU$10:DU405)+1)</f>
        <v/>
      </c>
      <c r="DV406" s="181" t="str">
        <f>IF(DO406="","",INDEX(klub_id,MATCH(DO406,klub_naziv,0)))</f>
        <v/>
      </c>
      <c r="DW406" s="129" t="str">
        <f t="shared" si="595"/>
        <v/>
      </c>
      <c r="DX406" t="s">
        <v>1</v>
      </c>
      <c r="DY406" s="30" t="str">
        <f t="shared" si="596"/>
        <v/>
      </c>
      <c r="DZ406" t="s">
        <v>1</v>
      </c>
      <c r="EA406" s="170" t="str">
        <f>IF(BX406="","",IF(BY406&lt;&gt;"NEMA","ime-pre-klu"&amp;IF(BJ406="","","(ali)")&amp;"-kat",IF(CB406&lt;&gt;"NEMA","ime-pre-klu"&amp;IF(BJ406="","","(ali)"),IF(CE406&lt;&gt;"NEMA","ime-pre",IF(CW406&lt;&gt;"","novo",""))))&amp;IF(AND(BE406="0",BD406&gt;max_minuta*60),"-ot",""))</f>
        <v/>
      </c>
      <c r="EB406" t="s">
        <v>1</v>
      </c>
      <c r="EC406" s="112"/>
      <c r="ED406" s="138"/>
      <c r="EE406" s="138"/>
      <c r="EF406" s="138"/>
      <c r="EG406" s="138"/>
      <c r="EH406" s="138"/>
      <c r="EI406" s="138"/>
      <c r="EJ406" s="138"/>
      <c r="EK406" s="138"/>
      <c r="EL406" s="138"/>
      <c r="EM406" s="107" t="str">
        <f t="shared" si="579"/>
        <v/>
      </c>
      <c r="EN406" t="s">
        <v>1</v>
      </c>
    </row>
    <row r="407" spans="2:144" x14ac:dyDescent="0.25">
      <c r="B407" s="152"/>
      <c r="C407" t="s">
        <v>1</v>
      </c>
      <c r="D407" s="163" t="str">
        <f t="shared" si="580"/>
        <v/>
      </c>
      <c r="E407" s="164" t="str">
        <f t="shared" ref="E407:AW407" si="607">IF($B407="","",FIND(";",$B407,D407+1))</f>
        <v/>
      </c>
      <c r="F407" s="164" t="str">
        <f t="shared" si="607"/>
        <v/>
      </c>
      <c r="G407" s="164" t="str">
        <f t="shared" si="607"/>
        <v/>
      </c>
      <c r="H407" s="164" t="str">
        <f t="shared" si="607"/>
        <v/>
      </c>
      <c r="I407" s="164" t="str">
        <f t="shared" si="607"/>
        <v/>
      </c>
      <c r="J407" s="164" t="str">
        <f t="shared" si="607"/>
        <v/>
      </c>
      <c r="K407" s="164" t="str">
        <f t="shared" si="607"/>
        <v/>
      </c>
      <c r="L407" s="164" t="str">
        <f t="shared" si="607"/>
        <v/>
      </c>
      <c r="M407" s="164" t="str">
        <f t="shared" si="607"/>
        <v/>
      </c>
      <c r="N407" s="164" t="str">
        <f t="shared" si="607"/>
        <v/>
      </c>
      <c r="O407" s="164" t="str">
        <f t="shared" si="607"/>
        <v/>
      </c>
      <c r="P407" s="164" t="str">
        <f t="shared" si="607"/>
        <v/>
      </c>
      <c r="Q407" s="164" t="str">
        <f t="shared" si="607"/>
        <v/>
      </c>
      <c r="R407" s="164" t="str">
        <f t="shared" si="607"/>
        <v/>
      </c>
      <c r="S407" s="164" t="str">
        <f t="shared" si="607"/>
        <v/>
      </c>
      <c r="T407" s="164" t="str">
        <f t="shared" si="607"/>
        <v/>
      </c>
      <c r="U407" s="164" t="str">
        <f t="shared" si="607"/>
        <v/>
      </c>
      <c r="V407" s="164" t="str">
        <f t="shared" si="607"/>
        <v/>
      </c>
      <c r="W407" s="164" t="str">
        <f t="shared" si="607"/>
        <v/>
      </c>
      <c r="X407" s="164" t="str">
        <f t="shared" si="607"/>
        <v/>
      </c>
      <c r="Y407" s="164" t="str">
        <f t="shared" si="607"/>
        <v/>
      </c>
      <c r="Z407" s="164" t="str">
        <f t="shared" si="607"/>
        <v/>
      </c>
      <c r="AA407" s="164" t="str">
        <f t="shared" si="607"/>
        <v/>
      </c>
      <c r="AB407" s="164" t="str">
        <f t="shared" si="607"/>
        <v/>
      </c>
      <c r="AC407" s="164" t="str">
        <f t="shared" si="607"/>
        <v/>
      </c>
      <c r="AD407" s="164" t="str">
        <f t="shared" si="607"/>
        <v/>
      </c>
      <c r="AE407" s="164" t="str">
        <f t="shared" si="607"/>
        <v/>
      </c>
      <c r="AF407" s="164" t="str">
        <f t="shared" si="607"/>
        <v/>
      </c>
      <c r="AG407" s="164" t="str">
        <f t="shared" si="607"/>
        <v/>
      </c>
      <c r="AH407" s="164" t="str">
        <f t="shared" si="607"/>
        <v/>
      </c>
      <c r="AI407" s="164" t="str">
        <f t="shared" si="607"/>
        <v/>
      </c>
      <c r="AJ407" s="164" t="str">
        <f t="shared" si="607"/>
        <v/>
      </c>
      <c r="AK407" s="164" t="str">
        <f t="shared" si="607"/>
        <v/>
      </c>
      <c r="AL407" s="164" t="str">
        <f t="shared" si="607"/>
        <v/>
      </c>
      <c r="AM407" s="164" t="str">
        <f t="shared" si="607"/>
        <v/>
      </c>
      <c r="AN407" s="164" t="str">
        <f t="shared" si="607"/>
        <v/>
      </c>
      <c r="AO407" s="164" t="str">
        <f t="shared" si="607"/>
        <v/>
      </c>
      <c r="AP407" s="164" t="str">
        <f t="shared" si="607"/>
        <v/>
      </c>
      <c r="AQ407" s="164" t="str">
        <f t="shared" si="607"/>
        <v/>
      </c>
      <c r="AR407" s="164" t="str">
        <f t="shared" si="607"/>
        <v/>
      </c>
      <c r="AS407" s="164" t="str">
        <f t="shared" si="607"/>
        <v/>
      </c>
      <c r="AT407" s="164" t="str">
        <f t="shared" si="607"/>
        <v/>
      </c>
      <c r="AU407" s="164" t="str">
        <f t="shared" si="607"/>
        <v/>
      </c>
      <c r="AV407" s="164" t="str">
        <f t="shared" si="607"/>
        <v/>
      </c>
      <c r="AW407" s="165" t="str">
        <f t="shared" si="607"/>
        <v/>
      </c>
      <c r="AX407" t="s">
        <v>1</v>
      </c>
      <c r="AY407" s="106" t="str">
        <f t="shared" si="582"/>
        <v/>
      </c>
      <c r="AZ407" s="138" t="str">
        <f t="shared" si="574"/>
        <v/>
      </c>
      <c r="BA407" s="74" t="str">
        <f t="shared" si="583"/>
        <v/>
      </c>
      <c r="BB407" s="74" t="str">
        <f t="shared" si="584"/>
        <v/>
      </c>
      <c r="BC407" s="138" t="str">
        <f t="shared" si="585"/>
        <v/>
      </c>
      <c r="BD407" s="138" t="str">
        <f t="shared" si="586"/>
        <v/>
      </c>
      <c r="BE407" s="138" t="str">
        <f t="shared" si="587"/>
        <v/>
      </c>
      <c r="BF407" s="138" t="str">
        <f t="shared" ref="BF407:BF410" si="608">IF(CD407="","",BE407)</f>
        <v/>
      </c>
      <c r="BG407" s="138" t="str">
        <f>IF(CD407="","",IF(N(BD407)&gt;max_minuta*60,2,INDEX(statusRezultat_id,MATCH(VALUE(BE407),statusRezultat_oevent,0))))</f>
        <v/>
      </c>
      <c r="BH407" s="74" t="str">
        <f>IF(B407="","",SUBSTITUTE(MID($B407,R407+1,S407-R407-1),"""",""))</f>
        <v/>
      </c>
      <c r="BI407" s="74" t="str">
        <f>IF(B407="","",SUBSTITUTE(MID($B407,S407+1,T407-S407-1),"""",""))</f>
        <v/>
      </c>
      <c r="BJ407" s="138" t="str">
        <f t="shared" si="588"/>
        <v/>
      </c>
      <c r="BK407" s="74" t="str" cm="1">
        <f t="array" ref="BK407">IF(BJ407="",""&amp;BI407,IF(BJ407="NEMA",BI407,INDEX(klubAlias_klub,BJ407)))</f>
        <v/>
      </c>
      <c r="BL407" s="74" t="str" cm="1">
        <f t="array" ref="BL407">IFERROR(INDEX(registarNatjecatelji,CE407,4),"")</f>
        <v/>
      </c>
      <c r="BM407" s="183" t="str">
        <f t="shared" si="544"/>
        <v/>
      </c>
      <c r="BN407" s="74" t="str">
        <f t="shared" si="589"/>
        <v/>
      </c>
      <c r="BO407" s="74" t="str">
        <f>IF(B407="","",SUBSTITUTE(MID($B407,T407+1,U407-T407-1),"""",""))</f>
        <v/>
      </c>
      <c r="BP407" s="138" t="str">
        <f>IF(BO407="","",IFERROR(INDEX(drzava_id,MATCH(BO407,drzava_oznaka,0)),"NEMA"))</f>
        <v/>
      </c>
      <c r="BQ407" s="74" t="str">
        <f>IF(B407="","",SUBSTITUTE(MID($B407,AQ407+1,AR407-AQ407-1),"""",""))</f>
        <v/>
      </c>
      <c r="BR407" s="74" t="str">
        <f t="shared" si="575"/>
        <v/>
      </c>
      <c r="BS407" s="138" t="str">
        <f t="shared" si="576"/>
        <v/>
      </c>
      <c r="BT407" s="75" t="str">
        <f>IF(B407="","",SUBSTITUTE(MID($B407,AR407+1,AS407-AR407-1),"""",""))</f>
        <v/>
      </c>
      <c r="BU407" s="75" t="str">
        <f>IF(B407="","",SUBSTITUTE(MID($B407,AS407+1,AT407-AS407-1),"""",""))</f>
        <v/>
      </c>
      <c r="BV407" s="76" t="str">
        <f>IF(B407="","",SUBSTITUTE(MID($B407,AT407+1,AU407-AT407-1),"""",""))</f>
        <v/>
      </c>
      <c r="BW407" t="s">
        <v>1</v>
      </c>
      <c r="BX407" s="106" t="str">
        <f>IF(BA407="Vacant","",IF(BA407="","",BA407) &amp; IF(BB407="",""," – " &amp; BB407) &amp; IF(BN407="",""," – " &amp; BN407) &amp; IF(AY407="",""," – " &amp; AY407))</f>
        <v/>
      </c>
      <c r="BY407" s="107" t="str">
        <f t="shared" si="577"/>
        <v/>
      </c>
      <c r="BZ407" t="s">
        <v>1</v>
      </c>
      <c r="CA407" s="106" t="str">
        <f>IF(BA407="Vacant","",IF(BA407="","",BA407) &amp; IF(BB407="",""," – " &amp; BB407) &amp; IF(BN407="",""," – " &amp; BN407))</f>
        <v/>
      </c>
      <c r="CB407" s="107" t="str">
        <f t="shared" si="578"/>
        <v/>
      </c>
      <c r="CC407" t="s">
        <v>1</v>
      </c>
      <c r="CD407" s="106" t="str">
        <f>IF(BA407="Vacant","",IF(BA407="","",BA407)&amp;IF(BB407="",""," – "&amp;BB407))</f>
        <v/>
      </c>
      <c r="CE407" s="107" t="str">
        <f t="shared" si="590"/>
        <v/>
      </c>
      <c r="CF407" t="s">
        <v>1</v>
      </c>
      <c r="CG407" s="112" t="str">
        <f t="shared" si="591"/>
        <v/>
      </c>
      <c r="CH407" s="107" t="str" cm="1">
        <f t="array" ref="CH407">IF(CG407="","",INDEX(imePrezime_id,CG407,0))</f>
        <v/>
      </c>
      <c r="CI407" t="s">
        <v>1</v>
      </c>
      <c r="CJ407" s="30" t="str">
        <f>IF(CE407&lt;&gt;"NEMA","","SELECT '"&amp;CD407&amp;"', ime, prezime FROM imeprezime WHERE ime LIKE '%"&amp;MID(BA407,2,LEN(BA407)-2)&amp;"%' Or prezime LIKE '%"&amp;MID(BB407,2,LEN(BB407)-2)&amp;"%' Or ime LIKE '%"&amp;MID(BB407,2,LEN(BB407)-2)&amp;"%' Or prezime LIKE '%"&amp;MID(BA407,2,LEN(BA407)-2)&amp;"%' ORDER BY ime, prezime;")</f>
        <v/>
      </c>
      <c r="CK407" t="s">
        <v>1</v>
      </c>
      <c r="CL407" s="91"/>
      <c r="CM407" t="s">
        <v>1</v>
      </c>
      <c r="CO407" t="s">
        <v>1</v>
      </c>
      <c r="CW407" s="116" t="str">
        <f>IF(CE407="NEMA",MAX(CW$10:CW406)+1,"")</f>
        <v/>
      </c>
      <c r="CX407" t="s">
        <v>1</v>
      </c>
      <c r="CY407" s="124" t="str">
        <f>LEFT(BQ407,1)</f>
        <v/>
      </c>
      <c r="CZ407" t="s">
        <v>1</v>
      </c>
      <c r="DA407" s="106" t="str">
        <f>IF(CW407="","",IF(BO407&lt;&gt;"CRO","","INSERT INTO osoba (id,reg_broj,oib,spol_id,dat_rodjenja) VALUES ("&amp;CW407&amp;",(SELECT max(reg_broj)+1 FROM osoba),Null,'"&amp;CY407&amp;"',Null); INSERT INTO osoba_log (id,reg_broj,oib,spol_id,dat_rodjenja,dnevnik_id) SELECT id,reg_broj,oib,spol_id,dat_rodjenja,"&amp;CW$2&amp;" FROM osoba WHERE id = "&amp;CW407&amp;";"))</f>
        <v/>
      </c>
      <c r="DB407" s="129" t="str">
        <f>IF(CW407="","","INSERT INTO imeprezime (id,osoba_id,rbr,ime,prezime,klub_id,identitet_id,sintaksa_id,info,aktivno,dnevnik_id) VALUES ("&amp;CW407&amp;","&amp;IF(DA407="","Null",CW407)&amp;",1,'"&amp;BA407&amp;"','"&amp;BB407&amp;"',(SELECT id FROM klub WHERE naziv = '"&amp;BI407&amp;"'),Null,1,'',1,"&amp;CW$2&amp;");")</f>
        <v/>
      </c>
      <c r="DC407" t="s">
        <v>1</v>
      </c>
      <c r="DD407" s="30" t="str">
        <f t="shared" si="592"/>
        <v/>
      </c>
      <c r="DE407" t="s">
        <v>1</v>
      </c>
      <c r="DF407" s="106" t="str">
        <f>IF(OR(BP407="",BP407&lt;&gt;"NEMA"),"",BO407)</f>
        <v/>
      </c>
      <c r="DG407" s="129" t="str">
        <f>IF(DF407="","",MAX(DG$10:DG406)+1)</f>
        <v/>
      </c>
      <c r="DH407" t="s">
        <v>1</v>
      </c>
      <c r="DI407" s="91"/>
      <c r="DJ407" t="s">
        <v>1</v>
      </c>
      <c r="DK407" s="30" t="str">
        <f>IF(DF407="","","INSERT INTO drzava(id,naziv,oznaka) VALUES ("&amp;DG407&amp;",'"&amp;DI407&amp;"','"&amp;UPPER(LEFT(DF407,1))&amp;LOWER(RIGHT(DF407,2))&amp;"');")</f>
        <v/>
      </c>
      <c r="DL407" t="s">
        <v>1</v>
      </c>
      <c r="DM407" s="170" t="str">
        <f>IF(BJ407&lt;&gt;"NEMA","",IF(IFERROR(MATCH(BI407,BI$10:BI406,0),0)&lt;&gt;0,"",BI407))</f>
        <v/>
      </c>
      <c r="DN407" t="s">
        <v>1</v>
      </c>
      <c r="DO407" s="91"/>
      <c r="DP407" t="s">
        <v>1</v>
      </c>
      <c r="DQ407" s="106" t="str">
        <f t="shared" si="593"/>
        <v/>
      </c>
      <c r="DR407" s="74" t="str">
        <f>IF(DQ407="","",MAX(DR$10:DR406)+1)</f>
        <v/>
      </c>
      <c r="DS407" s="74" t="str">
        <f>IF(DQ407="","",IF(BP407="","",IF(BP407="NEMA",DG407,BP407)))</f>
        <v/>
      </c>
      <c r="DT407" s="74" t="str">
        <f t="shared" si="594"/>
        <v/>
      </c>
      <c r="DU407" s="74" t="str">
        <f>IF(DO407="","",MAX(DU$10:DU406)+1)</f>
        <v/>
      </c>
      <c r="DV407" s="181" t="str">
        <f>IF(DO407="","",INDEX(klub_id,MATCH(DO407,klub_naziv,0)))</f>
        <v/>
      </c>
      <c r="DW407" s="129" t="str">
        <f t="shared" si="595"/>
        <v/>
      </c>
      <c r="DX407" t="s">
        <v>1</v>
      </c>
      <c r="DY407" s="30" t="str">
        <f t="shared" si="596"/>
        <v/>
      </c>
      <c r="DZ407" t="s">
        <v>1</v>
      </c>
      <c r="EA407" s="170" t="str">
        <f>IF(BX407="","",IF(BY407&lt;&gt;"NEMA","ime-pre-klu"&amp;IF(BJ407="","","(ali)")&amp;"-kat",IF(CB407&lt;&gt;"NEMA","ime-pre-klu"&amp;IF(BJ407="","","(ali)"),IF(CE407&lt;&gt;"NEMA","ime-pre",IF(CW407&lt;&gt;"","novo",""))))&amp;IF(AND(BE407="0",BD407&gt;max_minuta*60),"-ot",""))</f>
        <v/>
      </c>
      <c r="EB407" t="s">
        <v>1</v>
      </c>
      <c r="EC407" s="112"/>
      <c r="ED407" s="138"/>
      <c r="EE407" s="138"/>
      <c r="EF407" s="138"/>
      <c r="EG407" s="138"/>
      <c r="EH407" s="138"/>
      <c r="EI407" s="138"/>
      <c r="EJ407" s="138"/>
      <c r="EK407" s="138"/>
      <c r="EL407" s="138"/>
      <c r="EM407" s="107" t="str">
        <f t="shared" si="579"/>
        <v/>
      </c>
      <c r="EN407" t="s">
        <v>1</v>
      </c>
    </row>
    <row r="408" spans="2:144" x14ac:dyDescent="0.25">
      <c r="B408" s="152"/>
      <c r="C408" t="s">
        <v>1</v>
      </c>
      <c r="D408" s="163" t="str">
        <f t="shared" si="580"/>
        <v/>
      </c>
      <c r="E408" s="164" t="str">
        <f t="shared" ref="E408:AW408" si="609">IF($B408="","",FIND(";",$B408,D408+1))</f>
        <v/>
      </c>
      <c r="F408" s="164" t="str">
        <f t="shared" si="609"/>
        <v/>
      </c>
      <c r="G408" s="164" t="str">
        <f t="shared" si="609"/>
        <v/>
      </c>
      <c r="H408" s="164" t="str">
        <f t="shared" si="609"/>
        <v/>
      </c>
      <c r="I408" s="164" t="str">
        <f t="shared" si="609"/>
        <v/>
      </c>
      <c r="J408" s="164" t="str">
        <f t="shared" si="609"/>
        <v/>
      </c>
      <c r="K408" s="164" t="str">
        <f t="shared" si="609"/>
        <v/>
      </c>
      <c r="L408" s="164" t="str">
        <f t="shared" si="609"/>
        <v/>
      </c>
      <c r="M408" s="164" t="str">
        <f t="shared" si="609"/>
        <v/>
      </c>
      <c r="N408" s="164" t="str">
        <f t="shared" si="609"/>
        <v/>
      </c>
      <c r="O408" s="164" t="str">
        <f t="shared" si="609"/>
        <v/>
      </c>
      <c r="P408" s="164" t="str">
        <f t="shared" si="609"/>
        <v/>
      </c>
      <c r="Q408" s="164" t="str">
        <f t="shared" si="609"/>
        <v/>
      </c>
      <c r="R408" s="164" t="str">
        <f t="shared" si="609"/>
        <v/>
      </c>
      <c r="S408" s="164" t="str">
        <f t="shared" si="609"/>
        <v/>
      </c>
      <c r="T408" s="164" t="str">
        <f t="shared" si="609"/>
        <v/>
      </c>
      <c r="U408" s="164" t="str">
        <f t="shared" si="609"/>
        <v/>
      </c>
      <c r="V408" s="164" t="str">
        <f t="shared" si="609"/>
        <v/>
      </c>
      <c r="W408" s="164" t="str">
        <f t="shared" si="609"/>
        <v/>
      </c>
      <c r="X408" s="164" t="str">
        <f t="shared" si="609"/>
        <v/>
      </c>
      <c r="Y408" s="164" t="str">
        <f t="shared" si="609"/>
        <v/>
      </c>
      <c r="Z408" s="164" t="str">
        <f t="shared" si="609"/>
        <v/>
      </c>
      <c r="AA408" s="164" t="str">
        <f t="shared" si="609"/>
        <v/>
      </c>
      <c r="AB408" s="164" t="str">
        <f t="shared" si="609"/>
        <v/>
      </c>
      <c r="AC408" s="164" t="str">
        <f t="shared" si="609"/>
        <v/>
      </c>
      <c r="AD408" s="164" t="str">
        <f t="shared" si="609"/>
        <v/>
      </c>
      <c r="AE408" s="164" t="str">
        <f t="shared" si="609"/>
        <v/>
      </c>
      <c r="AF408" s="164" t="str">
        <f t="shared" si="609"/>
        <v/>
      </c>
      <c r="AG408" s="164" t="str">
        <f t="shared" si="609"/>
        <v/>
      </c>
      <c r="AH408" s="164" t="str">
        <f t="shared" si="609"/>
        <v/>
      </c>
      <c r="AI408" s="164" t="str">
        <f t="shared" si="609"/>
        <v/>
      </c>
      <c r="AJ408" s="164" t="str">
        <f t="shared" si="609"/>
        <v/>
      </c>
      <c r="AK408" s="164" t="str">
        <f t="shared" si="609"/>
        <v/>
      </c>
      <c r="AL408" s="164" t="str">
        <f t="shared" si="609"/>
        <v/>
      </c>
      <c r="AM408" s="164" t="str">
        <f t="shared" si="609"/>
        <v/>
      </c>
      <c r="AN408" s="164" t="str">
        <f t="shared" si="609"/>
        <v/>
      </c>
      <c r="AO408" s="164" t="str">
        <f t="shared" si="609"/>
        <v/>
      </c>
      <c r="AP408" s="164" t="str">
        <f t="shared" si="609"/>
        <v/>
      </c>
      <c r="AQ408" s="164" t="str">
        <f t="shared" si="609"/>
        <v/>
      </c>
      <c r="AR408" s="164" t="str">
        <f t="shared" si="609"/>
        <v/>
      </c>
      <c r="AS408" s="164" t="str">
        <f t="shared" si="609"/>
        <v/>
      </c>
      <c r="AT408" s="164" t="str">
        <f t="shared" si="609"/>
        <v/>
      </c>
      <c r="AU408" s="164" t="str">
        <f t="shared" si="609"/>
        <v/>
      </c>
      <c r="AV408" s="164" t="str">
        <f t="shared" si="609"/>
        <v/>
      </c>
      <c r="AW408" s="165" t="str">
        <f t="shared" si="609"/>
        <v/>
      </c>
      <c r="AX408" t="s">
        <v>1</v>
      </c>
      <c r="AY408" s="106" t="str">
        <f t="shared" si="582"/>
        <v/>
      </c>
      <c r="AZ408" s="138" t="str">
        <f t="shared" si="574"/>
        <v/>
      </c>
      <c r="BA408" s="74" t="str">
        <f t="shared" si="583"/>
        <v/>
      </c>
      <c r="BB408" s="74" t="str">
        <f t="shared" si="584"/>
        <v/>
      </c>
      <c r="BC408" s="138" t="str">
        <f t="shared" si="585"/>
        <v/>
      </c>
      <c r="BD408" s="138" t="str">
        <f t="shared" si="586"/>
        <v/>
      </c>
      <c r="BE408" s="138" t="str">
        <f t="shared" si="587"/>
        <v/>
      </c>
      <c r="BF408" s="138" t="str">
        <f t="shared" si="608"/>
        <v/>
      </c>
      <c r="BG408" s="138" t="str">
        <f>IF(CD408="","",IF(N(BD408)&gt;max_minuta*60,2,INDEX(statusRezultat_id,MATCH(VALUE(BE408),statusRezultat_oevent,0))))</f>
        <v/>
      </c>
      <c r="BH408" s="74" t="str">
        <f>IF(B408="","",SUBSTITUTE(MID($B408,R408+1,S408-R408-1),"""",""))</f>
        <v/>
      </c>
      <c r="BI408" s="74" t="str">
        <f>IF(B408="","",SUBSTITUTE(MID($B408,S408+1,T408-S408-1),"""",""))</f>
        <v/>
      </c>
      <c r="BJ408" s="138" t="str">
        <f t="shared" si="588"/>
        <v/>
      </c>
      <c r="BK408" s="74" t="str" cm="1">
        <f t="array" ref="BK408">IF(BJ408="",""&amp;BI408,IF(BJ408="NEMA",BI408,INDEX(klubAlias_klub,BJ408)))</f>
        <v/>
      </c>
      <c r="BL408" s="74" t="str" cm="1">
        <f t="array" ref="BL408">IFERROR(INDEX(registarNatjecatelji,CE408,4),"")</f>
        <v/>
      </c>
      <c r="BM408" s="183" t="str">
        <f t="shared" si="544"/>
        <v/>
      </c>
      <c r="BN408" s="74" t="str">
        <f t="shared" si="589"/>
        <v/>
      </c>
      <c r="BO408" s="74" t="str">
        <f>IF(B408="","",SUBSTITUTE(MID($B408,T408+1,U408-T408-1),"""",""))</f>
        <v/>
      </c>
      <c r="BP408" s="138" t="str">
        <f>IF(BO408="","",IFERROR(INDEX(drzava_id,MATCH(BO408,drzava_oznaka,0)),"NEMA"))</f>
        <v/>
      </c>
      <c r="BQ408" s="74" t="str">
        <f>IF(B408="","",SUBSTITUTE(MID($B408,AQ408+1,AR408-AQ408-1),"""",""))</f>
        <v/>
      </c>
      <c r="BR408" s="74" t="str">
        <f t="shared" si="575"/>
        <v/>
      </c>
      <c r="BS408" s="138" t="str">
        <f t="shared" si="576"/>
        <v/>
      </c>
      <c r="BT408" s="75" t="str">
        <f>IF(B408="","",SUBSTITUTE(MID($B408,AR408+1,AS408-AR408-1),"""",""))</f>
        <v/>
      </c>
      <c r="BU408" s="75" t="str">
        <f>IF(B408="","",SUBSTITUTE(MID($B408,AS408+1,AT408-AS408-1),"""",""))</f>
        <v/>
      </c>
      <c r="BV408" s="76" t="str">
        <f>IF(B408="","",SUBSTITUTE(MID($B408,AT408+1,AU408-AT408-1),"""",""))</f>
        <v/>
      </c>
      <c r="BW408" t="s">
        <v>1</v>
      </c>
      <c r="BX408" s="106" t="str">
        <f>IF(BA408="Vacant","",IF(BA408="","",BA408) &amp; IF(BB408="",""," – " &amp; BB408) &amp; IF(BN408="",""," – " &amp; BN408) &amp; IF(AY408="",""," – " &amp; AY408))</f>
        <v/>
      </c>
      <c r="BY408" s="107" t="str">
        <f t="shared" si="577"/>
        <v/>
      </c>
      <c r="BZ408" t="s">
        <v>1</v>
      </c>
      <c r="CA408" s="106" t="str">
        <f>IF(BA408="Vacant","",IF(BA408="","",BA408) &amp; IF(BB408="",""," – " &amp; BB408) &amp; IF(BN408="",""," – " &amp; BN408))</f>
        <v/>
      </c>
      <c r="CB408" s="107" t="str">
        <f t="shared" si="578"/>
        <v/>
      </c>
      <c r="CC408" t="s">
        <v>1</v>
      </c>
      <c r="CD408" s="106" t="str">
        <f>IF(BA408="Vacant","",IF(BA408="","",BA408)&amp;IF(BB408="",""," – "&amp;BB408))</f>
        <v/>
      </c>
      <c r="CE408" s="107" t="str">
        <f t="shared" si="590"/>
        <v/>
      </c>
      <c r="CF408" t="s">
        <v>1</v>
      </c>
      <c r="CG408" s="112" t="str">
        <f t="shared" si="591"/>
        <v/>
      </c>
      <c r="CH408" s="107" t="str" cm="1">
        <f t="array" ref="CH408">IF(CG408="","",INDEX(imePrezime_id,CG408,0))</f>
        <v/>
      </c>
      <c r="CI408" t="s">
        <v>1</v>
      </c>
      <c r="CJ408" s="30" t="str">
        <f>IF(CE408&lt;&gt;"NEMA","","SELECT '"&amp;CD408&amp;"', ime, prezime FROM imeprezime WHERE ime LIKE '%"&amp;MID(BA408,2,LEN(BA408)-2)&amp;"%' Or prezime LIKE '%"&amp;MID(BB408,2,LEN(BB408)-2)&amp;"%' Or ime LIKE '%"&amp;MID(BB408,2,LEN(BB408)-2)&amp;"%' Or prezime LIKE '%"&amp;MID(BA408,2,LEN(BA408)-2)&amp;"%' ORDER BY ime, prezime;")</f>
        <v/>
      </c>
      <c r="CK408" t="s">
        <v>1</v>
      </c>
      <c r="CL408" s="91"/>
      <c r="CM408" t="s">
        <v>1</v>
      </c>
      <c r="CO408" t="s">
        <v>1</v>
      </c>
      <c r="CW408" s="116" t="str">
        <f>IF(CE408="NEMA",MAX(CW$10:CW407)+1,"")</f>
        <v/>
      </c>
      <c r="CX408" t="s">
        <v>1</v>
      </c>
      <c r="CY408" s="124" t="str">
        <f>LEFT(BQ408,1)</f>
        <v/>
      </c>
      <c r="CZ408" t="s">
        <v>1</v>
      </c>
      <c r="DA408" s="106" t="str">
        <f>IF(CW408="","",IF(BO408&lt;&gt;"CRO","","INSERT INTO osoba (id,reg_broj,oib,spol_id,dat_rodjenja) VALUES ("&amp;CW408&amp;",(SELECT max(reg_broj)+1 FROM osoba),Null,'"&amp;CY408&amp;"',Null); INSERT INTO osoba_log (id,reg_broj,oib,spol_id,dat_rodjenja,dnevnik_id) SELECT id,reg_broj,oib,spol_id,dat_rodjenja,"&amp;CW$2&amp;" FROM osoba WHERE id = "&amp;CW408&amp;";"))</f>
        <v/>
      </c>
      <c r="DB408" s="129" t="str">
        <f>IF(CW408="","","INSERT INTO imeprezime (id,osoba_id,rbr,ime,prezime,klub_id,identitet_id,sintaksa_id,info,aktivno,dnevnik_id) VALUES ("&amp;CW408&amp;","&amp;IF(DA408="","Null",CW408)&amp;",1,'"&amp;BA408&amp;"','"&amp;BB408&amp;"',(SELECT id FROM klub WHERE naziv = '"&amp;BI408&amp;"'),Null,1,'',1,"&amp;CW$2&amp;");")</f>
        <v/>
      </c>
      <c r="DC408" t="s">
        <v>1</v>
      </c>
      <c r="DD408" s="30" t="str">
        <f t="shared" si="592"/>
        <v/>
      </c>
      <c r="DE408" t="s">
        <v>1</v>
      </c>
      <c r="DF408" s="106" t="str">
        <f>IF(OR(BP408="",BP408&lt;&gt;"NEMA"),"",BO408)</f>
        <v/>
      </c>
      <c r="DG408" s="129" t="str">
        <f>IF(DF408="","",MAX(DG$10:DG407)+1)</f>
        <v/>
      </c>
      <c r="DH408" t="s">
        <v>1</v>
      </c>
      <c r="DI408" s="91"/>
      <c r="DJ408" t="s">
        <v>1</v>
      </c>
      <c r="DK408" s="30" t="str">
        <f>IF(DF408="","","INSERT INTO drzava(id,naziv,oznaka) VALUES ("&amp;DG408&amp;",'"&amp;DI408&amp;"','"&amp;UPPER(LEFT(DF408,1))&amp;LOWER(RIGHT(DF408,2))&amp;"');")</f>
        <v/>
      </c>
      <c r="DL408" t="s">
        <v>1</v>
      </c>
      <c r="DM408" s="170" t="str">
        <f>IF(BJ408&lt;&gt;"NEMA","",IF(IFERROR(MATCH(BI408,BI$10:BI407,0),0)&lt;&gt;0,"",BI408))</f>
        <v/>
      </c>
      <c r="DN408" t="s">
        <v>1</v>
      </c>
      <c r="DO408" s="91"/>
      <c r="DP408" t="s">
        <v>1</v>
      </c>
      <c r="DQ408" s="106" t="str">
        <f t="shared" si="593"/>
        <v/>
      </c>
      <c r="DR408" s="74" t="str">
        <f>IF(DQ408="","",MAX(DR$10:DR407)+1)</f>
        <v/>
      </c>
      <c r="DS408" s="74" t="str">
        <f>IF(DQ408="","",IF(BP408="","",IF(BP408="NEMA",DG408,BP408)))</f>
        <v/>
      </c>
      <c r="DT408" s="74" t="str">
        <f t="shared" si="594"/>
        <v/>
      </c>
      <c r="DU408" s="74" t="str">
        <f>IF(DO408="","",MAX(DU$10:DU407)+1)</f>
        <v/>
      </c>
      <c r="DV408" s="181" t="str">
        <f>IF(DO408="","",INDEX(klub_id,MATCH(DO408,klub_naziv,0)))</f>
        <v/>
      </c>
      <c r="DW408" s="129" t="str">
        <f t="shared" si="595"/>
        <v/>
      </c>
      <c r="DX408" t="s">
        <v>1</v>
      </c>
      <c r="DY408" s="30" t="str">
        <f t="shared" si="596"/>
        <v/>
      </c>
      <c r="DZ408" t="s">
        <v>1</v>
      </c>
      <c r="EA408" s="170" t="str">
        <f>IF(BX408="","",IF(BY408&lt;&gt;"NEMA","ime-pre-klu"&amp;IF(BJ408="","","(ali)")&amp;"-kat",IF(CB408&lt;&gt;"NEMA","ime-pre-klu"&amp;IF(BJ408="","","(ali)"),IF(CE408&lt;&gt;"NEMA","ime-pre",IF(CW408&lt;&gt;"","novo",""))))&amp;IF(AND(BE408="0",BD408&gt;max_minuta*60),"-ot",""))</f>
        <v/>
      </c>
      <c r="EB408" t="s">
        <v>1</v>
      </c>
      <c r="EC408" s="112"/>
      <c r="ED408" s="138"/>
      <c r="EE408" s="138"/>
      <c r="EF408" s="138"/>
      <c r="EG408" s="138"/>
      <c r="EH408" s="138"/>
      <c r="EI408" s="138"/>
      <c r="EJ408" s="138"/>
      <c r="EK408" s="138"/>
      <c r="EL408" s="138"/>
      <c r="EM408" s="107" t="str">
        <f t="shared" si="579"/>
        <v/>
      </c>
      <c r="EN408" t="s">
        <v>1</v>
      </c>
    </row>
    <row r="409" spans="2:144" x14ac:dyDescent="0.25">
      <c r="B409" s="152"/>
      <c r="C409" t="s">
        <v>1</v>
      </c>
      <c r="D409" s="163" t="str">
        <f t="shared" si="580"/>
        <v/>
      </c>
      <c r="E409" s="164" t="str">
        <f t="shared" ref="E409:AW409" si="610">IF($B409="","",FIND(";",$B409,D409+1))</f>
        <v/>
      </c>
      <c r="F409" s="164" t="str">
        <f t="shared" si="610"/>
        <v/>
      </c>
      <c r="G409" s="164" t="str">
        <f t="shared" si="610"/>
        <v/>
      </c>
      <c r="H409" s="164" t="str">
        <f t="shared" si="610"/>
        <v/>
      </c>
      <c r="I409" s="164" t="str">
        <f t="shared" si="610"/>
        <v/>
      </c>
      <c r="J409" s="164" t="str">
        <f t="shared" si="610"/>
        <v/>
      </c>
      <c r="K409" s="164" t="str">
        <f t="shared" si="610"/>
        <v/>
      </c>
      <c r="L409" s="164" t="str">
        <f t="shared" si="610"/>
        <v/>
      </c>
      <c r="M409" s="164" t="str">
        <f t="shared" si="610"/>
        <v/>
      </c>
      <c r="N409" s="164" t="str">
        <f t="shared" si="610"/>
        <v/>
      </c>
      <c r="O409" s="164" t="str">
        <f t="shared" si="610"/>
        <v/>
      </c>
      <c r="P409" s="164" t="str">
        <f t="shared" si="610"/>
        <v/>
      </c>
      <c r="Q409" s="164" t="str">
        <f t="shared" si="610"/>
        <v/>
      </c>
      <c r="R409" s="164" t="str">
        <f t="shared" si="610"/>
        <v/>
      </c>
      <c r="S409" s="164" t="str">
        <f t="shared" si="610"/>
        <v/>
      </c>
      <c r="T409" s="164" t="str">
        <f t="shared" si="610"/>
        <v/>
      </c>
      <c r="U409" s="164" t="str">
        <f t="shared" si="610"/>
        <v/>
      </c>
      <c r="V409" s="164" t="str">
        <f t="shared" si="610"/>
        <v/>
      </c>
      <c r="W409" s="164" t="str">
        <f t="shared" si="610"/>
        <v/>
      </c>
      <c r="X409" s="164" t="str">
        <f t="shared" si="610"/>
        <v/>
      </c>
      <c r="Y409" s="164" t="str">
        <f t="shared" si="610"/>
        <v/>
      </c>
      <c r="Z409" s="164" t="str">
        <f t="shared" si="610"/>
        <v/>
      </c>
      <c r="AA409" s="164" t="str">
        <f t="shared" si="610"/>
        <v/>
      </c>
      <c r="AB409" s="164" t="str">
        <f t="shared" si="610"/>
        <v/>
      </c>
      <c r="AC409" s="164" t="str">
        <f t="shared" si="610"/>
        <v/>
      </c>
      <c r="AD409" s="164" t="str">
        <f t="shared" si="610"/>
        <v/>
      </c>
      <c r="AE409" s="164" t="str">
        <f t="shared" si="610"/>
        <v/>
      </c>
      <c r="AF409" s="164" t="str">
        <f t="shared" si="610"/>
        <v/>
      </c>
      <c r="AG409" s="164" t="str">
        <f t="shared" si="610"/>
        <v/>
      </c>
      <c r="AH409" s="164" t="str">
        <f t="shared" si="610"/>
        <v/>
      </c>
      <c r="AI409" s="164" t="str">
        <f t="shared" si="610"/>
        <v/>
      </c>
      <c r="AJ409" s="164" t="str">
        <f t="shared" si="610"/>
        <v/>
      </c>
      <c r="AK409" s="164" t="str">
        <f t="shared" si="610"/>
        <v/>
      </c>
      <c r="AL409" s="164" t="str">
        <f t="shared" si="610"/>
        <v/>
      </c>
      <c r="AM409" s="164" t="str">
        <f t="shared" si="610"/>
        <v/>
      </c>
      <c r="AN409" s="164" t="str">
        <f t="shared" si="610"/>
        <v/>
      </c>
      <c r="AO409" s="164" t="str">
        <f t="shared" si="610"/>
        <v/>
      </c>
      <c r="AP409" s="164" t="str">
        <f t="shared" si="610"/>
        <v/>
      </c>
      <c r="AQ409" s="164" t="str">
        <f t="shared" si="610"/>
        <v/>
      </c>
      <c r="AR409" s="164" t="str">
        <f t="shared" si="610"/>
        <v/>
      </c>
      <c r="AS409" s="164" t="str">
        <f t="shared" si="610"/>
        <v/>
      </c>
      <c r="AT409" s="164" t="str">
        <f t="shared" si="610"/>
        <v/>
      </c>
      <c r="AU409" s="164" t="str">
        <f t="shared" si="610"/>
        <v/>
      </c>
      <c r="AV409" s="164" t="str">
        <f t="shared" si="610"/>
        <v/>
      </c>
      <c r="AW409" s="165" t="str">
        <f t="shared" si="610"/>
        <v/>
      </c>
      <c r="AX409" t="s">
        <v>1</v>
      </c>
      <c r="AY409" s="106" t="str">
        <f t="shared" si="582"/>
        <v/>
      </c>
      <c r="AZ409" s="138" t="str">
        <f t="shared" si="574"/>
        <v/>
      </c>
      <c r="BA409" s="74" t="str">
        <f t="shared" si="583"/>
        <v/>
      </c>
      <c r="BB409" s="74" t="str">
        <f t="shared" si="584"/>
        <v/>
      </c>
      <c r="BC409" s="138" t="str">
        <f t="shared" si="585"/>
        <v/>
      </c>
      <c r="BD409" s="138" t="str">
        <f t="shared" si="586"/>
        <v/>
      </c>
      <c r="BE409" s="138" t="str">
        <f t="shared" si="587"/>
        <v/>
      </c>
      <c r="BF409" s="138" t="str">
        <f t="shared" si="608"/>
        <v/>
      </c>
      <c r="BG409" s="138" t="str">
        <f>IF(CD409="","",IF(N(BD409)&gt;max_minuta*60,2,INDEX(statusRezultat_id,MATCH(VALUE(BE409),statusRezultat_oevent,0))))</f>
        <v/>
      </c>
      <c r="BH409" s="74" t="str">
        <f>IF(B409="","",SUBSTITUTE(MID($B409,R409+1,S409-R409-1),"""",""))</f>
        <v/>
      </c>
      <c r="BI409" s="74" t="str">
        <f>IF(B409="","",SUBSTITUTE(MID($B409,S409+1,T409-S409-1),"""",""))</f>
        <v/>
      </c>
      <c r="BJ409" s="138" t="str">
        <f t="shared" si="588"/>
        <v/>
      </c>
      <c r="BK409" s="74" t="str" cm="1">
        <f t="array" ref="BK409">IF(BJ409="",""&amp;BI409,IF(BJ409="NEMA",BI409,INDEX(klubAlias_klub,BJ409)))</f>
        <v/>
      </c>
      <c r="BL409" s="74" t="str" cm="1">
        <f t="array" ref="BL409">IFERROR(INDEX(registarNatjecatelji,CE409,4),"")</f>
        <v/>
      </c>
      <c r="BM409" s="183" t="str">
        <f t="shared" si="544"/>
        <v/>
      </c>
      <c r="BN409" s="74" t="str">
        <f t="shared" si="589"/>
        <v/>
      </c>
      <c r="BO409" s="74" t="str">
        <f>IF(B409="","",SUBSTITUTE(MID($B409,T409+1,U409-T409-1),"""",""))</f>
        <v/>
      </c>
      <c r="BP409" s="138" t="str">
        <f>IF(BO409="","",IFERROR(INDEX(drzava_id,MATCH(BO409,drzava_oznaka,0)),"NEMA"))</f>
        <v/>
      </c>
      <c r="BQ409" s="74" t="str">
        <f>IF(B409="","",SUBSTITUTE(MID($B409,AQ409+1,AR409-AQ409-1),"""",""))</f>
        <v/>
      </c>
      <c r="BR409" s="74" t="str">
        <f t="shared" si="575"/>
        <v/>
      </c>
      <c r="BS409" s="138" t="str">
        <f t="shared" si="576"/>
        <v/>
      </c>
      <c r="BT409" s="75" t="str">
        <f>IF(B409="","",SUBSTITUTE(MID($B409,AR409+1,AS409-AR409-1),"""",""))</f>
        <v/>
      </c>
      <c r="BU409" s="75" t="str">
        <f>IF(B409="","",SUBSTITUTE(MID($B409,AS409+1,AT409-AS409-1),"""",""))</f>
        <v/>
      </c>
      <c r="BV409" s="76" t="str">
        <f>IF(B409="","",SUBSTITUTE(MID($B409,AT409+1,AU409-AT409-1),"""",""))</f>
        <v/>
      </c>
      <c r="BW409" t="s">
        <v>1</v>
      </c>
      <c r="BX409" s="106" t="str">
        <f>IF(BA409="Vacant","",IF(BA409="","",BA409) &amp; IF(BB409="",""," – " &amp; BB409) &amp; IF(BN409="",""," – " &amp; BN409) &amp; IF(AY409="",""," – " &amp; AY409))</f>
        <v/>
      </c>
      <c r="BY409" s="107" t="str">
        <f t="shared" si="577"/>
        <v/>
      </c>
      <c r="BZ409" t="s">
        <v>1</v>
      </c>
      <c r="CA409" s="106" t="str">
        <f>IF(BA409="Vacant","",IF(BA409="","",BA409) &amp; IF(BB409="",""," – " &amp; BB409) &amp; IF(BN409="",""," – " &amp; BN409))</f>
        <v/>
      </c>
      <c r="CB409" s="107" t="str">
        <f t="shared" si="578"/>
        <v/>
      </c>
      <c r="CC409" t="s">
        <v>1</v>
      </c>
      <c r="CD409" s="106" t="str">
        <f>IF(BA409="Vacant","",IF(BA409="","",BA409)&amp;IF(BB409="",""," – "&amp;BB409))</f>
        <v/>
      </c>
      <c r="CE409" s="107" t="str">
        <f t="shared" si="590"/>
        <v/>
      </c>
      <c r="CF409" t="s">
        <v>1</v>
      </c>
      <c r="CG409" s="112" t="str">
        <f t="shared" si="591"/>
        <v/>
      </c>
      <c r="CH409" s="107" t="str" cm="1">
        <f t="array" ref="CH409">IF(CG409="","",INDEX(imePrezime_id,CG409,0))</f>
        <v/>
      </c>
      <c r="CI409" t="s">
        <v>1</v>
      </c>
      <c r="CJ409" s="30" t="str">
        <f>IF(CE409&lt;&gt;"NEMA","","SELECT '"&amp;CD409&amp;"', ime, prezime FROM imeprezime WHERE ime LIKE '%"&amp;MID(BA409,2,LEN(BA409)-2)&amp;"%' Or prezime LIKE '%"&amp;MID(BB409,2,LEN(BB409)-2)&amp;"%' Or ime LIKE '%"&amp;MID(BB409,2,LEN(BB409)-2)&amp;"%' Or prezime LIKE '%"&amp;MID(BA409,2,LEN(BA409)-2)&amp;"%' ORDER BY ime, prezime;")</f>
        <v/>
      </c>
      <c r="CK409" t="s">
        <v>1</v>
      </c>
      <c r="CL409" s="91"/>
      <c r="CM409" t="s">
        <v>1</v>
      </c>
      <c r="CO409" t="s">
        <v>1</v>
      </c>
      <c r="CW409" s="116" t="str">
        <f>IF(CE409="NEMA",MAX(CW$10:CW408)+1,"")</f>
        <v/>
      </c>
      <c r="CX409" t="s">
        <v>1</v>
      </c>
      <c r="CY409" s="124" t="str">
        <f>LEFT(BQ409,1)</f>
        <v/>
      </c>
      <c r="CZ409" t="s">
        <v>1</v>
      </c>
      <c r="DA409" s="106" t="str">
        <f>IF(CW409="","",IF(BO409&lt;&gt;"CRO","","INSERT INTO osoba (id,reg_broj,oib,spol_id,dat_rodjenja) VALUES ("&amp;CW409&amp;",(SELECT max(reg_broj)+1 FROM osoba),Null,'"&amp;CY409&amp;"',Null); INSERT INTO osoba_log (id,reg_broj,oib,spol_id,dat_rodjenja,dnevnik_id) SELECT id,reg_broj,oib,spol_id,dat_rodjenja,"&amp;CW$2&amp;" FROM osoba WHERE id = "&amp;CW409&amp;";"))</f>
        <v/>
      </c>
      <c r="DB409" s="129" t="str">
        <f>IF(CW409="","","INSERT INTO imeprezime (id,osoba_id,rbr,ime,prezime,klub_id,identitet_id,sintaksa_id,info,aktivno,dnevnik_id) VALUES ("&amp;CW409&amp;","&amp;IF(DA409="","Null",CW409)&amp;",1,'"&amp;BA409&amp;"','"&amp;BB409&amp;"',(SELECT id FROM klub WHERE naziv = '"&amp;BI409&amp;"'),Null,1,'',1,"&amp;CW$2&amp;");")</f>
        <v/>
      </c>
      <c r="DC409" t="s">
        <v>1</v>
      </c>
      <c r="DD409" s="30" t="str">
        <f t="shared" si="592"/>
        <v/>
      </c>
      <c r="DE409" t="s">
        <v>1</v>
      </c>
      <c r="DF409" s="106" t="str">
        <f>IF(OR(BP409="",BP409&lt;&gt;"NEMA"),"",BO409)</f>
        <v/>
      </c>
      <c r="DG409" s="129" t="str">
        <f>IF(DF409="","",MAX(DG$10:DG408)+1)</f>
        <v/>
      </c>
      <c r="DH409" t="s">
        <v>1</v>
      </c>
      <c r="DI409" s="91"/>
      <c r="DJ409" t="s">
        <v>1</v>
      </c>
      <c r="DK409" s="30" t="str">
        <f>IF(DF409="","","INSERT INTO drzava(id,naziv,oznaka) VALUES ("&amp;DG409&amp;",'"&amp;DI409&amp;"','"&amp;UPPER(LEFT(DF409,1))&amp;LOWER(RIGHT(DF409,2))&amp;"');")</f>
        <v/>
      </c>
      <c r="DL409" t="s">
        <v>1</v>
      </c>
      <c r="DM409" s="170" t="str">
        <f>IF(BJ409&lt;&gt;"NEMA","",IF(IFERROR(MATCH(BI409,BI$10:BI408,0),0)&lt;&gt;0,"",BI409))</f>
        <v/>
      </c>
      <c r="DN409" t="s">
        <v>1</v>
      </c>
      <c r="DO409" s="91"/>
      <c r="DP409" t="s">
        <v>1</v>
      </c>
      <c r="DQ409" s="106" t="str">
        <f t="shared" si="593"/>
        <v/>
      </c>
      <c r="DR409" s="74" t="str">
        <f>IF(DQ409="","",MAX(DR$10:DR408)+1)</f>
        <v/>
      </c>
      <c r="DS409" s="74" t="str">
        <f>IF(DQ409="","",IF(BP409="","",IF(BP409="NEMA",DG409,BP409)))</f>
        <v/>
      </c>
      <c r="DT409" s="74" t="str">
        <f t="shared" si="594"/>
        <v/>
      </c>
      <c r="DU409" s="74" t="str">
        <f>IF(DO409="","",MAX(DU$10:DU408)+1)</f>
        <v/>
      </c>
      <c r="DV409" s="181" t="str">
        <f>IF(DO409="","",INDEX(klub_id,MATCH(DO409,klub_naziv,0)))</f>
        <v/>
      </c>
      <c r="DW409" s="129" t="str">
        <f t="shared" si="595"/>
        <v/>
      </c>
      <c r="DX409" t="s">
        <v>1</v>
      </c>
      <c r="DY409" s="30" t="str">
        <f t="shared" si="596"/>
        <v/>
      </c>
      <c r="DZ409" t="s">
        <v>1</v>
      </c>
      <c r="EA409" s="170" t="str">
        <f>IF(BX409="","",IF(BY409&lt;&gt;"NEMA","ime-pre-klu"&amp;IF(BJ409="","","(ali)")&amp;"-kat",IF(CB409&lt;&gt;"NEMA","ime-pre-klu"&amp;IF(BJ409="","","(ali)"),IF(CE409&lt;&gt;"NEMA","ime-pre",IF(CW409&lt;&gt;"","novo",""))))&amp;IF(AND(BE409="0",BD409&gt;max_minuta*60),"-ot",""))</f>
        <v/>
      </c>
      <c r="EB409" t="s">
        <v>1</v>
      </c>
      <c r="EC409" s="112"/>
      <c r="ED409" s="138"/>
      <c r="EE409" s="138"/>
      <c r="EF409" s="138"/>
      <c r="EG409" s="138"/>
      <c r="EH409" s="138"/>
      <c r="EI409" s="138"/>
      <c r="EJ409" s="138"/>
      <c r="EK409" s="138"/>
      <c r="EL409" s="138"/>
      <c r="EM409" s="107" t="str">
        <f t="shared" si="579"/>
        <v/>
      </c>
      <c r="EN409" t="s">
        <v>1</v>
      </c>
    </row>
    <row r="410" spans="2:144" s="100" customFormat="1" ht="15.75" thickBot="1" x14ac:dyDescent="0.3">
      <c r="B410" s="153"/>
      <c r="C410" s="100" t="s">
        <v>1</v>
      </c>
      <c r="D410" s="166" t="str">
        <f t="shared" si="580"/>
        <v/>
      </c>
      <c r="E410" s="167" t="str">
        <f t="shared" ref="E410:AW410" si="611">IF($B410="","",FIND(";",$B410,D410+1))</f>
        <v/>
      </c>
      <c r="F410" s="167" t="str">
        <f t="shared" si="611"/>
        <v/>
      </c>
      <c r="G410" s="167" t="str">
        <f t="shared" si="611"/>
        <v/>
      </c>
      <c r="H410" s="167" t="str">
        <f t="shared" si="611"/>
        <v/>
      </c>
      <c r="I410" s="167" t="str">
        <f t="shared" si="611"/>
        <v/>
      </c>
      <c r="J410" s="167" t="str">
        <f t="shared" si="611"/>
        <v/>
      </c>
      <c r="K410" s="167" t="str">
        <f t="shared" si="611"/>
        <v/>
      </c>
      <c r="L410" s="167" t="str">
        <f t="shared" si="611"/>
        <v/>
      </c>
      <c r="M410" s="167" t="str">
        <f t="shared" si="611"/>
        <v/>
      </c>
      <c r="N410" s="167" t="str">
        <f t="shared" si="611"/>
        <v/>
      </c>
      <c r="O410" s="167" t="str">
        <f t="shared" si="611"/>
        <v/>
      </c>
      <c r="P410" s="167" t="str">
        <f t="shared" si="611"/>
        <v/>
      </c>
      <c r="Q410" s="167" t="str">
        <f t="shared" si="611"/>
        <v/>
      </c>
      <c r="R410" s="167" t="str">
        <f t="shared" si="611"/>
        <v/>
      </c>
      <c r="S410" s="167" t="str">
        <f t="shared" si="611"/>
        <v/>
      </c>
      <c r="T410" s="167" t="str">
        <f t="shared" si="611"/>
        <v/>
      </c>
      <c r="U410" s="167" t="str">
        <f t="shared" si="611"/>
        <v/>
      </c>
      <c r="V410" s="167" t="str">
        <f t="shared" si="611"/>
        <v/>
      </c>
      <c r="W410" s="167" t="str">
        <f t="shared" si="611"/>
        <v/>
      </c>
      <c r="X410" s="167" t="str">
        <f t="shared" si="611"/>
        <v/>
      </c>
      <c r="Y410" s="167" t="str">
        <f t="shared" si="611"/>
        <v/>
      </c>
      <c r="Z410" s="167" t="str">
        <f t="shared" si="611"/>
        <v/>
      </c>
      <c r="AA410" s="167" t="str">
        <f t="shared" si="611"/>
        <v/>
      </c>
      <c r="AB410" s="167" t="str">
        <f t="shared" si="611"/>
        <v/>
      </c>
      <c r="AC410" s="167" t="str">
        <f t="shared" si="611"/>
        <v/>
      </c>
      <c r="AD410" s="167" t="str">
        <f t="shared" si="611"/>
        <v/>
      </c>
      <c r="AE410" s="167" t="str">
        <f t="shared" si="611"/>
        <v/>
      </c>
      <c r="AF410" s="167" t="str">
        <f t="shared" si="611"/>
        <v/>
      </c>
      <c r="AG410" s="167" t="str">
        <f t="shared" si="611"/>
        <v/>
      </c>
      <c r="AH410" s="167" t="str">
        <f t="shared" si="611"/>
        <v/>
      </c>
      <c r="AI410" s="167" t="str">
        <f t="shared" si="611"/>
        <v/>
      </c>
      <c r="AJ410" s="167" t="str">
        <f t="shared" si="611"/>
        <v/>
      </c>
      <c r="AK410" s="167" t="str">
        <f t="shared" si="611"/>
        <v/>
      </c>
      <c r="AL410" s="167" t="str">
        <f t="shared" si="611"/>
        <v/>
      </c>
      <c r="AM410" s="167" t="str">
        <f t="shared" si="611"/>
        <v/>
      </c>
      <c r="AN410" s="167" t="str">
        <f t="shared" si="611"/>
        <v/>
      </c>
      <c r="AO410" s="167" t="str">
        <f t="shared" si="611"/>
        <v/>
      </c>
      <c r="AP410" s="167" t="str">
        <f t="shared" si="611"/>
        <v/>
      </c>
      <c r="AQ410" s="167" t="str">
        <f t="shared" si="611"/>
        <v/>
      </c>
      <c r="AR410" s="167" t="str">
        <f t="shared" si="611"/>
        <v/>
      </c>
      <c r="AS410" s="167" t="str">
        <f t="shared" si="611"/>
        <v/>
      </c>
      <c r="AT410" s="167" t="str">
        <f t="shared" si="611"/>
        <v/>
      </c>
      <c r="AU410" s="167" t="str">
        <f t="shared" si="611"/>
        <v/>
      </c>
      <c r="AV410" s="167" t="str">
        <f t="shared" si="611"/>
        <v/>
      </c>
      <c r="AW410" s="168" t="str">
        <f t="shared" si="611"/>
        <v/>
      </c>
      <c r="AX410" s="100" t="s">
        <v>1</v>
      </c>
      <c r="AY410" s="108" t="str">
        <f t="shared" si="582"/>
        <v/>
      </c>
      <c r="AZ410" s="139" t="str">
        <f t="shared" si="574"/>
        <v/>
      </c>
      <c r="BA410" s="78" t="str">
        <f t="shared" si="583"/>
        <v/>
      </c>
      <c r="BB410" s="78" t="str">
        <f t="shared" si="584"/>
        <v/>
      </c>
      <c r="BC410" s="139" t="str">
        <f t="shared" si="585"/>
        <v/>
      </c>
      <c r="BD410" s="139" t="str">
        <f t="shared" si="586"/>
        <v/>
      </c>
      <c r="BE410" s="139" t="str">
        <f t="shared" si="587"/>
        <v/>
      </c>
      <c r="BF410" s="139" t="str">
        <f t="shared" si="608"/>
        <v/>
      </c>
      <c r="BG410" s="139" t="str">
        <f>IF(CD410="","",IF(N(BD410)&gt;max_minuta*60,2,INDEX(statusRezultat_id,MATCH(VALUE(BE410),statusRezultat_oevent,0))))</f>
        <v/>
      </c>
      <c r="BH410" s="78" t="str">
        <f>IF(B410="","",SUBSTITUTE(MID($B410,R410+1,S410-R410-1),"""",""))</f>
        <v/>
      </c>
      <c r="BI410" s="78" t="str">
        <f>IF(B410="","",SUBSTITUTE(MID($B410,S410+1,T410-S410-1),"""",""))</f>
        <v/>
      </c>
      <c r="BJ410" s="139" t="str">
        <f t="shared" si="588"/>
        <v/>
      </c>
      <c r="BK410" s="78" t="str" cm="1">
        <f t="array" ref="BK410">IF(BJ410="",""&amp;BI410,IF(BJ410="NEMA",BI410,INDEX(klubAlias_klub,BJ410)))</f>
        <v/>
      </c>
      <c r="BL410" s="78" t="str" cm="1">
        <f t="array" ref="BL410">IFERROR(INDEX(registarNatjecatelji,CE410,4),"")</f>
        <v/>
      </c>
      <c r="BM410" s="184" t="str">
        <f t="shared" si="544"/>
        <v/>
      </c>
      <c r="BN410" s="78" t="str">
        <f t="shared" si="589"/>
        <v/>
      </c>
      <c r="BO410" s="78" t="str">
        <f>IF(B410="","",SUBSTITUTE(MID($B410,T410+1,U410-T410-1),"""",""))</f>
        <v/>
      </c>
      <c r="BP410" s="139" t="str">
        <f>IF(BO410="","",IFERROR(INDEX(drzava_id,MATCH(BO410,drzava_oznaka,0)),"NEMA"))</f>
        <v/>
      </c>
      <c r="BQ410" s="78" t="str">
        <f>IF(B410="","",SUBSTITUTE(MID($B410,AQ410+1,AR410-AQ410-1),"""",""))</f>
        <v/>
      </c>
      <c r="BR410" s="78" t="str">
        <f t="shared" si="575"/>
        <v/>
      </c>
      <c r="BS410" s="139" t="str">
        <f t="shared" si="576"/>
        <v/>
      </c>
      <c r="BT410" s="79" t="str">
        <f>IF(B410="","",SUBSTITUTE(MID($B410,AR410+1,AS410-AR410-1),"""",""))</f>
        <v/>
      </c>
      <c r="BU410" s="79" t="str">
        <f>IF(B410="","",SUBSTITUTE(MID($B410,AS410+1,AT410-AS410-1),"""",""))</f>
        <v/>
      </c>
      <c r="BV410" s="80" t="str">
        <f>IF(B410="","",SUBSTITUTE(MID($B410,AT410+1,AU410-AT410-1),"""",""))</f>
        <v/>
      </c>
      <c r="BW410" s="100" t="s">
        <v>1</v>
      </c>
      <c r="BX410" s="108" t="str">
        <f>IF(BA410="Vacant","",IF(BA410="","",BA410) &amp; IF(BB410="",""," – " &amp; BB410) &amp; IF(BN410="",""," – " &amp; BN410) &amp; IF(AY410="",""," – " &amp; AY410))</f>
        <v/>
      </c>
      <c r="BY410" s="109" t="str">
        <f t="shared" si="577"/>
        <v/>
      </c>
      <c r="BZ410" s="100" t="s">
        <v>1</v>
      </c>
      <c r="CA410" s="108" t="str">
        <f>IF(BA410="Vacant","",IF(BA410="","",BA410) &amp; IF(BB410="",""," – " &amp; BB410) &amp; IF(BN410="",""," – " &amp; BN410))</f>
        <v/>
      </c>
      <c r="CB410" s="109" t="str">
        <f t="shared" si="578"/>
        <v/>
      </c>
      <c r="CC410" s="100" t="s">
        <v>1</v>
      </c>
      <c r="CD410" s="108" t="str">
        <f>IF(BA410="Vacant","",IF(BA410="","",BA410)&amp;IF(BB410="",""," – "&amp;BB410))</f>
        <v/>
      </c>
      <c r="CE410" s="109" t="str">
        <f t="shared" si="590"/>
        <v/>
      </c>
      <c r="CF410" s="100" t="s">
        <v>1</v>
      </c>
      <c r="CG410" s="113" t="str">
        <f t="shared" si="591"/>
        <v/>
      </c>
      <c r="CH410" s="109" t="str" cm="1">
        <f t="array" ref="CH410">IF(CG410="","",INDEX(imePrezime_id,CG410,0))</f>
        <v/>
      </c>
      <c r="CI410" s="100" t="s">
        <v>1</v>
      </c>
      <c r="CJ410" s="31" t="str">
        <f>IF(CE410&lt;&gt;"NEMA","","SELECT '"&amp;CD410&amp;"', ime, prezime FROM imeprezime WHERE ime LIKE '%"&amp;MID(BA410,2,LEN(BA410)-2)&amp;"%' Or prezime LIKE '%"&amp;MID(BB410,2,LEN(BB410)-2)&amp;"%' Or ime LIKE '%"&amp;MID(BB410,2,LEN(BB410)-2)&amp;"%' Or prezime LIKE '%"&amp;MID(BA410,2,LEN(BA410)-2)&amp;"%' ORDER BY ime, prezime;")</f>
        <v/>
      </c>
      <c r="CK410" s="100" t="s">
        <v>1</v>
      </c>
      <c r="CL410" s="92"/>
      <c r="CM410" s="100" t="s">
        <v>1</v>
      </c>
      <c r="CO410" s="100" t="s">
        <v>1</v>
      </c>
      <c r="CW410" s="117" t="str">
        <f>IF(CE410="NEMA",MAX(CW$10:CW409)+1,"")</f>
        <v/>
      </c>
      <c r="CX410" s="100" t="s">
        <v>1</v>
      </c>
      <c r="CY410" s="125" t="str">
        <f>LEFT(BQ410,1)</f>
        <v/>
      </c>
      <c r="CZ410" s="100" t="s">
        <v>1</v>
      </c>
      <c r="DA410" s="108" t="str">
        <f>IF(CW410="","",IF(BO410&lt;&gt;"CRO","","INSERT INTO osoba (id,reg_broj,oib,spol_id,dat_rodjenja) VALUES ("&amp;CW410&amp;",(SELECT max(reg_broj)+1 FROM osoba),Null,'"&amp;CY410&amp;"',Null); INSERT INTO osoba_log (id,reg_broj,oib,spol_id,dat_rodjenja,dnevnik_id) SELECT id,reg_broj,oib,spol_id,dat_rodjenja,"&amp;CW$2&amp;" FROM osoba WHERE id = "&amp;CW410&amp;";"))</f>
        <v/>
      </c>
      <c r="DB410" s="130" t="str">
        <f>IF(CW410="","","INSERT INTO imeprezime (id,osoba_id,rbr,ime,prezime,klub_id,identitet_id,sintaksa_id,info,aktivno,dnevnik_id) VALUES ("&amp;CW410&amp;","&amp;IF(DA410="","Null",CW410)&amp;",1,'"&amp;BA410&amp;"','"&amp;BB410&amp;"',(SELECT id FROM klub WHERE naziv = '"&amp;BI410&amp;"'),Null,1,'',1,"&amp;CW$2&amp;");")</f>
        <v/>
      </c>
      <c r="DC410" s="100" t="s">
        <v>1</v>
      </c>
      <c r="DD410" s="31" t="str">
        <f t="shared" si="592"/>
        <v/>
      </c>
      <c r="DE410" s="100" t="s">
        <v>1</v>
      </c>
      <c r="DF410" s="108" t="str">
        <f>IF(OR(BP410="",BP410&lt;&gt;"NEMA"),"",BO410)</f>
        <v/>
      </c>
      <c r="DG410" s="130" t="str">
        <f>IF(DF410="","",MAX(DG$10:DG409)+1)</f>
        <v/>
      </c>
      <c r="DH410" s="100" t="s">
        <v>1</v>
      </c>
      <c r="DI410" s="92"/>
      <c r="DJ410" s="100" t="s">
        <v>1</v>
      </c>
      <c r="DK410" s="31" t="str">
        <f>IF(DF410="","","INSERT INTO drzava(id,naziv,oznaka) VALUES ("&amp;DG410&amp;",'"&amp;DI410&amp;"','"&amp;UPPER(LEFT(DF410,1))&amp;LOWER(RIGHT(DF410,2))&amp;"');")</f>
        <v/>
      </c>
      <c r="DL410" s="100" t="s">
        <v>1</v>
      </c>
      <c r="DM410" s="171" t="str">
        <f>IF(BJ410&lt;&gt;"NEMA","",IF(IFERROR(MATCH(BI410,BI$10:BI409,0),0)&lt;&gt;0,"",BI410))</f>
        <v/>
      </c>
      <c r="DN410" s="100" t="s">
        <v>1</v>
      </c>
      <c r="DO410" s="92"/>
      <c r="DP410" s="100" t="s">
        <v>1</v>
      </c>
      <c r="DQ410" s="108" t="str">
        <f t="shared" si="593"/>
        <v/>
      </c>
      <c r="DR410" s="78" t="str">
        <f>IF(DQ410="","",MAX(DR$10:DR409)+1)</f>
        <v/>
      </c>
      <c r="DS410" s="78" t="str">
        <f>IF(DQ410="","",IF(BP410="","",IF(BP410="NEMA",DG410,BP410)))</f>
        <v/>
      </c>
      <c r="DT410" s="78" t="str">
        <f t="shared" si="594"/>
        <v/>
      </c>
      <c r="DU410" s="78" t="str">
        <f>IF(DO410="","",MAX(DU$10:DU409)+1)</f>
        <v/>
      </c>
      <c r="DV410" s="215" t="str">
        <f>IF(DO410="","",INDEX(klub_id,MATCH(DO410,klub_naziv,0)))</f>
        <v/>
      </c>
      <c r="DW410" s="130" t="str">
        <f t="shared" si="595"/>
        <v/>
      </c>
      <c r="DX410" s="100" t="s">
        <v>1</v>
      </c>
      <c r="DY410" s="31" t="str">
        <f t="shared" si="596"/>
        <v/>
      </c>
      <c r="DZ410" s="100" t="s">
        <v>1</v>
      </c>
      <c r="EA410" s="171" t="str">
        <f>IF(BX410="","",IF(BY410&lt;&gt;"NEMA","ime-pre-klu"&amp;IF(BJ410="","","(ali)")&amp;"-kat",IF(CB410&lt;&gt;"NEMA","ime-pre-klu"&amp;IF(BJ410="","","(ali)"),IF(CE410&lt;&gt;"NEMA","ime-pre",IF(CW410&lt;&gt;"","novo",""))))&amp;IF(AND(BE410="0",BD410&gt;max_minuta*60),"-ot",""))</f>
        <v/>
      </c>
      <c r="EB410" s="100" t="s">
        <v>1</v>
      </c>
      <c r="EC410" s="113"/>
      <c r="ED410" s="139"/>
      <c r="EE410" s="139"/>
      <c r="EF410" s="139"/>
      <c r="EG410" s="139"/>
      <c r="EH410" s="139"/>
      <c r="EI410" s="139"/>
      <c r="EJ410" s="139"/>
      <c r="EK410" s="139"/>
      <c r="EL410" s="139"/>
      <c r="EM410" s="109" t="str">
        <f t="shared" si="579"/>
        <v/>
      </c>
      <c r="EN410" s="100" t="s">
        <v>1</v>
      </c>
    </row>
    <row r="411" spans="2:144" s="100" customFormat="1" x14ac:dyDescent="0.25">
      <c r="G411" s="101"/>
      <c r="H411" s="101"/>
      <c r="AY411" s="6"/>
      <c r="AZ411" s="18"/>
      <c r="BA411" s="6"/>
      <c r="BB411" s="6"/>
      <c r="BC411" s="18"/>
      <c r="BD411" s="18"/>
      <c r="BE411" s="18"/>
      <c r="BF411" s="18"/>
      <c r="BG411" s="18"/>
      <c r="BH411" s="6"/>
      <c r="BI411" s="6"/>
      <c r="BJ411" s="18"/>
      <c r="BK411" s="6"/>
      <c r="BL411" s="6"/>
      <c r="BM411" s="18"/>
      <c r="BN411" s="6"/>
      <c r="BO411" s="6"/>
      <c r="BP411" s="18"/>
      <c r="BQ411" s="6"/>
      <c r="BR411" s="6"/>
      <c r="BS411" s="18"/>
      <c r="BT411" s="19"/>
      <c r="BU411" s="19"/>
      <c r="BV411" s="19"/>
      <c r="BX411" s="6"/>
      <c r="BY411" s="18"/>
      <c r="CA411" s="6"/>
      <c r="CB411" s="18"/>
      <c r="CD411" s="6"/>
      <c r="CE411" s="18"/>
      <c r="CG411" s="18"/>
      <c r="CH411" s="18"/>
      <c r="CJ411" s="18"/>
      <c r="CL411" s="6"/>
      <c r="CW411" s="18"/>
      <c r="CY411" s="18"/>
      <c r="DF411" s="6"/>
      <c r="DG411" s="6"/>
      <c r="DI411" s="6"/>
      <c r="DM411" s="6"/>
      <c r="DO411" s="6"/>
      <c r="DQ411" s="6"/>
      <c r="DR411" s="6"/>
      <c r="DS411" s="6"/>
      <c r="DT411" s="6"/>
      <c r="DU411" s="6"/>
      <c r="DV411" s="6"/>
      <c r="DW411" s="6"/>
      <c r="EA411" s="6"/>
      <c r="EC411" s="18"/>
      <c r="ED411" s="18"/>
      <c r="EE411" s="18"/>
      <c r="EF411" s="18"/>
      <c r="EG411" s="18"/>
      <c r="EH411" s="18"/>
      <c r="EI411" s="18"/>
      <c r="EJ411" s="18"/>
      <c r="EK411" s="18"/>
      <c r="EL411" s="18"/>
      <c r="EM411" s="18"/>
    </row>
  </sheetData>
  <mergeCells count="11">
    <mergeCell ref="DM7:DY7"/>
    <mergeCell ref="CW7:DD7"/>
    <mergeCell ref="DF7:DK7"/>
    <mergeCell ref="CG7:CH7"/>
    <mergeCell ref="CL7:CU7"/>
    <mergeCell ref="EA2:EA3"/>
    <mergeCell ref="EC5:EM5"/>
    <mergeCell ref="EC7:EM7"/>
    <mergeCell ref="EC4:EM4"/>
    <mergeCell ref="EC2:ED3"/>
    <mergeCell ref="EF2:EM3"/>
  </mergeCells>
  <conditionalFormatting sqref="CE8:CE10 CH4:CJ5 BJ10:BM1048576 BJ4:BM8">
    <cfRule type="cellIs" dxfId="22" priority="33" operator="equal">
      <formula>"NEMA"</formula>
    </cfRule>
  </conditionalFormatting>
  <conditionalFormatting sqref="CE6">
    <cfRule type="cellIs" dxfId="21" priority="25" operator="equal">
      <formula>"NEMA"</formula>
    </cfRule>
  </conditionalFormatting>
  <conditionalFormatting sqref="CE228:CE1048576 CE12:CE127">
    <cfRule type="cellIs" dxfId="20" priority="31" operator="equal">
      <formula>"NEMA"</formula>
    </cfRule>
  </conditionalFormatting>
  <conditionalFormatting sqref="CE128:CE227">
    <cfRule type="cellIs" dxfId="19" priority="30" operator="equal">
      <formula>"NEMA"</formula>
    </cfRule>
  </conditionalFormatting>
  <conditionalFormatting sqref="CE11">
    <cfRule type="cellIs" dxfId="18" priority="29" operator="equal">
      <formula>"NEMA"</formula>
    </cfRule>
  </conditionalFormatting>
  <conditionalFormatting sqref="CE7">
    <cfRule type="cellIs" dxfId="17" priority="27" operator="equal">
      <formula>"NEMA"</formula>
    </cfRule>
  </conditionalFormatting>
  <conditionalFormatting sqref="CB8:CB10">
    <cfRule type="cellIs" dxfId="16" priority="19" operator="equal">
      <formula>"NEMA"</formula>
    </cfRule>
  </conditionalFormatting>
  <conditionalFormatting sqref="CB228:CB1048576 CB12:CB127">
    <cfRule type="cellIs" dxfId="15" priority="18" operator="equal">
      <formula>"NEMA"</formula>
    </cfRule>
  </conditionalFormatting>
  <conditionalFormatting sqref="CB128:CB227">
    <cfRule type="cellIs" dxfId="14" priority="17" operator="equal">
      <formula>"NEMA"</formula>
    </cfRule>
  </conditionalFormatting>
  <conditionalFormatting sqref="CB11">
    <cfRule type="cellIs" dxfId="13" priority="16" operator="equal">
      <formula>"NEMA"</formula>
    </cfRule>
  </conditionalFormatting>
  <conditionalFormatting sqref="CB7">
    <cfRule type="cellIs" dxfId="12" priority="15" operator="equal">
      <formula>"NEMA"</formula>
    </cfRule>
  </conditionalFormatting>
  <conditionalFormatting sqref="CB6">
    <cfRule type="cellIs" dxfId="11" priority="14" operator="equal">
      <formula>"NEMA"</formula>
    </cfRule>
  </conditionalFormatting>
  <conditionalFormatting sqref="BY8:BY10">
    <cfRule type="cellIs" dxfId="10" priority="13" operator="equal">
      <formula>"NEMA"</formula>
    </cfRule>
  </conditionalFormatting>
  <conditionalFormatting sqref="BY228:BY1048576 BY12:BY127">
    <cfRule type="cellIs" dxfId="9" priority="12" operator="equal">
      <formula>"NEMA"</formula>
    </cfRule>
  </conditionalFormatting>
  <conditionalFormatting sqref="BY128:BY227">
    <cfRule type="cellIs" dxfId="8" priority="11" operator="equal">
      <formula>"NEMA"</formula>
    </cfRule>
  </conditionalFormatting>
  <conditionalFormatting sqref="BY11">
    <cfRule type="cellIs" dxfId="7" priority="10" operator="equal">
      <formula>"NEMA"</formula>
    </cfRule>
  </conditionalFormatting>
  <conditionalFormatting sqref="BY7">
    <cfRule type="cellIs" dxfId="6" priority="9" operator="equal">
      <formula>"NEMA"</formula>
    </cfRule>
  </conditionalFormatting>
  <conditionalFormatting sqref="BY6">
    <cfRule type="cellIs" dxfId="5" priority="8" operator="equal">
      <formula>"NEMA"</formula>
    </cfRule>
  </conditionalFormatting>
  <conditionalFormatting sqref="CH9:CJ9">
    <cfRule type="cellIs" dxfId="4" priority="7" operator="equal">
      <formula>"NEMA"</formula>
    </cfRule>
  </conditionalFormatting>
  <conditionalFormatting sqref="BJ9:BM9">
    <cfRule type="cellIs" dxfId="3" priority="4" operator="equal">
      <formula>"NEMA"</formula>
    </cfRule>
  </conditionalFormatting>
  <conditionalFormatting sqref="BN11:BN410">
    <cfRule type="cellIs" dxfId="2" priority="3" operator="notEqual">
      <formula>$BK11</formula>
    </cfRule>
  </conditionalFormatting>
  <conditionalFormatting sqref="BP10:BP1048576 BP4:BP8">
    <cfRule type="cellIs" dxfId="1" priority="2" operator="equal">
      <formula>"NEMA"</formula>
    </cfRule>
  </conditionalFormatting>
  <conditionalFormatting sqref="BP9">
    <cfRule type="cellIs" dxfId="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L1209"/>
  <sheetViews>
    <sheetView workbookViewId="0">
      <selection activeCell="E12" sqref="E12"/>
    </sheetView>
  </sheetViews>
  <sheetFormatPr defaultRowHeight="15" x14ac:dyDescent="0.25"/>
  <cols>
    <col min="1" max="1" width="2.85546875" customWidth="1"/>
    <col min="2" max="6" width="17.140625" style="4" customWidth="1"/>
    <col min="7" max="7" width="2.85546875" customWidth="1"/>
    <col min="8" max="8" width="42.85546875" style="4" customWidth="1"/>
    <col min="9" max="9" width="2.85546875" customWidth="1"/>
    <col min="10" max="10" width="40" style="4" customWidth="1"/>
    <col min="11" max="11" width="2.85546875" customWidth="1"/>
    <col min="12" max="12" width="28.5703125" style="4" customWidth="1"/>
  </cols>
  <sheetData>
    <row r="1" spans="2:12" ht="15.75" thickBot="1" x14ac:dyDescent="0.3"/>
    <row r="2" spans="2:12" ht="32.25" thickBot="1" x14ac:dyDescent="0.55000000000000004">
      <c r="B2" s="205" t="s">
        <v>1406</v>
      </c>
      <c r="C2" s="206"/>
      <c r="D2" s="206"/>
      <c r="E2" s="206"/>
      <c r="F2" s="206"/>
      <c r="G2" s="206"/>
      <c r="H2" s="206"/>
      <c r="I2" s="206"/>
      <c r="J2" s="206"/>
      <c r="K2" s="206"/>
      <c r="L2" s="207"/>
    </row>
    <row r="3" spans="2:12" ht="15.75" thickBot="1" x14ac:dyDescent="0.3"/>
    <row r="4" spans="2:12" ht="21.75" thickBot="1" x14ac:dyDescent="0.4">
      <c r="B4" s="202" t="s">
        <v>1398</v>
      </c>
      <c r="C4" s="203"/>
      <c r="D4" s="203"/>
      <c r="E4" s="203"/>
      <c r="F4" s="204"/>
      <c r="J4"/>
      <c r="L4"/>
    </row>
    <row r="5" spans="2:12" ht="15.75" thickBot="1" x14ac:dyDescent="0.3"/>
    <row r="6" spans="2:12" ht="123.75" customHeight="1" thickBot="1" x14ac:dyDescent="0.3">
      <c r="B6" s="199" t="str">
        <f>"SELECT
	imeprezime_id,
	ime,
    prezime,
    klub,
    CASE
		WHEN IfNull (registar"&amp;IF(liga_id=101,"kup",IF(liga_id=102,"spr",IF(liga_id=103,"pre",IF(liga_id=104,"mtb","xyz"))))&amp;"_datum,'2100-01-01')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klub,
    CASE
		WHEN IfNull (registarkup_datum,'2100-01-01') &gt; '2021-04-17' THEN ''
		ELSE IfNull (registarkup_kategorija,'')
	END AS kategorija
FROM
	v_natjecatelj_export</v>
      </c>
      <c r="C6" s="200"/>
      <c r="D6" s="200"/>
      <c r="E6" s="200"/>
      <c r="F6" s="201"/>
    </row>
    <row r="7" spans="2:12" x14ac:dyDescent="0.25">
      <c r="H7" s="7"/>
    </row>
    <row r="8" spans="2:12" x14ac:dyDescent="0.25">
      <c r="B8" s="89" t="s">
        <v>1331</v>
      </c>
      <c r="C8" s="56" t="s">
        <v>336</v>
      </c>
      <c r="D8" s="56" t="s">
        <v>337</v>
      </c>
      <c r="E8" s="56" t="s">
        <v>338</v>
      </c>
      <c r="F8" s="60" t="s">
        <v>339</v>
      </c>
      <c r="H8" s="95" t="s">
        <v>1074</v>
      </c>
      <c r="J8" s="95" t="s">
        <v>1073</v>
      </c>
      <c r="L8" s="95" t="s">
        <v>1075</v>
      </c>
    </row>
    <row r="9" spans="2:12" ht="7.5" customHeight="1" thickBot="1" x14ac:dyDescent="0.3"/>
    <row r="10" spans="2:12" x14ac:dyDescent="0.25">
      <c r="B10" s="33">
        <v>1208</v>
      </c>
      <c r="C10" s="42" t="s">
        <v>340</v>
      </c>
      <c r="D10" s="42" t="s">
        <v>341</v>
      </c>
      <c r="E10" s="42" t="s">
        <v>118</v>
      </c>
      <c r="F10" s="34"/>
      <c r="H10" s="96" t="str">
        <f>IF(C10="","",C10) &amp; IF(D10="",""," – " &amp; D10) &amp; IF(E10="",""," – " &amp; E10) &amp; IF(F10="",""," – " &amp; F10)</f>
        <v>Željko – Belaj – OK Bjelovar</v>
      </c>
      <c r="J10" s="96" t="str">
        <f>IF(C10="","",C10) &amp; IF(D10="",""," – " &amp; D10) &amp; IF(E10="",""," – " &amp; E10)</f>
        <v>Željko – Belaj – OK Bjelovar</v>
      </c>
      <c r="L10" s="96" t="str">
        <f>IF(C10="","",C10) &amp; IF(D10="",""," – " &amp; D10)</f>
        <v>Željko – Belaj</v>
      </c>
    </row>
    <row r="11" spans="2:12" x14ac:dyDescent="0.25">
      <c r="B11" s="35">
        <v>1537</v>
      </c>
      <c r="C11" s="47" t="s">
        <v>85</v>
      </c>
      <c r="D11" s="47" t="s">
        <v>117</v>
      </c>
      <c r="E11" s="47" t="s">
        <v>118</v>
      </c>
      <c r="F11" s="36" t="s">
        <v>116</v>
      </c>
      <c r="H11" s="97" t="str">
        <f t="shared" ref="H11:H74" si="0">IF(C11="","",C11) &amp; IF(D11="",""," – " &amp; D11) &amp; IF(E11="",""," – " &amp; E11) &amp; IF(F11="",""," – " &amp; F11)</f>
        <v>Vedran – Bijelić – OK Bjelovar – M35</v>
      </c>
      <c r="J11" s="97" t="str">
        <f t="shared" ref="J11:J74" si="1">IF(C11="","",C11) &amp; IF(D11="",""," – " &amp; D11) &amp; IF(E11="",""," – " &amp; E11)</f>
        <v>Vedran – Bijelić – OK Bjelovar</v>
      </c>
      <c r="L11" s="97" t="str">
        <f t="shared" ref="L11:L74" si="2">IF(C11="","",C11) &amp; IF(D11="",""," – " &amp; D11)</f>
        <v>Vedran – Bijelić</v>
      </c>
    </row>
    <row r="12" spans="2:12" x14ac:dyDescent="0.25">
      <c r="B12" s="35">
        <v>1793</v>
      </c>
      <c r="C12" s="47" t="s">
        <v>121</v>
      </c>
      <c r="D12" s="47" t="s">
        <v>342</v>
      </c>
      <c r="E12" s="47" t="s">
        <v>118</v>
      </c>
      <c r="F12" s="36"/>
      <c r="H12" s="97" t="str">
        <f t="shared" si="0"/>
        <v>Tihomir – Despetović – OK Bjelovar</v>
      </c>
      <c r="J12" s="97" t="str">
        <f t="shared" si="1"/>
        <v>Tihomir – Despetović – OK Bjelovar</v>
      </c>
      <c r="L12" s="97" t="str">
        <f t="shared" si="2"/>
        <v>Tihomir – Despetović</v>
      </c>
    </row>
    <row r="13" spans="2:12" x14ac:dyDescent="0.25">
      <c r="B13" s="35">
        <v>1284</v>
      </c>
      <c r="C13" s="47" t="s">
        <v>343</v>
      </c>
      <c r="D13" s="47" t="s">
        <v>344</v>
      </c>
      <c r="E13" s="47" t="s">
        <v>118</v>
      </c>
      <c r="F13" s="36"/>
      <c r="H13" s="97" t="str">
        <f t="shared" si="0"/>
        <v>Bože – Đipalo – OK Bjelovar</v>
      </c>
      <c r="J13" s="97" t="str">
        <f t="shared" si="1"/>
        <v>Bože – Đipalo – OK Bjelovar</v>
      </c>
      <c r="L13" s="97" t="str">
        <f t="shared" si="2"/>
        <v>Bože – Đipalo</v>
      </c>
    </row>
    <row r="14" spans="2:12" x14ac:dyDescent="0.25">
      <c r="B14" s="35">
        <v>1610</v>
      </c>
      <c r="C14" s="47" t="s">
        <v>58</v>
      </c>
      <c r="D14" s="47" t="s">
        <v>345</v>
      </c>
      <c r="E14" s="47" t="s">
        <v>118</v>
      </c>
      <c r="F14" s="36"/>
      <c r="H14" s="97" t="str">
        <f t="shared" si="0"/>
        <v>Ivan – Draušnik – OK Bjelovar</v>
      </c>
      <c r="J14" s="97" t="str">
        <f t="shared" si="1"/>
        <v>Ivan – Draušnik – OK Bjelovar</v>
      </c>
      <c r="L14" s="97" t="str">
        <f t="shared" si="2"/>
        <v>Ivan – Draušnik</v>
      </c>
    </row>
    <row r="15" spans="2:12" x14ac:dyDescent="0.25">
      <c r="B15" s="35">
        <v>1824</v>
      </c>
      <c r="C15" s="47" t="s">
        <v>346</v>
      </c>
      <c r="D15" s="47" t="s">
        <v>347</v>
      </c>
      <c r="E15" s="47" t="s">
        <v>118</v>
      </c>
      <c r="F15" s="36"/>
      <c r="H15" s="97" t="str">
        <f t="shared" si="0"/>
        <v>Matej – Drmanović – OK Bjelovar</v>
      </c>
      <c r="J15" s="97" t="str">
        <f t="shared" si="1"/>
        <v>Matej – Drmanović – OK Bjelovar</v>
      </c>
      <c r="L15" s="97" t="str">
        <f t="shared" si="2"/>
        <v>Matej – Drmanović</v>
      </c>
    </row>
    <row r="16" spans="2:12" x14ac:dyDescent="0.25">
      <c r="B16" s="35">
        <v>1825</v>
      </c>
      <c r="C16" s="47" t="s">
        <v>348</v>
      </c>
      <c r="D16" s="47" t="s">
        <v>349</v>
      </c>
      <c r="E16" s="47" t="s">
        <v>118</v>
      </c>
      <c r="F16" s="36"/>
      <c r="H16" s="97" t="str">
        <f t="shared" si="0"/>
        <v>Mihael – Grgić – OK Bjelovar</v>
      </c>
      <c r="J16" s="97" t="str">
        <f t="shared" si="1"/>
        <v>Mihael – Grgić – OK Bjelovar</v>
      </c>
      <c r="L16" s="97" t="str">
        <f t="shared" si="2"/>
        <v>Mihael – Grgić</v>
      </c>
    </row>
    <row r="17" spans="2:12" x14ac:dyDescent="0.25">
      <c r="B17" s="35">
        <v>1826</v>
      </c>
      <c r="C17" s="47" t="s">
        <v>307</v>
      </c>
      <c r="D17" s="47" t="s">
        <v>350</v>
      </c>
      <c r="E17" s="47" t="s">
        <v>118</v>
      </c>
      <c r="F17" s="36"/>
      <c r="H17" s="97" t="str">
        <f t="shared" si="0"/>
        <v>Marija – Kaučić Perković – OK Bjelovar</v>
      </c>
      <c r="J17" s="97" t="str">
        <f t="shared" si="1"/>
        <v>Marija – Kaučić Perković – OK Bjelovar</v>
      </c>
      <c r="L17" s="97" t="str">
        <f t="shared" si="2"/>
        <v>Marija – Kaučić Perković</v>
      </c>
    </row>
    <row r="18" spans="2:12" x14ac:dyDescent="0.25">
      <c r="B18" s="35">
        <v>1577</v>
      </c>
      <c r="C18" s="47" t="s">
        <v>70</v>
      </c>
      <c r="D18" s="47" t="s">
        <v>351</v>
      </c>
      <c r="E18" s="47" t="s">
        <v>118</v>
      </c>
      <c r="F18" s="36"/>
      <c r="H18" s="97" t="str">
        <f t="shared" si="0"/>
        <v>Damir – Klobučarić – OK Bjelovar</v>
      </c>
      <c r="J18" s="97" t="str">
        <f t="shared" si="1"/>
        <v>Damir – Klobučarić – OK Bjelovar</v>
      </c>
      <c r="L18" s="97" t="str">
        <f t="shared" si="2"/>
        <v>Damir – Klobučarić</v>
      </c>
    </row>
    <row r="19" spans="2:12" x14ac:dyDescent="0.25">
      <c r="B19" s="35">
        <v>1794</v>
      </c>
      <c r="C19" s="47" t="s">
        <v>278</v>
      </c>
      <c r="D19" s="47" t="s">
        <v>352</v>
      </c>
      <c r="E19" s="47" t="s">
        <v>118</v>
      </c>
      <c r="F19" s="36"/>
      <c r="H19" s="97" t="str">
        <f t="shared" si="0"/>
        <v>Željka – Krupka – OK Bjelovar</v>
      </c>
      <c r="J19" s="97" t="str">
        <f t="shared" si="1"/>
        <v>Željka – Krupka – OK Bjelovar</v>
      </c>
      <c r="L19" s="97" t="str">
        <f t="shared" si="2"/>
        <v>Željka – Krupka</v>
      </c>
    </row>
    <row r="20" spans="2:12" x14ac:dyDescent="0.25">
      <c r="B20" s="35">
        <v>1679</v>
      </c>
      <c r="C20" s="47" t="s">
        <v>353</v>
      </c>
      <c r="D20" s="47" t="s">
        <v>354</v>
      </c>
      <c r="E20" s="47" t="s">
        <v>118</v>
      </c>
      <c r="F20" s="36"/>
      <c r="H20" s="97" t="str">
        <f t="shared" si="0"/>
        <v>Siniša – Muhtić – OK Bjelovar</v>
      </c>
      <c r="J20" s="97" t="str">
        <f t="shared" si="1"/>
        <v>Siniša – Muhtić – OK Bjelovar</v>
      </c>
      <c r="L20" s="97" t="str">
        <f t="shared" si="2"/>
        <v>Siniša – Muhtić</v>
      </c>
    </row>
    <row r="21" spans="2:12" x14ac:dyDescent="0.25">
      <c r="B21" s="35">
        <v>1453</v>
      </c>
      <c r="C21" s="47" t="s">
        <v>141</v>
      </c>
      <c r="D21" s="47" t="s">
        <v>140</v>
      </c>
      <c r="E21" s="47" t="s">
        <v>118</v>
      </c>
      <c r="F21" s="36" t="s">
        <v>142</v>
      </c>
      <c r="H21" s="97" t="str">
        <f t="shared" si="0"/>
        <v>Robert – Orehoci – OK Bjelovar – M45</v>
      </c>
      <c r="J21" s="97" t="str">
        <f t="shared" si="1"/>
        <v>Robert – Orehoci – OK Bjelovar</v>
      </c>
      <c r="L21" s="97" t="str">
        <f t="shared" si="2"/>
        <v>Robert – Orehoci</v>
      </c>
    </row>
    <row r="22" spans="2:12" x14ac:dyDescent="0.25">
      <c r="B22" s="35">
        <v>1269</v>
      </c>
      <c r="C22" s="47" t="s">
        <v>355</v>
      </c>
      <c r="D22" s="47" t="s">
        <v>356</v>
      </c>
      <c r="E22" s="47" t="s">
        <v>118</v>
      </c>
      <c r="F22" s="36" t="s">
        <v>232</v>
      </c>
      <c r="H22" s="97" t="str">
        <f t="shared" si="0"/>
        <v>Antonija – Orlić – OK Bjelovar – Ž21A</v>
      </c>
      <c r="J22" s="97" t="str">
        <f t="shared" si="1"/>
        <v>Antonija – Orlić – OK Bjelovar</v>
      </c>
      <c r="L22" s="97" t="str">
        <f t="shared" si="2"/>
        <v>Antonija – Orlić</v>
      </c>
    </row>
    <row r="23" spans="2:12" x14ac:dyDescent="0.25">
      <c r="B23" s="35">
        <v>1677</v>
      </c>
      <c r="C23" s="47" t="s">
        <v>154</v>
      </c>
      <c r="D23" s="47" t="s">
        <v>357</v>
      </c>
      <c r="E23" s="47" t="s">
        <v>118</v>
      </c>
      <c r="F23" s="36"/>
      <c r="H23" s="97" t="str">
        <f t="shared" si="0"/>
        <v>Mladen – Perica – OK Bjelovar</v>
      </c>
      <c r="J23" s="97" t="str">
        <f t="shared" si="1"/>
        <v>Mladen – Perica – OK Bjelovar</v>
      </c>
      <c r="L23" s="97" t="str">
        <f t="shared" si="2"/>
        <v>Mladen – Perica</v>
      </c>
    </row>
    <row r="24" spans="2:12" x14ac:dyDescent="0.25">
      <c r="B24" s="35">
        <v>1678</v>
      </c>
      <c r="C24" s="47" t="s">
        <v>115</v>
      </c>
      <c r="D24" s="47" t="s">
        <v>357</v>
      </c>
      <c r="E24" s="47" t="s">
        <v>118</v>
      </c>
      <c r="F24" s="36"/>
      <c r="H24" s="97" t="str">
        <f t="shared" si="0"/>
        <v>Petar – Perica – OK Bjelovar</v>
      </c>
      <c r="J24" s="97" t="str">
        <f t="shared" si="1"/>
        <v>Petar – Perica – OK Bjelovar</v>
      </c>
      <c r="L24" s="97" t="str">
        <f t="shared" si="2"/>
        <v>Petar – Perica</v>
      </c>
    </row>
    <row r="25" spans="2:12" x14ac:dyDescent="0.25">
      <c r="B25" s="35">
        <v>1627</v>
      </c>
      <c r="C25" s="47" t="s">
        <v>94</v>
      </c>
      <c r="D25" s="47" t="s">
        <v>263</v>
      </c>
      <c r="E25" s="47" t="s">
        <v>118</v>
      </c>
      <c r="F25" s="36"/>
      <c r="H25" s="97" t="str">
        <f t="shared" si="0"/>
        <v>Eduard – Perković – OK Bjelovar</v>
      </c>
      <c r="J25" s="97" t="str">
        <f t="shared" si="1"/>
        <v>Eduard – Perković – OK Bjelovar</v>
      </c>
      <c r="L25" s="97" t="str">
        <f t="shared" si="2"/>
        <v>Eduard – Perković</v>
      </c>
    </row>
    <row r="26" spans="2:12" x14ac:dyDescent="0.25">
      <c r="B26" s="35">
        <v>1140</v>
      </c>
      <c r="C26" s="47" t="s">
        <v>219</v>
      </c>
      <c r="D26" s="47" t="s">
        <v>247</v>
      </c>
      <c r="E26" s="47" t="s">
        <v>118</v>
      </c>
      <c r="F26" s="36" t="s">
        <v>248</v>
      </c>
      <c r="H26" s="97" t="str">
        <f t="shared" si="0"/>
        <v>Petra – Plevnik – OK Bjelovar – Ž21B</v>
      </c>
      <c r="J26" s="97" t="str">
        <f t="shared" si="1"/>
        <v>Petra – Plevnik – OK Bjelovar</v>
      </c>
      <c r="L26" s="97" t="str">
        <f t="shared" si="2"/>
        <v>Petra – Plevnik</v>
      </c>
    </row>
    <row r="27" spans="2:12" x14ac:dyDescent="0.25">
      <c r="B27" s="35">
        <v>1490</v>
      </c>
      <c r="C27" s="47" t="s">
        <v>185</v>
      </c>
      <c r="D27" s="47" t="s">
        <v>358</v>
      </c>
      <c r="E27" s="47" t="s">
        <v>118</v>
      </c>
      <c r="F27" s="36" t="s">
        <v>168</v>
      </c>
      <c r="H27" s="97" t="str">
        <f t="shared" si="0"/>
        <v>Milan – Radočaj – OK Bjelovar – M55</v>
      </c>
      <c r="J27" s="97" t="str">
        <f t="shared" si="1"/>
        <v>Milan – Radočaj – OK Bjelovar</v>
      </c>
      <c r="L27" s="97" t="str">
        <f t="shared" si="2"/>
        <v>Milan – Radočaj</v>
      </c>
    </row>
    <row r="28" spans="2:12" x14ac:dyDescent="0.25">
      <c r="B28" s="35">
        <v>1939</v>
      </c>
      <c r="C28" s="47" t="s">
        <v>315</v>
      </c>
      <c r="D28" s="47" t="s">
        <v>358</v>
      </c>
      <c r="E28" s="47" t="s">
        <v>118</v>
      </c>
      <c r="F28" s="36" t="s">
        <v>322</v>
      </c>
      <c r="H28" s="97" t="str">
        <f t="shared" si="0"/>
        <v>Sanja – Radočaj – OK Bjelovar – Ž55</v>
      </c>
      <c r="J28" s="97" t="str">
        <f t="shared" si="1"/>
        <v>Sanja – Radočaj – OK Bjelovar</v>
      </c>
      <c r="L28" s="97" t="str">
        <f t="shared" si="2"/>
        <v>Sanja – Radočaj</v>
      </c>
    </row>
    <row r="29" spans="2:12" x14ac:dyDescent="0.25">
      <c r="B29" s="35">
        <v>1266</v>
      </c>
      <c r="C29" s="47" t="s">
        <v>83</v>
      </c>
      <c r="D29" s="47" t="s">
        <v>155</v>
      </c>
      <c r="E29" s="47" t="s">
        <v>118</v>
      </c>
      <c r="F29" s="36" t="s">
        <v>142</v>
      </c>
      <c r="H29" s="97" t="str">
        <f t="shared" si="0"/>
        <v>Domagoj – Šantić – OK Bjelovar – M45</v>
      </c>
      <c r="J29" s="97" t="str">
        <f t="shared" si="1"/>
        <v>Domagoj – Šantić – OK Bjelovar</v>
      </c>
      <c r="L29" s="97" t="str">
        <f t="shared" si="2"/>
        <v>Domagoj – Šantić</v>
      </c>
    </row>
    <row r="30" spans="2:12" x14ac:dyDescent="0.25">
      <c r="B30" s="35">
        <v>1542</v>
      </c>
      <c r="C30" s="47" t="s">
        <v>199</v>
      </c>
      <c r="D30" s="47" t="s">
        <v>155</v>
      </c>
      <c r="E30" s="47" t="s">
        <v>118</v>
      </c>
      <c r="F30" s="36" t="s">
        <v>197</v>
      </c>
      <c r="H30" s="97" t="str">
        <f t="shared" si="0"/>
        <v>Gloria – Šantić – OK Bjelovar – Ž12</v>
      </c>
      <c r="J30" s="97" t="str">
        <f t="shared" si="1"/>
        <v>Gloria – Šantić – OK Bjelovar</v>
      </c>
      <c r="L30" s="97" t="str">
        <f t="shared" si="2"/>
        <v>Gloria – Šantić</v>
      </c>
    </row>
    <row r="31" spans="2:12" x14ac:dyDescent="0.25">
      <c r="B31" s="35">
        <v>1466</v>
      </c>
      <c r="C31" s="47" t="s">
        <v>273</v>
      </c>
      <c r="D31" s="47" t="s">
        <v>155</v>
      </c>
      <c r="E31" s="47" t="s">
        <v>118</v>
      </c>
      <c r="F31" s="36" t="s">
        <v>270</v>
      </c>
      <c r="H31" s="97" t="str">
        <f t="shared" si="0"/>
        <v>Nikolina – Šantić – OK Bjelovar – Ž35</v>
      </c>
      <c r="J31" s="97" t="str">
        <f t="shared" si="1"/>
        <v>Nikolina – Šantić – OK Bjelovar</v>
      </c>
      <c r="L31" s="97" t="str">
        <f t="shared" si="2"/>
        <v>Nikolina – Šantić</v>
      </c>
    </row>
    <row r="32" spans="2:12" x14ac:dyDescent="0.25">
      <c r="B32" s="35">
        <v>1364</v>
      </c>
      <c r="C32" s="47" t="s">
        <v>201</v>
      </c>
      <c r="D32" s="47" t="s">
        <v>155</v>
      </c>
      <c r="E32" s="47" t="s">
        <v>118</v>
      </c>
      <c r="F32" s="36" t="s">
        <v>197</v>
      </c>
      <c r="H32" s="97" t="str">
        <f t="shared" si="0"/>
        <v>Veronika – Šantić – OK Bjelovar – Ž12</v>
      </c>
      <c r="J32" s="97" t="str">
        <f t="shared" si="1"/>
        <v>Veronika – Šantić – OK Bjelovar</v>
      </c>
      <c r="L32" s="97" t="str">
        <f t="shared" si="2"/>
        <v>Veronika – Šantić</v>
      </c>
    </row>
    <row r="33" spans="2:12" x14ac:dyDescent="0.25">
      <c r="B33" s="35">
        <v>1244</v>
      </c>
      <c r="C33" s="47" t="s">
        <v>206</v>
      </c>
      <c r="D33" s="47" t="s">
        <v>155</v>
      </c>
      <c r="E33" s="47" t="s">
        <v>118</v>
      </c>
      <c r="F33" s="36" t="s">
        <v>197</v>
      </c>
      <c r="H33" s="97" t="str">
        <f t="shared" si="0"/>
        <v>Viktoria – Šantić – OK Bjelovar – Ž12</v>
      </c>
      <c r="J33" s="97" t="str">
        <f t="shared" si="1"/>
        <v>Viktoria – Šantić – OK Bjelovar</v>
      </c>
      <c r="L33" s="97" t="str">
        <f t="shared" si="2"/>
        <v>Viktoria – Šantić</v>
      </c>
    </row>
    <row r="34" spans="2:12" x14ac:dyDescent="0.25">
      <c r="B34" s="35">
        <v>1429</v>
      </c>
      <c r="C34" s="47" t="s">
        <v>329</v>
      </c>
      <c r="D34" s="47" t="s">
        <v>174</v>
      </c>
      <c r="E34" s="47" t="s">
        <v>118</v>
      </c>
      <c r="F34" s="36" t="s">
        <v>322</v>
      </c>
      <c r="H34" s="97" t="str">
        <f t="shared" si="0"/>
        <v>Alida – Sokolović – OK Bjelovar – Ž55</v>
      </c>
      <c r="J34" s="97" t="str">
        <f t="shared" si="1"/>
        <v>Alida – Sokolović – OK Bjelovar</v>
      </c>
      <c r="L34" s="97" t="str">
        <f t="shared" si="2"/>
        <v>Alida – Sokolović</v>
      </c>
    </row>
    <row r="35" spans="2:12" x14ac:dyDescent="0.25">
      <c r="B35" s="35">
        <v>1676</v>
      </c>
      <c r="C35" s="47" t="s">
        <v>359</v>
      </c>
      <c r="D35" s="47" t="s">
        <v>174</v>
      </c>
      <c r="E35" s="47" t="s">
        <v>118</v>
      </c>
      <c r="F35" s="36"/>
      <c r="H35" s="97" t="str">
        <f t="shared" si="0"/>
        <v>Hana – Sokolović – OK Bjelovar</v>
      </c>
      <c r="J35" s="97" t="str">
        <f t="shared" si="1"/>
        <v>Hana – Sokolović – OK Bjelovar</v>
      </c>
      <c r="L35" s="97" t="str">
        <f t="shared" si="2"/>
        <v>Hana – Sokolović</v>
      </c>
    </row>
    <row r="36" spans="2:12" x14ac:dyDescent="0.25">
      <c r="B36" s="35">
        <v>1077</v>
      </c>
      <c r="C36" s="47" t="s">
        <v>175</v>
      </c>
      <c r="D36" s="47" t="s">
        <v>174</v>
      </c>
      <c r="E36" s="47" t="s">
        <v>118</v>
      </c>
      <c r="F36" s="36" t="s">
        <v>168</v>
      </c>
      <c r="H36" s="97" t="str">
        <f t="shared" si="0"/>
        <v>Slobodan – Sokolović – OK Bjelovar – M55</v>
      </c>
      <c r="J36" s="97" t="str">
        <f t="shared" si="1"/>
        <v>Slobodan – Sokolović – OK Bjelovar</v>
      </c>
      <c r="L36" s="97" t="str">
        <f t="shared" si="2"/>
        <v>Slobodan – Sokolović</v>
      </c>
    </row>
    <row r="37" spans="2:12" x14ac:dyDescent="0.25">
      <c r="B37" s="35">
        <v>1545</v>
      </c>
      <c r="C37" s="47" t="s">
        <v>167</v>
      </c>
      <c r="D37" s="47" t="s">
        <v>166</v>
      </c>
      <c r="E37" s="47" t="s">
        <v>118</v>
      </c>
      <c r="F37" s="36"/>
      <c r="H37" s="97" t="str">
        <f t="shared" si="0"/>
        <v>Miodrag – Truhlaž – OK Bjelovar</v>
      </c>
      <c r="J37" s="97" t="str">
        <f t="shared" si="1"/>
        <v>Miodrag – Truhlaž – OK Bjelovar</v>
      </c>
      <c r="L37" s="97" t="str">
        <f t="shared" si="2"/>
        <v>Miodrag – Truhlaž</v>
      </c>
    </row>
    <row r="38" spans="2:12" x14ac:dyDescent="0.25">
      <c r="B38" s="35">
        <v>1837</v>
      </c>
      <c r="C38" s="47" t="s">
        <v>127</v>
      </c>
      <c r="D38" s="47" t="s">
        <v>360</v>
      </c>
      <c r="E38" s="47" t="s">
        <v>30</v>
      </c>
      <c r="F38" s="36"/>
      <c r="H38" s="97" t="str">
        <f t="shared" si="0"/>
        <v>Franjo – Benjak – OK Ivan Merz</v>
      </c>
      <c r="J38" s="97" t="str">
        <f t="shared" si="1"/>
        <v>Franjo – Benjak – OK Ivan Merz</v>
      </c>
      <c r="L38" s="97" t="str">
        <f t="shared" si="2"/>
        <v>Franjo – Benjak</v>
      </c>
    </row>
    <row r="39" spans="2:12" x14ac:dyDescent="0.25">
      <c r="B39" s="35">
        <v>1569</v>
      </c>
      <c r="C39" s="47" t="s">
        <v>361</v>
      </c>
      <c r="D39" s="47" t="s">
        <v>362</v>
      </c>
      <c r="E39" s="47" t="s">
        <v>30</v>
      </c>
      <c r="F39" s="36" t="s">
        <v>197</v>
      </c>
      <c r="H39" s="97" t="str">
        <f t="shared" si="0"/>
        <v>Elizabeta – Bilić – OK Ivan Merz – Ž12</v>
      </c>
      <c r="J39" s="97" t="str">
        <f t="shared" si="1"/>
        <v>Elizabeta – Bilić – OK Ivan Merz</v>
      </c>
      <c r="L39" s="97" t="str">
        <f t="shared" si="2"/>
        <v>Elizabeta – Bilić</v>
      </c>
    </row>
    <row r="40" spans="2:12" x14ac:dyDescent="0.25">
      <c r="B40" s="35">
        <v>1144</v>
      </c>
      <c r="C40" s="47" t="s">
        <v>58</v>
      </c>
      <c r="D40" s="47" t="s">
        <v>362</v>
      </c>
      <c r="E40" s="47" t="s">
        <v>30</v>
      </c>
      <c r="F40" s="36" t="s">
        <v>142</v>
      </c>
      <c r="H40" s="97" t="str">
        <f t="shared" si="0"/>
        <v>Ivan – Bilić – OK Ivan Merz – M45</v>
      </c>
      <c r="J40" s="97" t="str">
        <f t="shared" si="1"/>
        <v>Ivan – Bilić – OK Ivan Merz</v>
      </c>
      <c r="L40" s="97" t="str">
        <f t="shared" si="2"/>
        <v>Ivan – Bilić</v>
      </c>
    </row>
    <row r="41" spans="2:12" x14ac:dyDescent="0.25">
      <c r="B41" s="35">
        <v>1342</v>
      </c>
      <c r="C41" s="47" t="s">
        <v>41</v>
      </c>
      <c r="D41" s="47" t="s">
        <v>363</v>
      </c>
      <c r="E41" s="47" t="s">
        <v>30</v>
      </c>
      <c r="F41" s="36" t="s">
        <v>28</v>
      </c>
      <c r="H41" s="97" t="str">
        <f t="shared" si="0"/>
        <v>Jakov – Boban – OK Ivan Merz – M14</v>
      </c>
      <c r="J41" s="97" t="str">
        <f t="shared" si="1"/>
        <v>Jakov – Boban – OK Ivan Merz</v>
      </c>
      <c r="L41" s="97" t="str">
        <f t="shared" si="2"/>
        <v>Jakov – Boban</v>
      </c>
    </row>
    <row r="42" spans="2:12" x14ac:dyDescent="0.25">
      <c r="B42" s="35">
        <v>1427</v>
      </c>
      <c r="C42" s="47" t="s">
        <v>171</v>
      </c>
      <c r="D42" s="47" t="s">
        <v>363</v>
      </c>
      <c r="E42" s="47" t="s">
        <v>30</v>
      </c>
      <c r="F42" s="36" t="s">
        <v>168</v>
      </c>
      <c r="H42" s="97" t="str">
        <f t="shared" si="0"/>
        <v>Mile – Boban – OK Ivan Merz – M55</v>
      </c>
      <c r="J42" s="97" t="str">
        <f t="shared" si="1"/>
        <v>Mile – Boban – OK Ivan Merz</v>
      </c>
      <c r="L42" s="97" t="str">
        <f t="shared" si="2"/>
        <v>Mile – Boban</v>
      </c>
    </row>
    <row r="43" spans="2:12" x14ac:dyDescent="0.25">
      <c r="B43" s="35">
        <v>1414</v>
      </c>
      <c r="C43" s="47" t="s">
        <v>364</v>
      </c>
      <c r="D43" s="47" t="s">
        <v>363</v>
      </c>
      <c r="E43" s="47" t="s">
        <v>30</v>
      </c>
      <c r="F43" s="36" t="s">
        <v>304</v>
      </c>
      <c r="H43" s="97" t="str">
        <f t="shared" si="0"/>
        <v>Mirta – Boban – OK Ivan Merz – Ž45</v>
      </c>
      <c r="J43" s="97" t="str">
        <f t="shared" si="1"/>
        <v>Mirta – Boban – OK Ivan Merz</v>
      </c>
      <c r="L43" s="97" t="str">
        <f t="shared" si="2"/>
        <v>Mirta – Boban</v>
      </c>
    </row>
    <row r="44" spans="2:12" x14ac:dyDescent="0.25">
      <c r="B44" s="35">
        <v>1226</v>
      </c>
      <c r="C44" s="47" t="s">
        <v>365</v>
      </c>
      <c r="D44" s="47" t="s">
        <v>363</v>
      </c>
      <c r="E44" s="47" t="s">
        <v>30</v>
      </c>
      <c r="F44" s="36" t="s">
        <v>229</v>
      </c>
      <c r="H44" s="97" t="str">
        <f t="shared" si="0"/>
        <v>Rea – Boban – OK Ivan Merz – Ž20</v>
      </c>
      <c r="J44" s="97" t="str">
        <f t="shared" si="1"/>
        <v>Rea – Boban – OK Ivan Merz</v>
      </c>
      <c r="L44" s="97" t="str">
        <f t="shared" si="2"/>
        <v>Rea – Boban</v>
      </c>
    </row>
    <row r="45" spans="2:12" x14ac:dyDescent="0.25">
      <c r="B45" s="35">
        <v>1760</v>
      </c>
      <c r="C45" s="47" t="s">
        <v>282</v>
      </c>
      <c r="D45" s="47" t="s">
        <v>366</v>
      </c>
      <c r="E45" s="47" t="s">
        <v>30</v>
      </c>
      <c r="F45" s="36"/>
      <c r="H45" s="97" t="str">
        <f t="shared" si="0"/>
        <v>Irena – Detić – OK Ivan Merz</v>
      </c>
      <c r="J45" s="97" t="str">
        <f t="shared" si="1"/>
        <v>Irena – Detić – OK Ivan Merz</v>
      </c>
      <c r="L45" s="97" t="str">
        <f t="shared" si="2"/>
        <v>Irena – Detić</v>
      </c>
    </row>
    <row r="46" spans="2:12" x14ac:dyDescent="0.25">
      <c r="B46" s="35">
        <v>1435</v>
      </c>
      <c r="C46" s="47" t="s">
        <v>242</v>
      </c>
      <c r="D46" s="47" t="s">
        <v>29</v>
      </c>
      <c r="E46" s="47" t="s">
        <v>30</v>
      </c>
      <c r="F46" s="36" t="s">
        <v>220</v>
      </c>
      <c r="H46" s="97" t="str">
        <f t="shared" si="0"/>
        <v>Jelena – Gojmerac – OK Ivan Merz – Ž16</v>
      </c>
      <c r="J46" s="97" t="str">
        <f t="shared" si="1"/>
        <v>Jelena – Gojmerac – OK Ivan Merz</v>
      </c>
      <c r="L46" s="97" t="str">
        <f t="shared" si="2"/>
        <v>Jelena – Gojmerac</v>
      </c>
    </row>
    <row r="47" spans="2:12" x14ac:dyDescent="0.25">
      <c r="B47" s="35">
        <v>1236</v>
      </c>
      <c r="C47" s="47" t="s">
        <v>198</v>
      </c>
      <c r="D47" s="47" t="s">
        <v>29</v>
      </c>
      <c r="E47" s="47" t="s">
        <v>30</v>
      </c>
      <c r="F47" s="36" t="s">
        <v>229</v>
      </c>
      <c r="H47" s="97" t="str">
        <f t="shared" si="0"/>
        <v>Lucija – Gojmerac – OK Ivan Merz – Ž20</v>
      </c>
      <c r="J47" s="97" t="str">
        <f t="shared" si="1"/>
        <v>Lucija – Gojmerac – OK Ivan Merz</v>
      </c>
      <c r="L47" s="97" t="str">
        <f t="shared" si="2"/>
        <v>Lucija – Gojmerac</v>
      </c>
    </row>
    <row r="48" spans="2:12" x14ac:dyDescent="0.25">
      <c r="B48" s="35">
        <v>1285</v>
      </c>
      <c r="C48" s="47" t="s">
        <v>24</v>
      </c>
      <c r="D48" s="47" t="s">
        <v>29</v>
      </c>
      <c r="E48" s="47" t="s">
        <v>30</v>
      </c>
      <c r="F48" s="36" t="s">
        <v>28</v>
      </c>
      <c r="H48" s="97" t="str">
        <f t="shared" si="0"/>
        <v>Luka – Gojmerac – OK Ivan Merz – M14</v>
      </c>
      <c r="J48" s="97" t="str">
        <f t="shared" si="1"/>
        <v>Luka – Gojmerac – OK Ivan Merz</v>
      </c>
      <c r="L48" s="97" t="str">
        <f t="shared" si="2"/>
        <v>Luka – Gojmerac</v>
      </c>
    </row>
    <row r="49" spans="2:12" x14ac:dyDescent="0.25">
      <c r="B49" s="35">
        <v>1215</v>
      </c>
      <c r="C49" s="47" t="s">
        <v>227</v>
      </c>
      <c r="D49" s="47" t="s">
        <v>29</v>
      </c>
      <c r="E49" s="47" t="s">
        <v>30</v>
      </c>
      <c r="F49" s="36" t="s">
        <v>229</v>
      </c>
      <c r="H49" s="97" t="str">
        <f t="shared" si="0"/>
        <v>Marta – Gojmerac – OK Ivan Merz – Ž20</v>
      </c>
      <c r="J49" s="97" t="str">
        <f t="shared" si="1"/>
        <v>Marta – Gojmerac – OK Ivan Merz</v>
      </c>
      <c r="L49" s="97" t="str">
        <f t="shared" si="2"/>
        <v>Marta – Gojmerac</v>
      </c>
    </row>
    <row r="50" spans="2:12" x14ac:dyDescent="0.25">
      <c r="B50" s="35">
        <v>1045</v>
      </c>
      <c r="C50" s="47" t="s">
        <v>250</v>
      </c>
      <c r="D50" s="47" t="s">
        <v>29</v>
      </c>
      <c r="E50" s="47" t="s">
        <v>30</v>
      </c>
      <c r="F50" s="36" t="s">
        <v>304</v>
      </c>
      <c r="H50" s="97" t="str">
        <f t="shared" si="0"/>
        <v>Mirjana – Gojmerac – OK Ivan Merz – Ž45</v>
      </c>
      <c r="J50" s="97" t="str">
        <f t="shared" si="1"/>
        <v>Mirjana – Gojmerac – OK Ivan Merz</v>
      </c>
      <c r="L50" s="97" t="str">
        <f t="shared" si="2"/>
        <v>Mirjana – Gojmerac</v>
      </c>
    </row>
    <row r="51" spans="2:12" x14ac:dyDescent="0.25">
      <c r="B51" s="35">
        <v>1303</v>
      </c>
      <c r="C51" s="47" t="s">
        <v>115</v>
      </c>
      <c r="D51" s="47" t="s">
        <v>29</v>
      </c>
      <c r="E51" s="47" t="s">
        <v>30</v>
      </c>
      <c r="F51" s="36" t="s">
        <v>92</v>
      </c>
      <c r="H51" s="97" t="str">
        <f t="shared" si="0"/>
        <v>Petar – Gojmerac – OK Ivan Merz – M21B</v>
      </c>
      <c r="J51" s="97" t="str">
        <f t="shared" si="1"/>
        <v>Petar – Gojmerac – OK Ivan Merz</v>
      </c>
      <c r="L51" s="97" t="str">
        <f t="shared" si="2"/>
        <v>Petar – Gojmerac</v>
      </c>
    </row>
    <row r="52" spans="2:12" x14ac:dyDescent="0.25">
      <c r="B52" s="35">
        <v>1325</v>
      </c>
      <c r="C52" s="47" t="s">
        <v>77</v>
      </c>
      <c r="D52" s="47" t="s">
        <v>29</v>
      </c>
      <c r="E52" s="47" t="s">
        <v>30</v>
      </c>
      <c r="F52" s="36" t="s">
        <v>142</v>
      </c>
      <c r="H52" s="97" t="str">
        <f t="shared" si="0"/>
        <v>Tomislav – Gojmerac – OK Ivan Merz – M45</v>
      </c>
      <c r="J52" s="97" t="str">
        <f t="shared" si="1"/>
        <v>Tomislav – Gojmerac – OK Ivan Merz</v>
      </c>
      <c r="L52" s="97" t="str">
        <f t="shared" si="2"/>
        <v>Tomislav – Gojmerac</v>
      </c>
    </row>
    <row r="53" spans="2:12" x14ac:dyDescent="0.25">
      <c r="B53" s="35">
        <v>1772</v>
      </c>
      <c r="C53" s="47" t="s">
        <v>367</v>
      </c>
      <c r="D53" s="47" t="s">
        <v>368</v>
      </c>
      <c r="E53" s="47" t="s">
        <v>30</v>
      </c>
      <c r="F53" s="36"/>
      <c r="H53" s="97" t="str">
        <f t="shared" si="0"/>
        <v>Leon – Hlad – OK Ivan Merz</v>
      </c>
      <c r="J53" s="97" t="str">
        <f t="shared" si="1"/>
        <v>Leon – Hlad – OK Ivan Merz</v>
      </c>
      <c r="L53" s="97" t="str">
        <f t="shared" si="2"/>
        <v>Leon – Hlad</v>
      </c>
    </row>
    <row r="54" spans="2:12" x14ac:dyDescent="0.25">
      <c r="B54" s="35">
        <v>1773</v>
      </c>
      <c r="C54" s="47" t="s">
        <v>61</v>
      </c>
      <c r="D54" s="47" t="s">
        <v>368</v>
      </c>
      <c r="E54" s="47" t="s">
        <v>30</v>
      </c>
      <c r="F54" s="36"/>
      <c r="H54" s="97" t="str">
        <f t="shared" si="0"/>
        <v>Matija – Hlad – OK Ivan Merz</v>
      </c>
      <c r="J54" s="97" t="str">
        <f t="shared" si="1"/>
        <v>Matija – Hlad – OK Ivan Merz</v>
      </c>
      <c r="L54" s="97" t="str">
        <f t="shared" si="2"/>
        <v>Matija – Hlad</v>
      </c>
    </row>
    <row r="55" spans="2:12" x14ac:dyDescent="0.25">
      <c r="B55" s="35">
        <v>1771</v>
      </c>
      <c r="C55" s="47" t="s">
        <v>77</v>
      </c>
      <c r="D55" s="47" t="s">
        <v>368</v>
      </c>
      <c r="E55" s="47" t="s">
        <v>30</v>
      </c>
      <c r="F55" s="36"/>
      <c r="H55" s="97" t="str">
        <f t="shared" si="0"/>
        <v>Tomislav – Hlad – OK Ivan Merz</v>
      </c>
      <c r="J55" s="97" t="str">
        <f t="shared" si="1"/>
        <v>Tomislav – Hlad – OK Ivan Merz</v>
      </c>
      <c r="L55" s="97" t="str">
        <f t="shared" si="2"/>
        <v>Tomislav – Hlad</v>
      </c>
    </row>
    <row r="56" spans="2:12" x14ac:dyDescent="0.25">
      <c r="B56" s="35">
        <v>1764</v>
      </c>
      <c r="C56" s="47" t="s">
        <v>369</v>
      </c>
      <c r="D56" s="47" t="s">
        <v>370</v>
      </c>
      <c r="E56" s="47" t="s">
        <v>30</v>
      </c>
      <c r="F56" s="36"/>
      <c r="H56" s="97" t="str">
        <f t="shared" si="0"/>
        <v>Šimun – Ilčić – OK Ivan Merz</v>
      </c>
      <c r="J56" s="97" t="str">
        <f t="shared" si="1"/>
        <v>Šimun – Ilčić – OK Ivan Merz</v>
      </c>
      <c r="L56" s="97" t="str">
        <f t="shared" si="2"/>
        <v>Šimun – Ilčić</v>
      </c>
    </row>
    <row r="57" spans="2:12" x14ac:dyDescent="0.25">
      <c r="B57" s="35">
        <v>1761</v>
      </c>
      <c r="C57" s="47" t="s">
        <v>17</v>
      </c>
      <c r="D57" s="47" t="s">
        <v>371</v>
      </c>
      <c r="E57" s="47" t="s">
        <v>30</v>
      </c>
      <c r="F57" s="36"/>
      <c r="H57" s="97" t="str">
        <f t="shared" si="0"/>
        <v>Filip – Jurak – OK Ivan Merz</v>
      </c>
      <c r="J57" s="97" t="str">
        <f t="shared" si="1"/>
        <v>Filip – Jurak – OK Ivan Merz</v>
      </c>
      <c r="L57" s="97" t="str">
        <f t="shared" si="2"/>
        <v>Filip – Jurak</v>
      </c>
    </row>
    <row r="58" spans="2:12" x14ac:dyDescent="0.25">
      <c r="B58" s="35">
        <v>1392</v>
      </c>
      <c r="C58" s="47" t="s">
        <v>196</v>
      </c>
      <c r="D58" s="47" t="s">
        <v>230</v>
      </c>
      <c r="E58" s="47" t="s">
        <v>30</v>
      </c>
      <c r="F58" s="36" t="s">
        <v>229</v>
      </c>
      <c r="H58" s="97" t="str">
        <f t="shared" si="0"/>
        <v>Dora – Kermek – OK Ivan Merz – Ž20</v>
      </c>
      <c r="J58" s="97" t="str">
        <f t="shared" si="1"/>
        <v>Dora – Kermek – OK Ivan Merz</v>
      </c>
      <c r="L58" s="97" t="str">
        <f t="shared" si="2"/>
        <v>Dora – Kermek</v>
      </c>
    </row>
    <row r="59" spans="2:12" x14ac:dyDescent="0.25">
      <c r="B59" s="35">
        <v>1587</v>
      </c>
      <c r="C59" s="47" t="s">
        <v>372</v>
      </c>
      <c r="D59" s="47" t="s">
        <v>373</v>
      </c>
      <c r="E59" s="47" t="s">
        <v>30</v>
      </c>
      <c r="F59" s="36"/>
      <c r="H59" s="97" t="str">
        <f t="shared" si="0"/>
        <v>Marina – Kopjar – OK Ivan Merz</v>
      </c>
      <c r="J59" s="97" t="str">
        <f t="shared" si="1"/>
        <v>Marina – Kopjar – OK Ivan Merz</v>
      </c>
      <c r="L59" s="97" t="str">
        <f t="shared" si="2"/>
        <v>Marina – Kopjar</v>
      </c>
    </row>
    <row r="60" spans="2:12" x14ac:dyDescent="0.25">
      <c r="B60" s="35">
        <v>1767</v>
      </c>
      <c r="C60" s="47" t="s">
        <v>374</v>
      </c>
      <c r="D60" s="47" t="s">
        <v>375</v>
      </c>
      <c r="E60" s="47" t="s">
        <v>30</v>
      </c>
      <c r="F60" s="36"/>
      <c r="H60" s="97" t="str">
        <f t="shared" si="0"/>
        <v>Ema – Kovačić – OK Ivan Merz</v>
      </c>
      <c r="J60" s="97" t="str">
        <f t="shared" si="1"/>
        <v>Ema – Kovačić – OK Ivan Merz</v>
      </c>
      <c r="L60" s="97" t="str">
        <f t="shared" si="2"/>
        <v>Ema – Kovačić</v>
      </c>
    </row>
    <row r="61" spans="2:12" x14ac:dyDescent="0.25">
      <c r="B61" s="35">
        <v>1768</v>
      </c>
      <c r="C61" s="47" t="s">
        <v>376</v>
      </c>
      <c r="D61" s="47" t="s">
        <v>375</v>
      </c>
      <c r="E61" s="47" t="s">
        <v>30</v>
      </c>
      <c r="F61" s="36"/>
      <c r="H61" s="97" t="str">
        <f t="shared" si="0"/>
        <v>Mia – Kovačić – OK Ivan Merz</v>
      </c>
      <c r="J61" s="97" t="str">
        <f t="shared" si="1"/>
        <v>Mia – Kovačić – OK Ivan Merz</v>
      </c>
      <c r="L61" s="97" t="str">
        <f t="shared" si="2"/>
        <v>Mia – Kovačić</v>
      </c>
    </row>
    <row r="62" spans="2:12" x14ac:dyDescent="0.25">
      <c r="B62" s="35">
        <v>1769</v>
      </c>
      <c r="C62" s="47" t="s">
        <v>377</v>
      </c>
      <c r="D62" s="47" t="s">
        <v>378</v>
      </c>
      <c r="E62" s="47" t="s">
        <v>30</v>
      </c>
      <c r="F62" s="36"/>
      <c r="H62" s="97" t="str">
        <f t="shared" si="0"/>
        <v>David – Lazar – OK Ivan Merz</v>
      </c>
      <c r="J62" s="97" t="str">
        <f t="shared" si="1"/>
        <v>David – Lazar – OK Ivan Merz</v>
      </c>
      <c r="L62" s="97" t="str">
        <f t="shared" si="2"/>
        <v>David – Lazar</v>
      </c>
    </row>
    <row r="63" spans="2:12" x14ac:dyDescent="0.25">
      <c r="B63" s="35">
        <v>1770</v>
      </c>
      <c r="C63" s="47" t="s">
        <v>379</v>
      </c>
      <c r="D63" s="47" t="s">
        <v>380</v>
      </c>
      <c r="E63" s="47" t="s">
        <v>30</v>
      </c>
      <c r="F63" s="36"/>
      <c r="H63" s="97" t="str">
        <f t="shared" si="0"/>
        <v>Bruno – Marić – OK Ivan Merz</v>
      </c>
      <c r="J63" s="97" t="str">
        <f t="shared" si="1"/>
        <v>Bruno – Marić – OK Ivan Merz</v>
      </c>
      <c r="L63" s="97" t="str">
        <f t="shared" si="2"/>
        <v>Bruno – Marić</v>
      </c>
    </row>
    <row r="64" spans="2:12" x14ac:dyDescent="0.25">
      <c r="B64" s="35">
        <v>1774</v>
      </c>
      <c r="C64" s="47" t="s">
        <v>381</v>
      </c>
      <c r="D64" s="47" t="s">
        <v>382</v>
      </c>
      <c r="E64" s="47" t="s">
        <v>30</v>
      </c>
      <c r="F64" s="36"/>
      <c r="H64" s="97" t="str">
        <f t="shared" si="0"/>
        <v>Igor – Milinković – OK Ivan Merz</v>
      </c>
      <c r="J64" s="97" t="str">
        <f t="shared" si="1"/>
        <v>Igor – Milinković – OK Ivan Merz</v>
      </c>
      <c r="L64" s="97" t="str">
        <f t="shared" si="2"/>
        <v>Igor – Milinković</v>
      </c>
    </row>
    <row r="65" spans="2:12" x14ac:dyDescent="0.25">
      <c r="B65" s="35">
        <v>1396</v>
      </c>
      <c r="C65" s="47" t="s">
        <v>134</v>
      </c>
      <c r="D65" s="47" t="s">
        <v>383</v>
      </c>
      <c r="E65" s="47" t="s">
        <v>30</v>
      </c>
      <c r="F65" s="36"/>
      <c r="H65" s="97" t="str">
        <f t="shared" si="0"/>
        <v>Marko – Omazić – OK Ivan Merz</v>
      </c>
      <c r="J65" s="97" t="str">
        <f t="shared" si="1"/>
        <v>Marko – Omazić – OK Ivan Merz</v>
      </c>
      <c r="L65" s="97" t="str">
        <f t="shared" si="2"/>
        <v>Marko – Omazić</v>
      </c>
    </row>
    <row r="66" spans="2:12" x14ac:dyDescent="0.25">
      <c r="B66" s="35">
        <v>1763</v>
      </c>
      <c r="C66" s="47" t="s">
        <v>227</v>
      </c>
      <c r="D66" s="47" t="s">
        <v>384</v>
      </c>
      <c r="E66" s="47" t="s">
        <v>30</v>
      </c>
      <c r="F66" s="36"/>
      <c r="H66" s="97" t="str">
        <f t="shared" si="0"/>
        <v>Marta – Petak – OK Ivan Merz</v>
      </c>
      <c r="J66" s="97" t="str">
        <f t="shared" si="1"/>
        <v>Marta – Petak – OK Ivan Merz</v>
      </c>
      <c r="L66" s="97" t="str">
        <f t="shared" si="2"/>
        <v>Marta – Petak</v>
      </c>
    </row>
    <row r="67" spans="2:12" x14ac:dyDescent="0.25">
      <c r="B67" s="35">
        <v>1664</v>
      </c>
      <c r="C67" s="47" t="s">
        <v>70</v>
      </c>
      <c r="D67" s="47" t="s">
        <v>385</v>
      </c>
      <c r="E67" s="47" t="s">
        <v>30</v>
      </c>
      <c r="F67" s="36"/>
      <c r="H67" s="97" t="str">
        <f t="shared" si="0"/>
        <v>Damir – Popović – OK Ivan Merz</v>
      </c>
      <c r="J67" s="97" t="str">
        <f t="shared" si="1"/>
        <v>Damir – Popović – OK Ivan Merz</v>
      </c>
      <c r="L67" s="97" t="str">
        <f t="shared" si="2"/>
        <v>Damir – Popović</v>
      </c>
    </row>
    <row r="68" spans="2:12" x14ac:dyDescent="0.25">
      <c r="B68" s="35">
        <v>1641</v>
      </c>
      <c r="C68" s="47" t="s">
        <v>179</v>
      </c>
      <c r="D68" s="47" t="s">
        <v>386</v>
      </c>
      <c r="E68" s="47" t="s">
        <v>30</v>
      </c>
      <c r="F68" s="36"/>
      <c r="H68" s="97" t="str">
        <f t="shared" si="0"/>
        <v>Miroslav – Priher – OK Ivan Merz</v>
      </c>
      <c r="J68" s="97" t="str">
        <f t="shared" si="1"/>
        <v>Miroslav – Priher – OK Ivan Merz</v>
      </c>
      <c r="L68" s="97" t="str">
        <f t="shared" si="2"/>
        <v>Miroslav – Priher</v>
      </c>
    </row>
    <row r="69" spans="2:12" x14ac:dyDescent="0.25">
      <c r="B69" s="35">
        <v>1766</v>
      </c>
      <c r="C69" s="47" t="s">
        <v>387</v>
      </c>
      <c r="D69" s="47" t="s">
        <v>388</v>
      </c>
      <c r="E69" s="47" t="s">
        <v>30</v>
      </c>
      <c r="F69" s="36"/>
      <c r="H69" s="97" t="str">
        <f t="shared" si="0"/>
        <v>Mislav – Radovanović – OK Ivan Merz</v>
      </c>
      <c r="J69" s="97" t="str">
        <f t="shared" si="1"/>
        <v>Mislav – Radovanović – OK Ivan Merz</v>
      </c>
      <c r="L69" s="97" t="str">
        <f t="shared" si="2"/>
        <v>Mislav – Radovanović</v>
      </c>
    </row>
    <row r="70" spans="2:12" x14ac:dyDescent="0.25">
      <c r="B70" s="35">
        <v>1765</v>
      </c>
      <c r="C70" s="47" t="s">
        <v>389</v>
      </c>
      <c r="D70" s="47" t="s">
        <v>388</v>
      </c>
      <c r="E70" s="47" t="s">
        <v>30</v>
      </c>
      <c r="F70" s="36"/>
      <c r="H70" s="97" t="str">
        <f t="shared" si="0"/>
        <v>Vanja – Radovanović – OK Ivan Merz</v>
      </c>
      <c r="J70" s="97" t="str">
        <f t="shared" si="1"/>
        <v>Vanja – Radovanović – OK Ivan Merz</v>
      </c>
      <c r="L70" s="97" t="str">
        <f t="shared" si="2"/>
        <v>Vanja – Radovanović</v>
      </c>
    </row>
    <row r="71" spans="2:12" x14ac:dyDescent="0.25">
      <c r="B71" s="35">
        <v>1775</v>
      </c>
      <c r="C71" s="47" t="s">
        <v>390</v>
      </c>
      <c r="D71" s="47" t="s">
        <v>388</v>
      </c>
      <c r="E71" s="47" t="s">
        <v>30</v>
      </c>
      <c r="F71" s="36"/>
      <c r="H71" s="97" t="str">
        <f t="shared" si="0"/>
        <v>Žarko – Radovanović – OK Ivan Merz</v>
      </c>
      <c r="J71" s="97" t="str">
        <f t="shared" si="1"/>
        <v>Žarko – Radovanović – OK Ivan Merz</v>
      </c>
      <c r="L71" s="97" t="str">
        <f t="shared" si="2"/>
        <v>Žarko – Radovanović</v>
      </c>
    </row>
    <row r="72" spans="2:12" x14ac:dyDescent="0.25">
      <c r="B72" s="35">
        <v>1663</v>
      </c>
      <c r="C72" s="47" t="s">
        <v>292</v>
      </c>
      <c r="D72" s="47" t="s">
        <v>187</v>
      </c>
      <c r="E72" s="47" t="s">
        <v>30</v>
      </c>
      <c r="F72" s="36"/>
      <c r="H72" s="97" t="str">
        <f t="shared" si="0"/>
        <v>Maja – Srebačić – OK Ivan Merz</v>
      </c>
      <c r="J72" s="97" t="str">
        <f t="shared" si="1"/>
        <v>Maja – Srebačić – OK Ivan Merz</v>
      </c>
      <c r="L72" s="97" t="str">
        <f t="shared" si="2"/>
        <v>Maja – Srebačić</v>
      </c>
    </row>
    <row r="73" spans="2:12" x14ac:dyDescent="0.25">
      <c r="B73" s="35">
        <v>1563</v>
      </c>
      <c r="C73" s="47" t="s">
        <v>103</v>
      </c>
      <c r="D73" s="47" t="s">
        <v>67</v>
      </c>
      <c r="E73" s="47" t="s">
        <v>30</v>
      </c>
      <c r="F73" s="36" t="s">
        <v>168</v>
      </c>
      <c r="H73" s="97" t="str">
        <f t="shared" si="0"/>
        <v>Dario – Štambuk – OK Ivan Merz – M55</v>
      </c>
      <c r="J73" s="97" t="str">
        <f t="shared" si="1"/>
        <v>Dario – Štambuk – OK Ivan Merz</v>
      </c>
      <c r="L73" s="97" t="str">
        <f t="shared" si="2"/>
        <v>Dario – Štambuk</v>
      </c>
    </row>
    <row r="74" spans="2:12" x14ac:dyDescent="0.25">
      <c r="B74" s="35">
        <v>1493</v>
      </c>
      <c r="C74" s="47" t="s">
        <v>218</v>
      </c>
      <c r="D74" s="47" t="s">
        <v>67</v>
      </c>
      <c r="E74" s="47" t="s">
        <v>30</v>
      </c>
      <c r="F74" s="36" t="s">
        <v>220</v>
      </c>
      <c r="H74" s="97" t="str">
        <f t="shared" si="0"/>
        <v>Lucija Marijela – Štambuk – OK Ivan Merz – Ž16</v>
      </c>
      <c r="J74" s="97" t="str">
        <f t="shared" si="1"/>
        <v>Lucija Marijela – Štambuk – OK Ivan Merz</v>
      </c>
      <c r="L74" s="97" t="str">
        <f t="shared" si="2"/>
        <v>Lucija Marijela – Štambuk</v>
      </c>
    </row>
    <row r="75" spans="2:12" x14ac:dyDescent="0.25">
      <c r="B75" s="35">
        <v>1117</v>
      </c>
      <c r="C75" s="47" t="s">
        <v>307</v>
      </c>
      <c r="D75" s="47" t="s">
        <v>67</v>
      </c>
      <c r="E75" s="47" t="s">
        <v>30</v>
      </c>
      <c r="F75" s="36" t="s">
        <v>248</v>
      </c>
      <c r="H75" s="97" t="str">
        <f t="shared" ref="H75:H138" si="3">IF(C75="","",C75) &amp; IF(D75="",""," – " &amp; D75) &amp; IF(E75="",""," – " &amp; E75) &amp; IF(F75="",""," – " &amp; F75)</f>
        <v>Marija – Štambuk – OK Ivan Merz – Ž21B</v>
      </c>
      <c r="J75" s="97" t="str">
        <f t="shared" ref="J75:J138" si="4">IF(C75="","",C75) &amp; IF(D75="",""," – " &amp; D75) &amp; IF(E75="",""," – " &amp; E75)</f>
        <v>Marija – Štambuk – OK Ivan Merz</v>
      </c>
      <c r="L75" s="97" t="str">
        <f t="shared" ref="L75:L138" si="5">IF(C75="","",C75) &amp; IF(D75="",""," – " &amp; D75)</f>
        <v>Marija – Štambuk</v>
      </c>
    </row>
    <row r="76" spans="2:12" x14ac:dyDescent="0.25">
      <c r="B76" s="35">
        <v>1580</v>
      </c>
      <c r="C76" s="47" t="s">
        <v>346</v>
      </c>
      <c r="D76" s="47" t="s">
        <v>67</v>
      </c>
      <c r="E76" s="47" t="s">
        <v>30</v>
      </c>
      <c r="F76" s="36" t="s">
        <v>62</v>
      </c>
      <c r="H76" s="97" t="str">
        <f t="shared" si="3"/>
        <v>Matej – Štambuk – OK Ivan Merz – M21A</v>
      </c>
      <c r="J76" s="97" t="str">
        <f t="shared" si="4"/>
        <v>Matej – Štambuk – OK Ivan Merz</v>
      </c>
      <c r="L76" s="97" t="str">
        <f t="shared" si="5"/>
        <v>Matej – Štambuk</v>
      </c>
    </row>
    <row r="77" spans="2:12" x14ac:dyDescent="0.25">
      <c r="B77" s="35">
        <v>1424</v>
      </c>
      <c r="C77" s="47" t="s">
        <v>221</v>
      </c>
      <c r="D77" s="47" t="s">
        <v>67</v>
      </c>
      <c r="E77" s="47" t="s">
        <v>30</v>
      </c>
      <c r="F77" s="36" t="s">
        <v>229</v>
      </c>
      <c r="H77" s="97" t="str">
        <f t="shared" si="3"/>
        <v>Zdenka Petra – Štambuk – OK Ivan Merz – Ž20</v>
      </c>
      <c r="J77" s="97" t="str">
        <f t="shared" si="4"/>
        <v>Zdenka Petra – Štambuk – OK Ivan Merz</v>
      </c>
      <c r="L77" s="97" t="str">
        <f t="shared" si="5"/>
        <v>Zdenka Petra – Štambuk</v>
      </c>
    </row>
    <row r="78" spans="2:12" x14ac:dyDescent="0.25">
      <c r="B78" s="35">
        <v>1043</v>
      </c>
      <c r="C78" s="47" t="s">
        <v>189</v>
      </c>
      <c r="D78" s="47" t="s">
        <v>391</v>
      </c>
      <c r="E78" s="47" t="s">
        <v>30</v>
      </c>
      <c r="F78" s="36" t="s">
        <v>304</v>
      </c>
      <c r="H78" s="97" t="str">
        <f t="shared" si="3"/>
        <v>Senija – Zadravec-Kermek – OK Ivan Merz – Ž45</v>
      </c>
      <c r="J78" s="97" t="str">
        <f t="shared" si="4"/>
        <v>Senija – Zadravec-Kermek – OK Ivan Merz</v>
      </c>
      <c r="L78" s="97" t="str">
        <f t="shared" si="5"/>
        <v>Senija – Zadravec-Kermek</v>
      </c>
    </row>
    <row r="79" spans="2:12" x14ac:dyDescent="0.25">
      <c r="B79" s="35">
        <v>1217</v>
      </c>
      <c r="C79" s="47" t="s">
        <v>303</v>
      </c>
      <c r="D79" s="47" t="s">
        <v>302</v>
      </c>
      <c r="E79" s="47" t="s">
        <v>11</v>
      </c>
      <c r="F79" s="36" t="s">
        <v>304</v>
      </c>
      <c r="H79" s="97" t="str">
        <f t="shared" si="3"/>
        <v>Gabrijela – Baburek – OK Japetić – Ž45</v>
      </c>
      <c r="J79" s="97" t="str">
        <f t="shared" si="4"/>
        <v>Gabrijela – Baburek – OK Japetić</v>
      </c>
      <c r="L79" s="97" t="str">
        <f t="shared" si="5"/>
        <v>Gabrijela – Baburek</v>
      </c>
    </row>
    <row r="80" spans="2:12" x14ac:dyDescent="0.25">
      <c r="B80" s="35">
        <v>1850</v>
      </c>
      <c r="C80" s="47" t="s">
        <v>236</v>
      </c>
      <c r="D80" s="47" t="s">
        <v>392</v>
      </c>
      <c r="E80" s="47" t="s">
        <v>11</v>
      </c>
      <c r="F80" s="36" t="s">
        <v>197</v>
      </c>
      <c r="H80" s="97" t="str">
        <f t="shared" si="3"/>
        <v>Tena – Bartaković – OK Japetić – Ž12</v>
      </c>
      <c r="J80" s="97" t="str">
        <f t="shared" si="4"/>
        <v>Tena – Bartaković – OK Japetić</v>
      </c>
      <c r="L80" s="97" t="str">
        <f t="shared" si="5"/>
        <v>Tena – Bartaković</v>
      </c>
    </row>
    <row r="81" spans="2:12" x14ac:dyDescent="0.25">
      <c r="B81" s="35">
        <v>1856</v>
      </c>
      <c r="C81" s="47" t="s">
        <v>10</v>
      </c>
      <c r="D81" s="47" t="s">
        <v>393</v>
      </c>
      <c r="E81" s="47" t="s">
        <v>11</v>
      </c>
      <c r="F81" s="36" t="s">
        <v>5</v>
      </c>
      <c r="H81" s="97" t="str">
        <f t="shared" si="3"/>
        <v>Lovro – Berečki – OK Japetić – M12</v>
      </c>
      <c r="J81" s="97" t="str">
        <f t="shared" si="4"/>
        <v>Lovro – Berečki – OK Japetić</v>
      </c>
      <c r="L81" s="97" t="str">
        <f t="shared" si="5"/>
        <v>Lovro – Berečki</v>
      </c>
    </row>
    <row r="82" spans="2:12" x14ac:dyDescent="0.25">
      <c r="B82" s="35">
        <v>1841</v>
      </c>
      <c r="C82" s="47" t="s">
        <v>394</v>
      </c>
      <c r="D82" s="47" t="s">
        <v>395</v>
      </c>
      <c r="E82" s="47" t="s">
        <v>11</v>
      </c>
      <c r="F82" s="36" t="s">
        <v>197</v>
      </c>
      <c r="H82" s="97" t="str">
        <f t="shared" si="3"/>
        <v>Lea – Bošnjak – OK Japetić – Ž12</v>
      </c>
      <c r="J82" s="97" t="str">
        <f t="shared" si="4"/>
        <v>Lea – Bošnjak – OK Japetić</v>
      </c>
      <c r="L82" s="97" t="str">
        <f t="shared" si="5"/>
        <v>Lea – Bošnjak</v>
      </c>
    </row>
    <row r="83" spans="2:12" x14ac:dyDescent="0.25">
      <c r="B83" s="35">
        <v>1305</v>
      </c>
      <c r="C83" s="47" t="s">
        <v>193</v>
      </c>
      <c r="D83" s="47" t="s">
        <v>126</v>
      </c>
      <c r="E83" s="47" t="s">
        <v>11</v>
      </c>
      <c r="F83" s="36" t="s">
        <v>197</v>
      </c>
      <c r="H83" s="97" t="str">
        <f t="shared" si="3"/>
        <v>Ana – Budi – OK Japetić – Ž12</v>
      </c>
      <c r="J83" s="97" t="str">
        <f t="shared" si="4"/>
        <v>Ana – Budi – OK Japetić</v>
      </c>
      <c r="L83" s="97" t="str">
        <f t="shared" si="5"/>
        <v>Ana – Budi</v>
      </c>
    </row>
    <row r="84" spans="2:12" x14ac:dyDescent="0.25">
      <c r="B84" s="35">
        <v>1385</v>
      </c>
      <c r="C84" s="47" t="s">
        <v>127</v>
      </c>
      <c r="D84" s="47" t="s">
        <v>126</v>
      </c>
      <c r="E84" s="47" t="s">
        <v>11</v>
      </c>
      <c r="F84" s="36" t="s">
        <v>116</v>
      </c>
      <c r="H84" s="97" t="str">
        <f t="shared" si="3"/>
        <v>Franjo – Budi – OK Japetić – M35</v>
      </c>
      <c r="J84" s="97" t="str">
        <f t="shared" si="4"/>
        <v>Franjo – Budi – OK Japetić</v>
      </c>
      <c r="L84" s="97" t="str">
        <f t="shared" si="5"/>
        <v>Franjo – Budi</v>
      </c>
    </row>
    <row r="85" spans="2:12" x14ac:dyDescent="0.25">
      <c r="B85" s="35">
        <v>1481</v>
      </c>
      <c r="C85" s="47" t="s">
        <v>396</v>
      </c>
      <c r="D85" s="47" t="s">
        <v>397</v>
      </c>
      <c r="E85" s="47" t="s">
        <v>11</v>
      </c>
      <c r="F85" s="36"/>
      <c r="H85" s="97" t="str">
        <f t="shared" si="3"/>
        <v>Ivano – Črep – OK Japetić</v>
      </c>
      <c r="J85" s="97" t="str">
        <f t="shared" si="4"/>
        <v>Ivano – Črep – OK Japetić</v>
      </c>
      <c r="L85" s="97" t="str">
        <f t="shared" si="5"/>
        <v>Ivano – Črep</v>
      </c>
    </row>
    <row r="86" spans="2:12" x14ac:dyDescent="0.25">
      <c r="B86" s="35">
        <v>1247</v>
      </c>
      <c r="C86" s="47" t="s">
        <v>17</v>
      </c>
      <c r="D86" s="47" t="s">
        <v>87</v>
      </c>
      <c r="E86" s="47" t="s">
        <v>11</v>
      </c>
      <c r="F86" s="36" t="s">
        <v>62</v>
      </c>
      <c r="H86" s="97" t="str">
        <f t="shared" si="3"/>
        <v>Filip – Cvetković – OK Japetić – M21A</v>
      </c>
      <c r="J86" s="97" t="str">
        <f t="shared" si="4"/>
        <v>Filip – Cvetković – OK Japetić</v>
      </c>
      <c r="L86" s="97" t="str">
        <f t="shared" si="5"/>
        <v>Filip – Cvetković</v>
      </c>
    </row>
    <row r="87" spans="2:12" x14ac:dyDescent="0.25">
      <c r="B87" s="35">
        <v>1778</v>
      </c>
      <c r="C87" s="47" t="s">
        <v>141</v>
      </c>
      <c r="D87" s="47" t="s">
        <v>87</v>
      </c>
      <c r="E87" s="47" t="s">
        <v>11</v>
      </c>
      <c r="F87" s="36"/>
      <c r="H87" s="97" t="str">
        <f t="shared" si="3"/>
        <v>Robert – Cvetković – OK Japetić</v>
      </c>
      <c r="J87" s="97" t="str">
        <f t="shared" si="4"/>
        <v>Robert – Cvetković – OK Japetić</v>
      </c>
      <c r="L87" s="97" t="str">
        <f t="shared" si="5"/>
        <v>Robert – Cvetković</v>
      </c>
    </row>
    <row r="88" spans="2:12" x14ac:dyDescent="0.25">
      <c r="B88" s="35">
        <v>1864</v>
      </c>
      <c r="C88" s="47" t="s">
        <v>398</v>
      </c>
      <c r="D88" s="47" t="s">
        <v>399</v>
      </c>
      <c r="E88" s="47" t="s">
        <v>11</v>
      </c>
      <c r="F88" s="36" t="s">
        <v>220</v>
      </c>
      <c r="H88" s="97" t="str">
        <f t="shared" si="3"/>
        <v>Jana – Cvjetko – OK Japetić – Ž16</v>
      </c>
      <c r="J88" s="97" t="str">
        <f t="shared" si="4"/>
        <v>Jana – Cvjetko – OK Japetić</v>
      </c>
      <c r="L88" s="97" t="str">
        <f t="shared" si="5"/>
        <v>Jana – Cvjetko</v>
      </c>
    </row>
    <row r="89" spans="2:12" x14ac:dyDescent="0.25">
      <c r="B89" s="35">
        <v>1862</v>
      </c>
      <c r="C89" s="47" t="s">
        <v>400</v>
      </c>
      <c r="D89" s="47" t="s">
        <v>399</v>
      </c>
      <c r="E89" s="47" t="s">
        <v>11</v>
      </c>
      <c r="F89" s="36" t="s">
        <v>229</v>
      </c>
      <c r="H89" s="97" t="str">
        <f t="shared" si="3"/>
        <v>Lara – Cvjetko – OK Japetić – Ž20</v>
      </c>
      <c r="J89" s="97" t="str">
        <f t="shared" si="4"/>
        <v>Lara – Cvjetko – OK Japetić</v>
      </c>
      <c r="L89" s="97" t="str">
        <f t="shared" si="5"/>
        <v>Lara – Cvjetko</v>
      </c>
    </row>
    <row r="90" spans="2:12" x14ac:dyDescent="0.25">
      <c r="B90" s="35">
        <v>1863</v>
      </c>
      <c r="C90" s="47" t="s">
        <v>217</v>
      </c>
      <c r="D90" s="47" t="s">
        <v>399</v>
      </c>
      <c r="E90" s="47" t="s">
        <v>11</v>
      </c>
      <c r="F90" s="36" t="s">
        <v>229</v>
      </c>
      <c r="H90" s="97" t="str">
        <f t="shared" si="3"/>
        <v>Nina – Cvjetko – OK Japetić – Ž20</v>
      </c>
      <c r="J90" s="97" t="str">
        <f t="shared" si="4"/>
        <v>Nina – Cvjetko – OK Japetić</v>
      </c>
      <c r="L90" s="97" t="str">
        <f t="shared" si="5"/>
        <v>Nina – Cvjetko</v>
      </c>
    </row>
    <row r="91" spans="2:12" x14ac:dyDescent="0.25">
      <c r="B91" s="35">
        <v>1231</v>
      </c>
      <c r="C91" s="47" t="s">
        <v>326</v>
      </c>
      <c r="D91" s="47" t="s">
        <v>325</v>
      </c>
      <c r="E91" s="47" t="s">
        <v>11</v>
      </c>
      <c r="F91" s="36" t="s">
        <v>322</v>
      </c>
      <c r="H91" s="97" t="str">
        <f t="shared" si="3"/>
        <v>Branka – Fabek – OK Japetić – Ž55</v>
      </c>
      <c r="J91" s="97" t="str">
        <f t="shared" si="4"/>
        <v>Branka – Fabek – OK Japetić</v>
      </c>
      <c r="L91" s="97" t="str">
        <f t="shared" si="5"/>
        <v>Branka – Fabek</v>
      </c>
    </row>
    <row r="92" spans="2:12" x14ac:dyDescent="0.25">
      <c r="B92" s="35">
        <v>1843</v>
      </c>
      <c r="C92" s="47" t="s">
        <v>401</v>
      </c>
      <c r="D92" s="47" t="s">
        <v>402</v>
      </c>
      <c r="E92" s="47" t="s">
        <v>11</v>
      </c>
      <c r="F92" s="36" t="s">
        <v>197</v>
      </c>
      <c r="H92" s="97" t="str">
        <f t="shared" si="3"/>
        <v>Anja – Fatzek – OK Japetić – Ž12</v>
      </c>
      <c r="J92" s="97" t="str">
        <f t="shared" si="4"/>
        <v>Anja – Fatzek – OK Japetić</v>
      </c>
      <c r="L92" s="97" t="str">
        <f t="shared" si="5"/>
        <v>Anja – Fatzek</v>
      </c>
    </row>
    <row r="93" spans="2:12" x14ac:dyDescent="0.25">
      <c r="B93" s="35">
        <v>1842</v>
      </c>
      <c r="C93" s="47" t="s">
        <v>403</v>
      </c>
      <c r="D93" s="47" t="s">
        <v>402</v>
      </c>
      <c r="E93" s="47" t="s">
        <v>11</v>
      </c>
      <c r="F93" s="36" t="s">
        <v>197</v>
      </c>
      <c r="H93" s="97" t="str">
        <f t="shared" si="3"/>
        <v>Katja – Fatzek – OK Japetić – Ž12</v>
      </c>
      <c r="J93" s="97" t="str">
        <f t="shared" si="4"/>
        <v>Katja – Fatzek – OK Japetić</v>
      </c>
      <c r="L93" s="97" t="str">
        <f t="shared" si="5"/>
        <v>Katja – Fatzek</v>
      </c>
    </row>
    <row r="94" spans="2:12" x14ac:dyDescent="0.25">
      <c r="B94" s="35">
        <v>1159</v>
      </c>
      <c r="C94" s="47" t="s">
        <v>404</v>
      </c>
      <c r="D94" s="47" t="s">
        <v>104</v>
      </c>
      <c r="E94" s="47" t="s">
        <v>11</v>
      </c>
      <c r="F94" s="36" t="s">
        <v>42</v>
      </c>
      <c r="H94" s="97" t="str">
        <f t="shared" si="3"/>
        <v>Grga – Fernežir – OK Japetić – M16</v>
      </c>
      <c r="J94" s="97" t="str">
        <f t="shared" si="4"/>
        <v>Grga – Fernežir – OK Japetić</v>
      </c>
      <c r="L94" s="97" t="str">
        <f t="shared" si="5"/>
        <v>Grga – Fernežir</v>
      </c>
    </row>
    <row r="95" spans="2:12" x14ac:dyDescent="0.25">
      <c r="B95" s="35">
        <v>1323</v>
      </c>
      <c r="C95" s="47" t="s">
        <v>105</v>
      </c>
      <c r="D95" s="47" t="s">
        <v>104</v>
      </c>
      <c r="E95" s="47" t="s">
        <v>11</v>
      </c>
      <c r="F95" s="36" t="s">
        <v>142</v>
      </c>
      <c r="H95" s="97" t="str">
        <f t="shared" si="3"/>
        <v>Zvonimir – Fernežir – OK Japetić – M45</v>
      </c>
      <c r="J95" s="97" t="str">
        <f t="shared" si="4"/>
        <v>Zvonimir – Fernežir – OK Japetić</v>
      </c>
      <c r="L95" s="97" t="str">
        <f t="shared" si="5"/>
        <v>Zvonimir – Fernežir</v>
      </c>
    </row>
    <row r="96" spans="2:12" x14ac:dyDescent="0.25">
      <c r="B96" s="35">
        <v>1470</v>
      </c>
      <c r="C96" s="47" t="s">
        <v>320</v>
      </c>
      <c r="D96" s="47" t="s">
        <v>319</v>
      </c>
      <c r="E96" s="47" t="s">
        <v>11</v>
      </c>
      <c r="F96" s="36" t="s">
        <v>304</v>
      </c>
      <c r="H96" s="97" t="str">
        <f t="shared" si="3"/>
        <v>Zvjezdana – Govedarica – OK Japetić – Ž45</v>
      </c>
      <c r="J96" s="97" t="str">
        <f t="shared" si="4"/>
        <v>Zvjezdana – Govedarica – OK Japetić</v>
      </c>
      <c r="L96" s="97" t="str">
        <f t="shared" si="5"/>
        <v>Zvjezdana – Govedarica</v>
      </c>
    </row>
    <row r="97" spans="2:12" x14ac:dyDescent="0.25">
      <c r="B97" s="35">
        <v>1668</v>
      </c>
      <c r="C97" s="47" t="s">
        <v>105</v>
      </c>
      <c r="D97" s="47" t="s">
        <v>405</v>
      </c>
      <c r="E97" s="47" t="s">
        <v>11</v>
      </c>
      <c r="F97" s="36"/>
      <c r="H97" s="97" t="str">
        <f t="shared" si="3"/>
        <v>Zvonimir – Guliš – OK Japetić</v>
      </c>
      <c r="J97" s="97" t="str">
        <f t="shared" si="4"/>
        <v>Zvonimir – Guliš – OK Japetić</v>
      </c>
      <c r="L97" s="97" t="str">
        <f t="shared" si="5"/>
        <v>Zvonimir – Guliš</v>
      </c>
    </row>
    <row r="98" spans="2:12" x14ac:dyDescent="0.25">
      <c r="B98" s="35">
        <v>1584</v>
      </c>
      <c r="C98" s="47" t="s">
        <v>107</v>
      </c>
      <c r="D98" s="47" t="s">
        <v>406</v>
      </c>
      <c r="E98" s="47" t="s">
        <v>11</v>
      </c>
      <c r="F98" s="36"/>
      <c r="H98" s="97" t="str">
        <f t="shared" si="3"/>
        <v>Vid – Hovorka – OK Japetić</v>
      </c>
      <c r="J98" s="97" t="str">
        <f t="shared" si="4"/>
        <v>Vid – Hovorka – OK Japetić</v>
      </c>
      <c r="L98" s="97" t="str">
        <f t="shared" si="5"/>
        <v>Vid – Hovorka</v>
      </c>
    </row>
    <row r="99" spans="2:12" x14ac:dyDescent="0.25">
      <c r="B99" s="35">
        <v>1198</v>
      </c>
      <c r="C99" s="47" t="s">
        <v>234</v>
      </c>
      <c r="D99" s="47" t="s">
        <v>407</v>
      </c>
      <c r="E99" s="47" t="s">
        <v>11</v>
      </c>
      <c r="F99" s="36"/>
      <c r="H99" s="97" t="str">
        <f t="shared" si="3"/>
        <v>Iva – Jakopec – OK Japetić</v>
      </c>
      <c r="J99" s="97" t="str">
        <f t="shared" si="4"/>
        <v>Iva – Jakopec – OK Japetić</v>
      </c>
      <c r="L99" s="97" t="str">
        <f t="shared" si="5"/>
        <v>Iva – Jakopec</v>
      </c>
    </row>
    <row r="100" spans="2:12" x14ac:dyDescent="0.25">
      <c r="B100" s="35">
        <v>1292</v>
      </c>
      <c r="C100" s="47" t="s">
        <v>408</v>
      </c>
      <c r="D100" s="47" t="s">
        <v>409</v>
      </c>
      <c r="E100" s="47" t="s">
        <v>11</v>
      </c>
      <c r="F100" s="36" t="s">
        <v>232</v>
      </c>
      <c r="H100" s="97" t="str">
        <f t="shared" si="3"/>
        <v>Nola – Jandrečić – OK Japetić – Ž21A</v>
      </c>
      <c r="J100" s="97" t="str">
        <f t="shared" si="4"/>
        <v>Nola – Jandrečić – OK Japetić</v>
      </c>
      <c r="L100" s="97" t="str">
        <f t="shared" si="5"/>
        <v>Nola – Jandrečić</v>
      </c>
    </row>
    <row r="101" spans="2:12" x14ac:dyDescent="0.25">
      <c r="B101" s="35">
        <v>1576</v>
      </c>
      <c r="C101" s="47" t="s">
        <v>161</v>
      </c>
      <c r="D101" s="47" t="s">
        <v>410</v>
      </c>
      <c r="E101" s="47" t="s">
        <v>11</v>
      </c>
      <c r="F101" s="36" t="s">
        <v>142</v>
      </c>
      <c r="H101" s="97" t="str">
        <f t="shared" si="3"/>
        <v>Hrvoje – Jelinić – OK Japetić – M45</v>
      </c>
      <c r="J101" s="97" t="str">
        <f t="shared" si="4"/>
        <v>Hrvoje – Jelinić – OK Japetić</v>
      </c>
      <c r="L101" s="97" t="str">
        <f t="shared" si="5"/>
        <v>Hrvoje – Jelinić</v>
      </c>
    </row>
    <row r="102" spans="2:12" x14ac:dyDescent="0.25">
      <c r="B102" s="35">
        <v>1665</v>
      </c>
      <c r="C102" s="47" t="s">
        <v>411</v>
      </c>
      <c r="D102" s="47" t="s">
        <v>410</v>
      </c>
      <c r="E102" s="47" t="s">
        <v>11</v>
      </c>
      <c r="F102" s="36" t="s">
        <v>42</v>
      </c>
      <c r="H102" s="97" t="str">
        <f t="shared" si="3"/>
        <v>Mark – Jelinić – OK Japetić – M16</v>
      </c>
      <c r="J102" s="97" t="str">
        <f t="shared" si="4"/>
        <v>Mark – Jelinić – OK Japetić</v>
      </c>
      <c r="L102" s="97" t="str">
        <f t="shared" si="5"/>
        <v>Mark – Jelinić</v>
      </c>
    </row>
    <row r="103" spans="2:12" x14ac:dyDescent="0.25">
      <c r="B103" s="35">
        <v>1666</v>
      </c>
      <c r="C103" s="47" t="s">
        <v>412</v>
      </c>
      <c r="D103" s="47" t="s">
        <v>410</v>
      </c>
      <c r="E103" s="47" t="s">
        <v>11</v>
      </c>
      <c r="F103" s="36"/>
      <c r="H103" s="97" t="str">
        <f t="shared" si="3"/>
        <v>Una – Jelinić – OK Japetić</v>
      </c>
      <c r="J103" s="97" t="str">
        <f t="shared" si="4"/>
        <v>Una – Jelinić – OK Japetić</v>
      </c>
      <c r="L103" s="97" t="str">
        <f t="shared" si="5"/>
        <v>Una – Jelinić</v>
      </c>
    </row>
    <row r="104" spans="2:12" x14ac:dyDescent="0.25">
      <c r="B104" s="35">
        <v>1088</v>
      </c>
      <c r="C104" s="47" t="s">
        <v>16</v>
      </c>
      <c r="D104" s="47" t="s">
        <v>15</v>
      </c>
      <c r="E104" s="47" t="s">
        <v>11</v>
      </c>
      <c r="F104" s="36" t="s">
        <v>5</v>
      </c>
      <c r="H104" s="97" t="str">
        <f t="shared" si="3"/>
        <v>Fran – Juriša – OK Japetić – M12</v>
      </c>
      <c r="J104" s="97" t="str">
        <f t="shared" si="4"/>
        <v>Fran – Juriša – OK Japetić</v>
      </c>
      <c r="L104" s="97" t="str">
        <f t="shared" si="5"/>
        <v>Fran – Juriša</v>
      </c>
    </row>
    <row r="105" spans="2:12" x14ac:dyDescent="0.25">
      <c r="B105" s="35">
        <v>1233</v>
      </c>
      <c r="C105" s="47" t="s">
        <v>24</v>
      </c>
      <c r="D105" s="47" t="s">
        <v>139</v>
      </c>
      <c r="E105" s="47" t="s">
        <v>11</v>
      </c>
      <c r="F105" s="36" t="s">
        <v>116</v>
      </c>
      <c r="H105" s="97" t="str">
        <f t="shared" si="3"/>
        <v>Luka – Kosić – OK Japetić – M35</v>
      </c>
      <c r="J105" s="97" t="str">
        <f t="shared" si="4"/>
        <v>Luka – Kosić – OK Japetić</v>
      </c>
      <c r="L105" s="97" t="str">
        <f t="shared" si="5"/>
        <v>Luka – Kosić</v>
      </c>
    </row>
    <row r="106" spans="2:12" x14ac:dyDescent="0.25">
      <c r="B106" s="35">
        <v>1451</v>
      </c>
      <c r="C106" s="47" t="s">
        <v>413</v>
      </c>
      <c r="D106" s="47" t="s">
        <v>414</v>
      </c>
      <c r="E106" s="47" t="s">
        <v>11</v>
      </c>
      <c r="F106" s="36" t="s">
        <v>42</v>
      </c>
      <c r="H106" s="97" t="str">
        <f t="shared" si="3"/>
        <v>Borna – Kuzmanić – OK Japetić – M16</v>
      </c>
      <c r="J106" s="97" t="str">
        <f t="shared" si="4"/>
        <v>Borna – Kuzmanić – OK Japetić</v>
      </c>
      <c r="L106" s="97" t="str">
        <f t="shared" si="5"/>
        <v>Borna – Kuzmanić</v>
      </c>
    </row>
    <row r="107" spans="2:12" x14ac:dyDescent="0.25">
      <c r="B107" s="35">
        <v>1478</v>
      </c>
      <c r="C107" s="47" t="s">
        <v>294</v>
      </c>
      <c r="D107" s="47" t="s">
        <v>414</v>
      </c>
      <c r="E107" s="47" t="s">
        <v>11</v>
      </c>
      <c r="F107" s="36" t="s">
        <v>304</v>
      </c>
      <c r="H107" s="97" t="str">
        <f t="shared" si="3"/>
        <v>Ivana – Kuzmanić – OK Japetić – Ž45</v>
      </c>
      <c r="J107" s="97" t="str">
        <f t="shared" si="4"/>
        <v>Ivana – Kuzmanić – OK Japetić</v>
      </c>
      <c r="L107" s="97" t="str">
        <f t="shared" si="5"/>
        <v>Ivana – Kuzmanić</v>
      </c>
    </row>
    <row r="108" spans="2:12" x14ac:dyDescent="0.25">
      <c r="B108" s="35">
        <v>1370</v>
      </c>
      <c r="C108" s="47" t="s">
        <v>415</v>
      </c>
      <c r="D108" s="47" t="s">
        <v>416</v>
      </c>
      <c r="E108" s="47" t="s">
        <v>11</v>
      </c>
      <c r="F108" s="36" t="s">
        <v>116</v>
      </c>
      <c r="H108" s="97" t="str">
        <f t="shared" si="3"/>
        <v>Lino – Legac – OK Japetić – M35</v>
      </c>
      <c r="J108" s="97" t="str">
        <f t="shared" si="4"/>
        <v>Lino – Legac – OK Japetić</v>
      </c>
      <c r="L108" s="97" t="str">
        <f t="shared" si="5"/>
        <v>Lino – Legac</v>
      </c>
    </row>
    <row r="109" spans="2:12" x14ac:dyDescent="0.25">
      <c r="B109" s="35">
        <v>1643</v>
      </c>
      <c r="C109" s="47" t="s">
        <v>417</v>
      </c>
      <c r="D109" s="47" t="s">
        <v>418</v>
      </c>
      <c r="E109" s="47" t="s">
        <v>11</v>
      </c>
      <c r="F109" s="36"/>
      <c r="H109" s="97" t="str">
        <f t="shared" si="3"/>
        <v>Josip – Leovac – OK Japetić</v>
      </c>
      <c r="J109" s="97" t="str">
        <f t="shared" si="4"/>
        <v>Josip – Leovac – OK Japetić</v>
      </c>
      <c r="L109" s="97" t="str">
        <f t="shared" si="5"/>
        <v>Josip – Leovac</v>
      </c>
    </row>
    <row r="110" spans="2:12" x14ac:dyDescent="0.25">
      <c r="B110" s="35">
        <v>1434</v>
      </c>
      <c r="C110" s="47" t="s">
        <v>41</v>
      </c>
      <c r="D110" s="47" t="s">
        <v>21</v>
      </c>
      <c r="E110" s="47" t="s">
        <v>11</v>
      </c>
      <c r="F110" s="36" t="s">
        <v>42</v>
      </c>
      <c r="H110" s="97" t="str">
        <f t="shared" si="3"/>
        <v>Jakov – Lesjak – OK Japetić – M16</v>
      </c>
      <c r="J110" s="97" t="str">
        <f t="shared" si="4"/>
        <v>Jakov – Lesjak – OK Japetić</v>
      </c>
      <c r="L110" s="97" t="str">
        <f t="shared" si="5"/>
        <v>Jakov – Lesjak</v>
      </c>
    </row>
    <row r="111" spans="2:12" x14ac:dyDescent="0.25">
      <c r="B111" s="35">
        <v>1469</v>
      </c>
      <c r="C111" s="47" t="s">
        <v>242</v>
      </c>
      <c r="D111" s="47" t="s">
        <v>21</v>
      </c>
      <c r="E111" s="47" t="s">
        <v>11</v>
      </c>
      <c r="F111" s="36" t="s">
        <v>229</v>
      </c>
      <c r="H111" s="97" t="str">
        <f t="shared" si="3"/>
        <v>Jelena – Lesjak – OK Japetić – Ž20</v>
      </c>
      <c r="J111" s="97" t="str">
        <f t="shared" si="4"/>
        <v>Jelena – Lesjak – OK Japetić</v>
      </c>
      <c r="L111" s="97" t="str">
        <f t="shared" si="5"/>
        <v>Jelena – Lesjak</v>
      </c>
    </row>
    <row r="112" spans="2:12" x14ac:dyDescent="0.25">
      <c r="B112" s="35">
        <v>1553</v>
      </c>
      <c r="C112" s="47" t="s">
        <v>22</v>
      </c>
      <c r="D112" s="47" t="s">
        <v>21</v>
      </c>
      <c r="E112" s="47" t="s">
        <v>11</v>
      </c>
      <c r="F112" s="36" t="s">
        <v>28</v>
      </c>
      <c r="H112" s="97" t="str">
        <f t="shared" si="3"/>
        <v>Karlo – Lesjak – OK Japetić – M14</v>
      </c>
      <c r="J112" s="97" t="str">
        <f t="shared" si="4"/>
        <v>Karlo – Lesjak – OK Japetić</v>
      </c>
      <c r="L112" s="97" t="str">
        <f t="shared" si="5"/>
        <v>Karlo – Lesjak</v>
      </c>
    </row>
    <row r="113" spans="2:12" x14ac:dyDescent="0.25">
      <c r="B113" s="35">
        <v>1543</v>
      </c>
      <c r="C113" s="47" t="s">
        <v>194</v>
      </c>
      <c r="D113" s="47" t="s">
        <v>21</v>
      </c>
      <c r="E113" s="47" t="s">
        <v>11</v>
      </c>
      <c r="F113" s="36" t="s">
        <v>270</v>
      </c>
      <c r="H113" s="97" t="str">
        <f t="shared" si="3"/>
        <v>Sonja – Lesjak – OK Japetić – Ž35</v>
      </c>
      <c r="J113" s="97" t="str">
        <f t="shared" si="4"/>
        <v>Sonja – Lesjak – OK Japetić</v>
      </c>
      <c r="L113" s="97" t="str">
        <f t="shared" si="5"/>
        <v>Sonja – Lesjak</v>
      </c>
    </row>
    <row r="114" spans="2:12" x14ac:dyDescent="0.25">
      <c r="B114" s="35">
        <v>1667</v>
      </c>
      <c r="C114" s="47" t="s">
        <v>419</v>
      </c>
      <c r="D114" s="47" t="s">
        <v>420</v>
      </c>
      <c r="E114" s="47" t="s">
        <v>11</v>
      </c>
      <c r="F114" s="36"/>
      <c r="H114" s="97" t="str">
        <f t="shared" si="3"/>
        <v>Eva – Magdić Govedarica – OK Japetić</v>
      </c>
      <c r="J114" s="97" t="str">
        <f t="shared" si="4"/>
        <v>Eva – Magdić Govedarica – OK Japetić</v>
      </c>
      <c r="L114" s="97" t="str">
        <f t="shared" si="5"/>
        <v>Eva – Magdić Govedarica</v>
      </c>
    </row>
    <row r="115" spans="2:12" x14ac:dyDescent="0.25">
      <c r="B115" s="35">
        <v>1095</v>
      </c>
      <c r="C115" s="47" t="s">
        <v>40</v>
      </c>
      <c r="D115" s="47" t="s">
        <v>39</v>
      </c>
      <c r="E115" s="47" t="s">
        <v>11</v>
      </c>
      <c r="F115" s="36" t="s">
        <v>28</v>
      </c>
      <c r="H115" s="97" t="str">
        <f t="shared" si="3"/>
        <v>Teo – Mahović – OK Japetić – M14</v>
      </c>
      <c r="J115" s="97" t="str">
        <f t="shared" si="4"/>
        <v>Teo – Mahović – OK Japetić</v>
      </c>
      <c r="L115" s="97" t="str">
        <f t="shared" si="5"/>
        <v>Teo – Mahović</v>
      </c>
    </row>
    <row r="116" spans="2:12" x14ac:dyDescent="0.25">
      <c r="B116" s="35">
        <v>1200</v>
      </c>
      <c r="C116" s="47" t="s">
        <v>250</v>
      </c>
      <c r="D116" s="47" t="s">
        <v>249</v>
      </c>
      <c r="E116" s="47" t="s">
        <v>11</v>
      </c>
      <c r="F116" s="36" t="s">
        <v>304</v>
      </c>
      <c r="H116" s="97" t="str">
        <f t="shared" si="3"/>
        <v>Mirjana – Mandić – OK Japetić – Ž45</v>
      </c>
      <c r="J116" s="97" t="str">
        <f t="shared" si="4"/>
        <v>Mirjana – Mandić – OK Japetić</v>
      </c>
      <c r="L116" s="97" t="str">
        <f t="shared" si="5"/>
        <v>Mirjana – Mandić</v>
      </c>
    </row>
    <row r="117" spans="2:12" x14ac:dyDescent="0.25">
      <c r="B117" s="35">
        <v>1851</v>
      </c>
      <c r="C117" s="47" t="s">
        <v>359</v>
      </c>
      <c r="D117" s="47" t="s">
        <v>421</v>
      </c>
      <c r="E117" s="47" t="s">
        <v>11</v>
      </c>
      <c r="F117" s="36" t="s">
        <v>211</v>
      </c>
      <c r="H117" s="97" t="str">
        <f t="shared" si="3"/>
        <v>Hana – Markić – OK Japetić – Ž14</v>
      </c>
      <c r="J117" s="97" t="str">
        <f t="shared" si="4"/>
        <v>Hana – Markić – OK Japetić</v>
      </c>
      <c r="L117" s="97" t="str">
        <f t="shared" si="5"/>
        <v>Hana – Markić</v>
      </c>
    </row>
    <row r="118" spans="2:12" x14ac:dyDescent="0.25">
      <c r="B118" s="35">
        <v>1853</v>
      </c>
      <c r="C118" s="47" t="s">
        <v>198</v>
      </c>
      <c r="D118" s="47" t="s">
        <v>421</v>
      </c>
      <c r="E118" s="47" t="s">
        <v>11</v>
      </c>
      <c r="F118" s="36" t="s">
        <v>211</v>
      </c>
      <c r="H118" s="97" t="str">
        <f t="shared" si="3"/>
        <v>Lucija – Markić – OK Japetić – Ž14</v>
      </c>
      <c r="J118" s="97" t="str">
        <f t="shared" si="4"/>
        <v>Lucija – Markić – OK Japetić</v>
      </c>
      <c r="L118" s="97" t="str">
        <f t="shared" si="5"/>
        <v>Lucija – Markić</v>
      </c>
    </row>
    <row r="119" spans="2:12" x14ac:dyDescent="0.25">
      <c r="B119" s="35">
        <v>1139</v>
      </c>
      <c r="C119" s="47" t="s">
        <v>422</v>
      </c>
      <c r="D119" s="47" t="s">
        <v>423</v>
      </c>
      <c r="E119" s="47" t="s">
        <v>11</v>
      </c>
      <c r="F119" s="36" t="s">
        <v>62</v>
      </c>
      <c r="H119" s="97" t="str">
        <f t="shared" si="3"/>
        <v>Frane – Marković – OK Japetić – M21A</v>
      </c>
      <c r="J119" s="97" t="str">
        <f t="shared" si="4"/>
        <v>Frane – Marković – OK Japetić</v>
      </c>
      <c r="L119" s="97" t="str">
        <f t="shared" si="5"/>
        <v>Frane – Marković</v>
      </c>
    </row>
    <row r="120" spans="2:12" x14ac:dyDescent="0.25">
      <c r="B120" s="35">
        <v>1780</v>
      </c>
      <c r="C120" s="47" t="s">
        <v>89</v>
      </c>
      <c r="D120" s="47" t="s">
        <v>424</v>
      </c>
      <c r="E120" s="47" t="s">
        <v>11</v>
      </c>
      <c r="F120" s="36"/>
      <c r="H120" s="97" t="str">
        <f t="shared" si="3"/>
        <v>Dominik – Mihaljević – OK Japetić</v>
      </c>
      <c r="J120" s="97" t="str">
        <f t="shared" si="4"/>
        <v>Dominik – Mihaljević – OK Japetić</v>
      </c>
      <c r="L120" s="97" t="str">
        <f t="shared" si="5"/>
        <v>Dominik – Mihaljević</v>
      </c>
    </row>
    <row r="121" spans="2:12" x14ac:dyDescent="0.25">
      <c r="B121" s="35">
        <v>1169</v>
      </c>
      <c r="C121" s="47" t="s">
        <v>38</v>
      </c>
      <c r="D121" s="47" t="s">
        <v>37</v>
      </c>
      <c r="E121" s="47" t="s">
        <v>11</v>
      </c>
      <c r="F121" s="36" t="s">
        <v>42</v>
      </c>
      <c r="H121" s="97" t="str">
        <f t="shared" si="3"/>
        <v>Patrick – Milković – OK Japetić – M16</v>
      </c>
      <c r="J121" s="97" t="str">
        <f t="shared" si="4"/>
        <v>Patrick – Milković – OK Japetić</v>
      </c>
      <c r="L121" s="97" t="str">
        <f t="shared" si="5"/>
        <v>Patrick – Milković</v>
      </c>
    </row>
    <row r="122" spans="2:12" x14ac:dyDescent="0.25">
      <c r="B122" s="35">
        <v>1844</v>
      </c>
      <c r="C122" s="47" t="s">
        <v>276</v>
      </c>
      <c r="D122" s="47" t="s">
        <v>425</v>
      </c>
      <c r="E122" s="47" t="s">
        <v>11</v>
      </c>
      <c r="F122" s="36" t="s">
        <v>197</v>
      </c>
      <c r="H122" s="97" t="str">
        <f t="shared" si="3"/>
        <v>Dunja – Mogut – OK Japetić – Ž12</v>
      </c>
      <c r="J122" s="97" t="str">
        <f t="shared" si="4"/>
        <v>Dunja – Mogut – OK Japetić</v>
      </c>
      <c r="L122" s="97" t="str">
        <f t="shared" si="5"/>
        <v>Dunja – Mogut</v>
      </c>
    </row>
    <row r="123" spans="2:12" x14ac:dyDescent="0.25">
      <c r="B123" s="35">
        <v>1845</v>
      </c>
      <c r="C123" s="47" t="s">
        <v>426</v>
      </c>
      <c r="D123" s="47" t="s">
        <v>425</v>
      </c>
      <c r="E123" s="47" t="s">
        <v>11</v>
      </c>
      <c r="F123" s="36" t="s">
        <v>197</v>
      </c>
      <c r="H123" s="97" t="str">
        <f t="shared" si="3"/>
        <v>Tonka – Mogut – OK Japetić – Ž12</v>
      </c>
      <c r="J123" s="97" t="str">
        <f t="shared" si="4"/>
        <v>Tonka – Mogut – OK Japetić</v>
      </c>
      <c r="L123" s="97" t="str">
        <f t="shared" si="5"/>
        <v>Tonka – Mogut</v>
      </c>
    </row>
    <row r="124" spans="2:12" x14ac:dyDescent="0.25">
      <c r="B124" s="35">
        <v>1940</v>
      </c>
      <c r="C124" s="47" t="s">
        <v>427</v>
      </c>
      <c r="D124" s="47" t="s">
        <v>428</v>
      </c>
      <c r="E124" s="47" t="s">
        <v>11</v>
      </c>
      <c r="F124" s="36" t="s">
        <v>211</v>
      </c>
      <c r="H124" s="97" t="str">
        <f t="shared" si="3"/>
        <v>Mirela – Obranić – OK Japetić – Ž14</v>
      </c>
      <c r="J124" s="97" t="str">
        <f t="shared" si="4"/>
        <v>Mirela – Obranić – OK Japetić</v>
      </c>
      <c r="L124" s="97" t="str">
        <f t="shared" si="5"/>
        <v>Mirela – Obranić</v>
      </c>
    </row>
    <row r="125" spans="2:12" x14ac:dyDescent="0.25">
      <c r="B125" s="35">
        <v>1506</v>
      </c>
      <c r="C125" s="47" t="s">
        <v>66</v>
      </c>
      <c r="D125" s="47" t="s">
        <v>65</v>
      </c>
      <c r="E125" s="47" t="s">
        <v>11</v>
      </c>
      <c r="F125" s="36" t="s">
        <v>62</v>
      </c>
      <c r="H125" s="97" t="str">
        <f t="shared" si="3"/>
        <v>Edi – Ocvirk – OK Japetić – M21A</v>
      </c>
      <c r="J125" s="97" t="str">
        <f t="shared" si="4"/>
        <v>Edi – Ocvirk – OK Japetić</v>
      </c>
      <c r="L125" s="97" t="str">
        <f t="shared" si="5"/>
        <v>Edi – Ocvirk</v>
      </c>
    </row>
    <row r="126" spans="2:12" x14ac:dyDescent="0.25">
      <c r="B126" s="35">
        <v>1084</v>
      </c>
      <c r="C126" s="47" t="s">
        <v>419</v>
      </c>
      <c r="D126" s="47" t="s">
        <v>65</v>
      </c>
      <c r="E126" s="47" t="s">
        <v>11</v>
      </c>
      <c r="F126" s="36" t="s">
        <v>232</v>
      </c>
      <c r="H126" s="97" t="str">
        <f t="shared" si="3"/>
        <v>Eva – Ocvirk – OK Japetić – Ž21A</v>
      </c>
      <c r="J126" s="97" t="str">
        <f t="shared" si="4"/>
        <v>Eva – Ocvirk – OK Japetić</v>
      </c>
      <c r="L126" s="97" t="str">
        <f t="shared" si="5"/>
        <v>Eva – Ocvirk</v>
      </c>
    </row>
    <row r="127" spans="2:12" x14ac:dyDescent="0.25">
      <c r="B127" s="35">
        <v>1595</v>
      </c>
      <c r="C127" s="47" t="s">
        <v>429</v>
      </c>
      <c r="D127" s="47" t="s">
        <v>65</v>
      </c>
      <c r="E127" s="47" t="s">
        <v>11</v>
      </c>
      <c r="F127" s="36"/>
      <c r="H127" s="97" t="str">
        <f t="shared" si="3"/>
        <v>Pia – Ocvirk – OK Japetić</v>
      </c>
      <c r="J127" s="97" t="str">
        <f t="shared" si="4"/>
        <v>Pia – Ocvirk – OK Japetić</v>
      </c>
      <c r="L127" s="97" t="str">
        <f t="shared" si="5"/>
        <v>Pia – Ocvirk</v>
      </c>
    </row>
    <row r="128" spans="2:12" x14ac:dyDescent="0.25">
      <c r="B128" s="35">
        <v>1848</v>
      </c>
      <c r="C128" s="47" t="s">
        <v>430</v>
      </c>
      <c r="D128" s="47" t="s">
        <v>431</v>
      </c>
      <c r="E128" s="47" t="s">
        <v>11</v>
      </c>
      <c r="F128" s="36" t="s">
        <v>197</v>
      </c>
      <c r="H128" s="97" t="str">
        <f t="shared" si="3"/>
        <v>Franka – Paulić – OK Japetić – Ž12</v>
      </c>
      <c r="J128" s="97" t="str">
        <f t="shared" si="4"/>
        <v>Franka – Paulić – OK Japetić</v>
      </c>
      <c r="L128" s="97" t="str">
        <f t="shared" si="5"/>
        <v>Franka – Paulić</v>
      </c>
    </row>
    <row r="129" spans="2:12" x14ac:dyDescent="0.25">
      <c r="B129" s="35">
        <v>1847</v>
      </c>
      <c r="C129" s="47" t="s">
        <v>432</v>
      </c>
      <c r="D129" s="47" t="s">
        <v>431</v>
      </c>
      <c r="E129" s="47" t="s">
        <v>11</v>
      </c>
      <c r="F129" s="36" t="s">
        <v>211</v>
      </c>
      <c r="H129" s="97" t="str">
        <f t="shared" si="3"/>
        <v>Karla – Paulić – OK Japetić – Ž14</v>
      </c>
      <c r="J129" s="97" t="str">
        <f t="shared" si="4"/>
        <v>Karla – Paulić – OK Japetić</v>
      </c>
      <c r="L129" s="97" t="str">
        <f t="shared" si="5"/>
        <v>Karla – Paulić</v>
      </c>
    </row>
    <row r="130" spans="2:12" x14ac:dyDescent="0.25">
      <c r="B130" s="35">
        <v>1039</v>
      </c>
      <c r="C130" s="47" t="s">
        <v>233</v>
      </c>
      <c r="D130" s="47" t="s">
        <v>182</v>
      </c>
      <c r="E130" s="47" t="s">
        <v>11</v>
      </c>
      <c r="F130" s="36" t="s">
        <v>232</v>
      </c>
      <c r="H130" s="97" t="str">
        <f t="shared" si="3"/>
        <v>Mirja – Pavić – OK Japetić – Ž21A</v>
      </c>
      <c r="J130" s="97" t="str">
        <f t="shared" si="4"/>
        <v>Mirja – Pavić – OK Japetić</v>
      </c>
      <c r="L130" s="97" t="str">
        <f t="shared" si="5"/>
        <v>Mirja – Pavić</v>
      </c>
    </row>
    <row r="131" spans="2:12" x14ac:dyDescent="0.25">
      <c r="B131" s="35">
        <v>1860</v>
      </c>
      <c r="C131" s="47" t="s">
        <v>252</v>
      </c>
      <c r="D131" s="47" t="s">
        <v>433</v>
      </c>
      <c r="E131" s="47" t="s">
        <v>11</v>
      </c>
      <c r="F131" s="36" t="s">
        <v>304</v>
      </c>
      <c r="H131" s="97" t="str">
        <f t="shared" si="3"/>
        <v>Sandra – Perica Cvjetko – OK Japetić – Ž45</v>
      </c>
      <c r="J131" s="97" t="str">
        <f t="shared" si="4"/>
        <v>Sandra – Perica Cvjetko – OK Japetić</v>
      </c>
      <c r="L131" s="97" t="str">
        <f t="shared" si="5"/>
        <v>Sandra – Perica Cvjetko</v>
      </c>
    </row>
    <row r="132" spans="2:12" x14ac:dyDescent="0.25">
      <c r="B132" s="35">
        <v>1781</v>
      </c>
      <c r="C132" s="47" t="s">
        <v>74</v>
      </c>
      <c r="D132" s="47" t="s">
        <v>263</v>
      </c>
      <c r="E132" s="47" t="s">
        <v>11</v>
      </c>
      <c r="F132" s="36"/>
      <c r="H132" s="97" t="str">
        <f t="shared" si="3"/>
        <v>Dražen – Perković – OK Japetić</v>
      </c>
      <c r="J132" s="97" t="str">
        <f t="shared" si="4"/>
        <v>Dražen – Perković – OK Japetić</v>
      </c>
      <c r="L132" s="97" t="str">
        <f t="shared" si="5"/>
        <v>Dražen – Perković</v>
      </c>
    </row>
    <row r="133" spans="2:12" x14ac:dyDescent="0.25">
      <c r="B133" s="35">
        <v>1855</v>
      </c>
      <c r="C133" s="47" t="s">
        <v>58</v>
      </c>
      <c r="D133" s="47" t="s">
        <v>434</v>
      </c>
      <c r="E133" s="47" t="s">
        <v>11</v>
      </c>
      <c r="F133" s="36" t="s">
        <v>5</v>
      </c>
      <c r="H133" s="97" t="str">
        <f t="shared" si="3"/>
        <v>Ivan – Petravić – OK Japetić – M12</v>
      </c>
      <c r="J133" s="97" t="str">
        <f t="shared" si="4"/>
        <v>Ivan – Petravić – OK Japetić</v>
      </c>
      <c r="L133" s="97" t="str">
        <f t="shared" si="5"/>
        <v>Ivan – Petravić</v>
      </c>
    </row>
    <row r="134" spans="2:12" x14ac:dyDescent="0.25">
      <c r="B134" s="35">
        <v>1315</v>
      </c>
      <c r="C134" s="47" t="s">
        <v>10</v>
      </c>
      <c r="D134" s="47" t="s">
        <v>9</v>
      </c>
      <c r="E134" s="47" t="s">
        <v>11</v>
      </c>
      <c r="F134" s="36" t="s">
        <v>5</v>
      </c>
      <c r="H134" s="97" t="str">
        <f t="shared" si="3"/>
        <v>Lovro – Pinjušić – OK Japetić – M12</v>
      </c>
      <c r="J134" s="97" t="str">
        <f t="shared" si="4"/>
        <v>Lovro – Pinjušić – OK Japetić</v>
      </c>
      <c r="L134" s="97" t="str">
        <f t="shared" si="5"/>
        <v>Lovro – Pinjušić</v>
      </c>
    </row>
    <row r="135" spans="2:12" x14ac:dyDescent="0.25">
      <c r="B135" s="35">
        <v>1206</v>
      </c>
      <c r="C135" s="47" t="s">
        <v>98</v>
      </c>
      <c r="D135" s="47" t="s">
        <v>124</v>
      </c>
      <c r="E135" s="47" t="s">
        <v>11</v>
      </c>
      <c r="F135" s="36" t="s">
        <v>116</v>
      </c>
      <c r="H135" s="97" t="str">
        <f t="shared" si="3"/>
        <v>Branimir – Pongrac – OK Japetić – M35</v>
      </c>
      <c r="J135" s="97" t="str">
        <f t="shared" si="4"/>
        <v>Branimir – Pongrac – OK Japetić</v>
      </c>
      <c r="L135" s="97" t="str">
        <f t="shared" si="5"/>
        <v>Branimir – Pongrac</v>
      </c>
    </row>
    <row r="136" spans="2:12" x14ac:dyDescent="0.25">
      <c r="B136" s="35">
        <v>1484</v>
      </c>
      <c r="C136" s="47" t="s">
        <v>58</v>
      </c>
      <c r="D136" s="47" t="s">
        <v>124</v>
      </c>
      <c r="E136" s="47" t="s">
        <v>11</v>
      </c>
      <c r="F136" s="36" t="s">
        <v>180</v>
      </c>
      <c r="H136" s="97" t="str">
        <f t="shared" si="3"/>
        <v>Ivan – Pongrac – OK Japetić – M65</v>
      </c>
      <c r="J136" s="97" t="str">
        <f t="shared" si="4"/>
        <v>Ivan – Pongrac – OK Japetić</v>
      </c>
      <c r="L136" s="97" t="str">
        <f t="shared" si="5"/>
        <v>Ivan – Pongrac</v>
      </c>
    </row>
    <row r="137" spans="2:12" x14ac:dyDescent="0.25">
      <c r="B137" s="35">
        <v>1645</v>
      </c>
      <c r="C137" s="47" t="s">
        <v>292</v>
      </c>
      <c r="D137" s="47" t="s">
        <v>124</v>
      </c>
      <c r="E137" s="47" t="s">
        <v>11</v>
      </c>
      <c r="F137" s="36"/>
      <c r="H137" s="97" t="str">
        <f t="shared" si="3"/>
        <v>Maja – Pongrac – OK Japetić</v>
      </c>
      <c r="J137" s="97" t="str">
        <f t="shared" si="4"/>
        <v>Maja – Pongrac – OK Japetić</v>
      </c>
      <c r="L137" s="97" t="str">
        <f t="shared" si="5"/>
        <v>Maja – Pongrac</v>
      </c>
    </row>
    <row r="138" spans="2:12" x14ac:dyDescent="0.25">
      <c r="B138" s="35">
        <v>1316</v>
      </c>
      <c r="C138" s="47" t="s">
        <v>435</v>
      </c>
      <c r="D138" s="47" t="s">
        <v>436</v>
      </c>
      <c r="E138" s="47" t="s">
        <v>11</v>
      </c>
      <c r="F138" s="36" t="s">
        <v>270</v>
      </c>
      <c r="H138" s="97" t="str">
        <f t="shared" si="3"/>
        <v>Daniela – Popović Budi – OK Japetić – Ž35</v>
      </c>
      <c r="J138" s="97" t="str">
        <f t="shared" si="4"/>
        <v>Daniela – Popović Budi – OK Japetić</v>
      </c>
      <c r="L138" s="97" t="str">
        <f t="shared" si="5"/>
        <v>Daniela – Popović Budi</v>
      </c>
    </row>
    <row r="139" spans="2:12" x14ac:dyDescent="0.25">
      <c r="B139" s="35">
        <v>1575</v>
      </c>
      <c r="C139" s="47" t="s">
        <v>437</v>
      </c>
      <c r="D139" s="47" t="s">
        <v>438</v>
      </c>
      <c r="E139" s="47" t="s">
        <v>11</v>
      </c>
      <c r="F139" s="36"/>
      <c r="H139" s="97" t="str">
        <f t="shared" ref="H139:H202" si="6">IF(C139="","",C139) &amp; IF(D139="",""," – " &amp; D139) &amp; IF(E139="",""," – " &amp; E139) &amp; IF(F139="",""," – " &amp; F139)</f>
        <v>Roko – Puharić – OK Japetić</v>
      </c>
      <c r="J139" s="97" t="str">
        <f t="shared" ref="J139:J202" si="7">IF(C139="","",C139) &amp; IF(D139="",""," – " &amp; D139) &amp; IF(E139="",""," – " &amp; E139)</f>
        <v>Roko – Puharić – OK Japetić</v>
      </c>
      <c r="L139" s="97" t="str">
        <f t="shared" ref="L139:L202" si="8">IF(C139="","",C139) &amp; IF(D139="",""," – " &amp; D139)</f>
        <v>Roko – Puharić</v>
      </c>
    </row>
    <row r="140" spans="2:12" x14ac:dyDescent="0.25">
      <c r="B140" s="35">
        <v>1459</v>
      </c>
      <c r="C140" s="47" t="s">
        <v>61</v>
      </c>
      <c r="D140" s="47" t="s">
        <v>60</v>
      </c>
      <c r="E140" s="47" t="s">
        <v>11</v>
      </c>
      <c r="F140" s="36" t="s">
        <v>62</v>
      </c>
      <c r="H140" s="97" t="str">
        <f t="shared" si="6"/>
        <v>Matija – Razum – OK Japetić – M21A</v>
      </c>
      <c r="J140" s="97" t="str">
        <f t="shared" si="7"/>
        <v>Matija – Razum – OK Japetić</v>
      </c>
      <c r="L140" s="97" t="str">
        <f t="shared" si="8"/>
        <v>Matija – Razum</v>
      </c>
    </row>
    <row r="141" spans="2:12" x14ac:dyDescent="0.25">
      <c r="B141" s="35">
        <v>1669</v>
      </c>
      <c r="C141" s="47" t="s">
        <v>377</v>
      </c>
      <c r="D141" s="47" t="s">
        <v>439</v>
      </c>
      <c r="E141" s="47" t="s">
        <v>11</v>
      </c>
      <c r="F141" s="36"/>
      <c r="H141" s="97" t="str">
        <f t="shared" si="6"/>
        <v>David – Skopljak – OK Japetić</v>
      </c>
      <c r="J141" s="97" t="str">
        <f t="shared" si="7"/>
        <v>David – Skopljak – OK Japetić</v>
      </c>
      <c r="L141" s="97" t="str">
        <f t="shared" si="8"/>
        <v>David – Skopljak</v>
      </c>
    </row>
    <row r="142" spans="2:12" x14ac:dyDescent="0.25">
      <c r="B142" s="35">
        <v>1160</v>
      </c>
      <c r="C142" s="47" t="s">
        <v>359</v>
      </c>
      <c r="D142" s="47" t="s">
        <v>440</v>
      </c>
      <c r="E142" s="47" t="s">
        <v>11</v>
      </c>
      <c r="F142" s="36"/>
      <c r="H142" s="97" t="str">
        <f t="shared" si="6"/>
        <v>Hana – Škugor – OK Japetić</v>
      </c>
      <c r="J142" s="97" t="str">
        <f t="shared" si="7"/>
        <v>Hana – Škugor – OK Japetić</v>
      </c>
      <c r="L142" s="97" t="str">
        <f t="shared" si="8"/>
        <v>Hana – Škugor</v>
      </c>
    </row>
    <row r="143" spans="2:12" x14ac:dyDescent="0.25">
      <c r="B143" s="35">
        <v>1776</v>
      </c>
      <c r="C143" s="47" t="s">
        <v>70</v>
      </c>
      <c r="D143" s="47" t="s">
        <v>441</v>
      </c>
      <c r="E143" s="47" t="s">
        <v>11</v>
      </c>
      <c r="F143" s="36"/>
      <c r="H143" s="97" t="str">
        <f t="shared" si="6"/>
        <v>Damir – Suban – OK Japetić</v>
      </c>
      <c r="J143" s="97" t="str">
        <f t="shared" si="7"/>
        <v>Damir – Suban – OK Japetić</v>
      </c>
      <c r="L143" s="97" t="str">
        <f t="shared" si="8"/>
        <v>Damir – Suban</v>
      </c>
    </row>
    <row r="144" spans="2:12" x14ac:dyDescent="0.25">
      <c r="B144" s="35">
        <v>1779</v>
      </c>
      <c r="C144" s="47" t="s">
        <v>442</v>
      </c>
      <c r="D144" s="47" t="s">
        <v>443</v>
      </c>
      <c r="E144" s="47" t="s">
        <v>11</v>
      </c>
      <c r="F144" s="36"/>
      <c r="H144" s="97" t="str">
        <f t="shared" si="6"/>
        <v>Eli – Tadić – OK Japetić</v>
      </c>
      <c r="J144" s="97" t="str">
        <f t="shared" si="7"/>
        <v>Eli – Tadić – OK Japetić</v>
      </c>
      <c r="L144" s="97" t="str">
        <f t="shared" si="8"/>
        <v>Eli – Tadić</v>
      </c>
    </row>
    <row r="145" spans="2:12" x14ac:dyDescent="0.25">
      <c r="B145" s="35">
        <v>1777</v>
      </c>
      <c r="C145" s="47" t="s">
        <v>294</v>
      </c>
      <c r="D145" s="47" t="s">
        <v>444</v>
      </c>
      <c r="E145" s="47" t="s">
        <v>11</v>
      </c>
      <c r="F145" s="36"/>
      <c r="H145" s="97" t="str">
        <f t="shared" si="6"/>
        <v>Ivana – Tkalčić Suban – OK Japetić</v>
      </c>
      <c r="J145" s="97" t="str">
        <f t="shared" si="7"/>
        <v>Ivana – Tkalčić Suban – OK Japetić</v>
      </c>
      <c r="L145" s="97" t="str">
        <f t="shared" si="8"/>
        <v>Ivana – Tkalčić Suban</v>
      </c>
    </row>
    <row r="146" spans="2:12" x14ac:dyDescent="0.25">
      <c r="B146" s="35">
        <v>1846</v>
      </c>
      <c r="C146" s="47" t="s">
        <v>445</v>
      </c>
      <c r="D146" s="47" t="s">
        <v>446</v>
      </c>
      <c r="E146" s="47" t="s">
        <v>11</v>
      </c>
      <c r="F146" s="36" t="s">
        <v>5</v>
      </c>
      <c r="H146" s="97" t="str">
        <f t="shared" si="6"/>
        <v>Erik – Tot – OK Japetić – M12</v>
      </c>
      <c r="J146" s="97" t="str">
        <f t="shared" si="7"/>
        <v>Erik – Tot – OK Japetić</v>
      </c>
      <c r="L146" s="97" t="str">
        <f t="shared" si="8"/>
        <v>Erik – Tot</v>
      </c>
    </row>
    <row r="147" spans="2:12" x14ac:dyDescent="0.25">
      <c r="B147" s="35">
        <v>1540</v>
      </c>
      <c r="C147" s="47" t="s">
        <v>447</v>
      </c>
      <c r="D147" s="47" t="s">
        <v>446</v>
      </c>
      <c r="E147" s="47" t="s">
        <v>11</v>
      </c>
      <c r="F147" s="36" t="s">
        <v>116</v>
      </c>
      <c r="H147" s="97" t="str">
        <f t="shared" si="6"/>
        <v>Nikola – Tot – OK Japetić – M35</v>
      </c>
      <c r="J147" s="97" t="str">
        <f t="shared" si="7"/>
        <v>Nikola – Tot – OK Japetić</v>
      </c>
      <c r="L147" s="97" t="str">
        <f t="shared" si="8"/>
        <v>Nikola – Tot</v>
      </c>
    </row>
    <row r="148" spans="2:12" x14ac:dyDescent="0.25">
      <c r="B148" s="35">
        <v>1623</v>
      </c>
      <c r="C148" s="47" t="s">
        <v>448</v>
      </c>
      <c r="D148" s="47" t="s">
        <v>446</v>
      </c>
      <c r="E148" s="47" t="s">
        <v>11</v>
      </c>
      <c r="F148" s="36"/>
      <c r="H148" s="97" t="str">
        <f t="shared" si="6"/>
        <v>Tea – Tot – OK Japetić</v>
      </c>
      <c r="J148" s="97" t="str">
        <f t="shared" si="7"/>
        <v>Tea – Tot – OK Japetić</v>
      </c>
      <c r="L148" s="97" t="str">
        <f t="shared" si="8"/>
        <v>Tea – Tot</v>
      </c>
    </row>
    <row r="149" spans="2:12" x14ac:dyDescent="0.25">
      <c r="B149" s="35">
        <v>1566</v>
      </c>
      <c r="C149" s="47" t="s">
        <v>96</v>
      </c>
      <c r="D149" s="47" t="s">
        <v>95</v>
      </c>
      <c r="E149" s="47" t="s">
        <v>11</v>
      </c>
      <c r="F149" s="36" t="s">
        <v>92</v>
      </c>
      <c r="H149" s="97" t="str">
        <f t="shared" si="6"/>
        <v>Kristijan – Verović – OK Japetić – M21B</v>
      </c>
      <c r="J149" s="97" t="str">
        <f t="shared" si="7"/>
        <v>Kristijan – Verović – OK Japetić</v>
      </c>
      <c r="L149" s="97" t="str">
        <f t="shared" si="8"/>
        <v>Kristijan – Verović</v>
      </c>
    </row>
    <row r="150" spans="2:12" x14ac:dyDescent="0.25">
      <c r="B150" s="35">
        <v>1854</v>
      </c>
      <c r="C150" s="47" t="s">
        <v>449</v>
      </c>
      <c r="D150" s="47" t="s">
        <v>450</v>
      </c>
      <c r="E150" s="47" t="s">
        <v>11</v>
      </c>
      <c r="F150" s="36" t="s">
        <v>197</v>
      </c>
      <c r="H150" s="97" t="str">
        <f t="shared" si="6"/>
        <v>Lidija – Vrdoljak – OK Japetić – Ž12</v>
      </c>
      <c r="J150" s="97" t="str">
        <f t="shared" si="7"/>
        <v>Lidija – Vrdoljak – OK Japetić</v>
      </c>
      <c r="L150" s="97" t="str">
        <f t="shared" si="8"/>
        <v>Lidija – Vrdoljak</v>
      </c>
    </row>
    <row r="151" spans="2:12" x14ac:dyDescent="0.25">
      <c r="B151" s="35">
        <v>1858</v>
      </c>
      <c r="C151" s="47" t="s">
        <v>17</v>
      </c>
      <c r="D151" s="47" t="s">
        <v>451</v>
      </c>
      <c r="E151" s="47" t="s">
        <v>11</v>
      </c>
      <c r="F151" s="36" t="s">
        <v>62</v>
      </c>
      <c r="H151" s="97" t="str">
        <f t="shared" si="6"/>
        <v>Filip – Vujanić – OK Japetić – M21A</v>
      </c>
      <c r="J151" s="97" t="str">
        <f t="shared" si="7"/>
        <v>Filip – Vujanić – OK Japetić</v>
      </c>
      <c r="L151" s="97" t="str">
        <f t="shared" si="8"/>
        <v>Filip – Vujanić</v>
      </c>
    </row>
    <row r="152" spans="2:12" x14ac:dyDescent="0.25">
      <c r="B152" s="35">
        <v>1859</v>
      </c>
      <c r="C152" s="47" t="s">
        <v>417</v>
      </c>
      <c r="D152" s="47" t="s">
        <v>451</v>
      </c>
      <c r="E152" s="47" t="s">
        <v>11</v>
      </c>
      <c r="F152" s="36" t="s">
        <v>62</v>
      </c>
      <c r="H152" s="97" t="str">
        <f t="shared" si="6"/>
        <v>Josip – Vujanić – OK Japetić – M21A</v>
      </c>
      <c r="J152" s="97" t="str">
        <f t="shared" si="7"/>
        <v>Josip – Vujanić – OK Japetić</v>
      </c>
      <c r="L152" s="97" t="str">
        <f t="shared" si="8"/>
        <v>Josip – Vujanić</v>
      </c>
    </row>
    <row r="153" spans="2:12" x14ac:dyDescent="0.25">
      <c r="B153" s="35">
        <v>1671</v>
      </c>
      <c r="C153" s="47" t="s">
        <v>381</v>
      </c>
      <c r="D153" s="47" t="s">
        <v>452</v>
      </c>
      <c r="E153" s="47" t="s">
        <v>20</v>
      </c>
      <c r="F153" s="36" t="s">
        <v>62</v>
      </c>
      <c r="H153" s="97" t="str">
        <f t="shared" si="6"/>
        <v>Igor – Acketa – OK Jelen – M21A</v>
      </c>
      <c r="J153" s="97" t="str">
        <f t="shared" si="7"/>
        <v>Igor – Acketa – OK Jelen</v>
      </c>
      <c r="L153" s="97" t="str">
        <f t="shared" si="8"/>
        <v>Igor – Acketa</v>
      </c>
    </row>
    <row r="154" spans="2:12" x14ac:dyDescent="0.25">
      <c r="B154" s="35">
        <v>1472</v>
      </c>
      <c r="C154" s="47" t="s">
        <v>193</v>
      </c>
      <c r="D154" s="47" t="s">
        <v>245</v>
      </c>
      <c r="E154" s="47" t="s">
        <v>20</v>
      </c>
      <c r="F154" s="36" t="s">
        <v>232</v>
      </c>
      <c r="H154" s="97" t="str">
        <f t="shared" si="6"/>
        <v>Ana – Beblek – OK Jelen – Ž21A</v>
      </c>
      <c r="J154" s="97" t="str">
        <f t="shared" si="7"/>
        <v>Ana – Beblek – OK Jelen</v>
      </c>
      <c r="L154" s="97" t="str">
        <f t="shared" si="8"/>
        <v>Ana – Beblek</v>
      </c>
    </row>
    <row r="155" spans="2:12" x14ac:dyDescent="0.25">
      <c r="B155" s="35">
        <v>1473</v>
      </c>
      <c r="C155" s="47" t="s">
        <v>269</v>
      </c>
      <c r="D155" s="47" t="s">
        <v>268</v>
      </c>
      <c r="E155" s="47" t="s">
        <v>20</v>
      </c>
      <c r="F155" s="36" t="s">
        <v>270</v>
      </c>
      <c r="H155" s="97" t="str">
        <f t="shared" si="6"/>
        <v>Martina – Bedeković Tanković – OK Jelen – Ž35</v>
      </c>
      <c r="J155" s="97" t="str">
        <f t="shared" si="7"/>
        <v>Martina – Bedeković Tanković – OK Jelen</v>
      </c>
      <c r="L155" s="97" t="str">
        <f t="shared" si="8"/>
        <v>Martina – Bedeković Tanković</v>
      </c>
    </row>
    <row r="156" spans="2:12" x14ac:dyDescent="0.25">
      <c r="B156" s="35">
        <v>1133</v>
      </c>
      <c r="C156" s="47" t="s">
        <v>179</v>
      </c>
      <c r="D156" s="47" t="s">
        <v>178</v>
      </c>
      <c r="E156" s="47" t="s">
        <v>20</v>
      </c>
      <c r="F156" s="36" t="s">
        <v>168</v>
      </c>
      <c r="H156" s="97" t="str">
        <f t="shared" si="6"/>
        <v>Miroslav – Besten – OK Jelen – M55</v>
      </c>
      <c r="J156" s="97" t="str">
        <f t="shared" si="7"/>
        <v>Miroslav – Besten – OK Jelen</v>
      </c>
      <c r="L156" s="97" t="str">
        <f t="shared" si="8"/>
        <v>Miroslav – Besten</v>
      </c>
    </row>
    <row r="157" spans="2:12" x14ac:dyDescent="0.25">
      <c r="B157" s="35">
        <v>1607</v>
      </c>
      <c r="C157" s="47" t="s">
        <v>453</v>
      </c>
      <c r="D157" s="47" t="s">
        <v>454</v>
      </c>
      <c r="E157" s="47" t="s">
        <v>20</v>
      </c>
      <c r="F157" s="36" t="s">
        <v>304</v>
      </c>
      <c r="H157" s="97" t="str">
        <f t="shared" si="6"/>
        <v>Draženka – Birkić – OK Jelen – Ž45</v>
      </c>
      <c r="J157" s="97" t="str">
        <f t="shared" si="7"/>
        <v>Draženka – Birkić – OK Jelen</v>
      </c>
      <c r="L157" s="97" t="str">
        <f t="shared" si="8"/>
        <v>Draženka – Birkić</v>
      </c>
    </row>
    <row r="158" spans="2:12" x14ac:dyDescent="0.25">
      <c r="B158" s="35">
        <v>1559</v>
      </c>
      <c r="C158" s="47" t="s">
        <v>81</v>
      </c>
      <c r="D158" s="47" t="s">
        <v>156</v>
      </c>
      <c r="E158" s="47" t="s">
        <v>20</v>
      </c>
      <c r="F158" s="36" t="s">
        <v>142</v>
      </c>
      <c r="H158" s="97" t="str">
        <f t="shared" si="6"/>
        <v>Marijan – Bogović – OK Jelen – M45</v>
      </c>
      <c r="J158" s="97" t="str">
        <f t="shared" si="7"/>
        <v>Marijan – Bogović – OK Jelen</v>
      </c>
      <c r="L158" s="97" t="str">
        <f t="shared" si="8"/>
        <v>Marijan – Bogović</v>
      </c>
    </row>
    <row r="159" spans="2:12" x14ac:dyDescent="0.25">
      <c r="B159" s="35">
        <v>1311</v>
      </c>
      <c r="C159" s="47" t="s">
        <v>455</v>
      </c>
      <c r="D159" s="47" t="s">
        <v>456</v>
      </c>
      <c r="E159" s="47" t="s">
        <v>20</v>
      </c>
      <c r="F159" s="36" t="s">
        <v>51</v>
      </c>
      <c r="H159" s="97" t="str">
        <f t="shared" si="6"/>
        <v>Antonio – Cindrić – OK Jelen – M20</v>
      </c>
      <c r="J159" s="97" t="str">
        <f t="shared" si="7"/>
        <v>Antonio – Cindrić – OK Jelen</v>
      </c>
      <c r="L159" s="97" t="str">
        <f t="shared" si="8"/>
        <v>Antonio – Cindrić</v>
      </c>
    </row>
    <row r="160" spans="2:12" x14ac:dyDescent="0.25">
      <c r="B160" s="35">
        <v>1462</v>
      </c>
      <c r="C160" s="47" t="s">
        <v>205</v>
      </c>
      <c r="D160" s="47" t="s">
        <v>204</v>
      </c>
      <c r="E160" s="47" t="s">
        <v>20</v>
      </c>
      <c r="F160" s="36" t="s">
        <v>197</v>
      </c>
      <c r="H160" s="97" t="str">
        <f t="shared" si="6"/>
        <v>Helena – Ćubela – OK Jelen – Ž12</v>
      </c>
      <c r="J160" s="97" t="str">
        <f t="shared" si="7"/>
        <v>Helena – Ćubela – OK Jelen</v>
      </c>
      <c r="L160" s="97" t="str">
        <f t="shared" si="8"/>
        <v>Helena – Ćubela</v>
      </c>
    </row>
    <row r="161" spans="2:12" x14ac:dyDescent="0.25">
      <c r="B161" s="35">
        <v>1672</v>
      </c>
      <c r="C161" s="47" t="s">
        <v>58</v>
      </c>
      <c r="D161" s="47" t="s">
        <v>457</v>
      </c>
      <c r="E161" s="47" t="s">
        <v>20</v>
      </c>
      <c r="F161" s="36" t="s">
        <v>168</v>
      </c>
      <c r="H161" s="97" t="str">
        <f t="shared" si="6"/>
        <v>Ivan – Đanić – OK Jelen – M55</v>
      </c>
      <c r="J161" s="97" t="str">
        <f t="shared" si="7"/>
        <v>Ivan – Đanić – OK Jelen</v>
      </c>
      <c r="L161" s="97" t="str">
        <f t="shared" si="8"/>
        <v>Ivan – Đanić</v>
      </c>
    </row>
    <row r="162" spans="2:12" x14ac:dyDescent="0.25">
      <c r="B162" s="35">
        <v>1549</v>
      </c>
      <c r="C162" s="47" t="s">
        <v>193</v>
      </c>
      <c r="D162" s="47" t="s">
        <v>114</v>
      </c>
      <c r="E162" s="47" t="s">
        <v>20</v>
      </c>
      <c r="F162" s="36" t="s">
        <v>270</v>
      </c>
      <c r="H162" s="97" t="str">
        <f t="shared" si="6"/>
        <v>Ana – Delić – OK Jelen – Ž35</v>
      </c>
      <c r="J162" s="97" t="str">
        <f t="shared" si="7"/>
        <v>Ana – Delić – OK Jelen</v>
      </c>
      <c r="L162" s="97" t="str">
        <f t="shared" si="8"/>
        <v>Ana – Delić</v>
      </c>
    </row>
    <row r="163" spans="2:12" x14ac:dyDescent="0.25">
      <c r="B163" s="35">
        <v>1338</v>
      </c>
      <c r="C163" s="47" t="s">
        <v>196</v>
      </c>
      <c r="D163" s="47" t="s">
        <v>114</v>
      </c>
      <c r="E163" s="47" t="s">
        <v>20</v>
      </c>
      <c r="F163" s="36" t="s">
        <v>197</v>
      </c>
      <c r="H163" s="97" t="str">
        <f t="shared" si="6"/>
        <v>Dora – Delić – OK Jelen – Ž12</v>
      </c>
      <c r="J163" s="97" t="str">
        <f t="shared" si="7"/>
        <v>Dora – Delić – OK Jelen</v>
      </c>
      <c r="L163" s="97" t="str">
        <f t="shared" si="8"/>
        <v>Dora – Delić</v>
      </c>
    </row>
    <row r="164" spans="2:12" x14ac:dyDescent="0.25">
      <c r="B164" s="35">
        <v>1528</v>
      </c>
      <c r="C164" s="47" t="s">
        <v>200</v>
      </c>
      <c r="D164" s="47" t="s">
        <v>114</v>
      </c>
      <c r="E164" s="47" t="s">
        <v>20</v>
      </c>
      <c r="F164" s="36" t="s">
        <v>197</v>
      </c>
      <c r="H164" s="97" t="str">
        <f t="shared" si="6"/>
        <v>Sara – Delić – OK Jelen – Ž12</v>
      </c>
      <c r="J164" s="97" t="str">
        <f t="shared" si="7"/>
        <v>Sara – Delić – OK Jelen</v>
      </c>
      <c r="L164" s="97" t="str">
        <f t="shared" si="8"/>
        <v>Sara – Delić</v>
      </c>
    </row>
    <row r="165" spans="2:12" x14ac:dyDescent="0.25">
      <c r="B165" s="35">
        <v>1491</v>
      </c>
      <c r="C165" s="47" t="s">
        <v>234</v>
      </c>
      <c r="D165" s="47" t="s">
        <v>458</v>
      </c>
      <c r="E165" s="47" t="s">
        <v>20</v>
      </c>
      <c r="F165" s="36" t="s">
        <v>229</v>
      </c>
      <c r="H165" s="97" t="str">
        <f t="shared" si="6"/>
        <v>Iva – Derdić – OK Jelen – Ž20</v>
      </c>
      <c r="J165" s="97" t="str">
        <f t="shared" si="7"/>
        <v>Iva – Derdić – OK Jelen</v>
      </c>
      <c r="L165" s="97" t="str">
        <f t="shared" si="8"/>
        <v>Iva – Derdić</v>
      </c>
    </row>
    <row r="166" spans="2:12" x14ac:dyDescent="0.25">
      <c r="B166" s="35">
        <v>1254</v>
      </c>
      <c r="C166" s="47" t="s">
        <v>459</v>
      </c>
      <c r="D166" s="47" t="s">
        <v>460</v>
      </c>
      <c r="E166" s="47" t="s">
        <v>20</v>
      </c>
      <c r="F166" s="36" t="s">
        <v>116</v>
      </c>
      <c r="H166" s="97" t="str">
        <f t="shared" si="6"/>
        <v>Daniel – Fabijanić – OK Jelen – M35</v>
      </c>
      <c r="J166" s="97" t="str">
        <f t="shared" si="7"/>
        <v>Daniel – Fabijanić – OK Jelen</v>
      </c>
      <c r="L166" s="97" t="str">
        <f t="shared" si="8"/>
        <v>Daniel – Fabijanić</v>
      </c>
    </row>
    <row r="167" spans="2:12" x14ac:dyDescent="0.25">
      <c r="B167" s="35">
        <v>1181</v>
      </c>
      <c r="C167" s="47" t="s">
        <v>240</v>
      </c>
      <c r="D167" s="47" t="s">
        <v>239</v>
      </c>
      <c r="E167" s="47" t="s">
        <v>20</v>
      </c>
      <c r="F167" s="36" t="s">
        <v>232</v>
      </c>
      <c r="H167" s="97" t="str">
        <f t="shared" si="6"/>
        <v>Nevija – Frajzman – OK Jelen – Ž21A</v>
      </c>
      <c r="J167" s="97" t="str">
        <f t="shared" si="7"/>
        <v>Nevija – Frajzman – OK Jelen</v>
      </c>
      <c r="L167" s="97" t="str">
        <f t="shared" si="8"/>
        <v>Nevija – Frajzman</v>
      </c>
    </row>
    <row r="168" spans="2:12" x14ac:dyDescent="0.25">
      <c r="B168" s="35">
        <v>1504</v>
      </c>
      <c r="C168" s="47" t="s">
        <v>278</v>
      </c>
      <c r="D168" s="47" t="s">
        <v>461</v>
      </c>
      <c r="E168" s="47" t="s">
        <v>20</v>
      </c>
      <c r="F168" s="36" t="s">
        <v>304</v>
      </c>
      <c r="H168" s="97" t="str">
        <f t="shared" si="6"/>
        <v>Željka – Gajdek – OK Jelen – Ž45</v>
      </c>
      <c r="J168" s="97" t="str">
        <f t="shared" si="7"/>
        <v>Željka – Gajdek – OK Jelen</v>
      </c>
      <c r="L168" s="97" t="str">
        <f t="shared" si="8"/>
        <v>Željka – Gajdek</v>
      </c>
    </row>
    <row r="169" spans="2:12" x14ac:dyDescent="0.25">
      <c r="B169" s="35">
        <v>1828</v>
      </c>
      <c r="C169" s="47" t="s">
        <v>294</v>
      </c>
      <c r="D169" s="47" t="s">
        <v>462</v>
      </c>
      <c r="E169" s="47" t="s">
        <v>20</v>
      </c>
      <c r="F169" s="36" t="s">
        <v>270</v>
      </c>
      <c r="H169" s="97" t="str">
        <f t="shared" si="6"/>
        <v>Ivana – Herceg – OK Jelen – Ž35</v>
      </c>
      <c r="J169" s="97" t="str">
        <f t="shared" si="7"/>
        <v>Ivana – Herceg – OK Jelen</v>
      </c>
      <c r="L169" s="97" t="str">
        <f t="shared" si="8"/>
        <v>Ivana – Herceg</v>
      </c>
    </row>
    <row r="170" spans="2:12" x14ac:dyDescent="0.25">
      <c r="B170" s="35">
        <v>1836</v>
      </c>
      <c r="C170" s="47" t="s">
        <v>130</v>
      </c>
      <c r="D170" s="47" t="s">
        <v>463</v>
      </c>
      <c r="E170" s="47" t="s">
        <v>20</v>
      </c>
      <c r="F170" s="36" t="s">
        <v>142</v>
      </c>
      <c r="H170" s="97" t="str">
        <f t="shared" si="6"/>
        <v>Vladimir – Jurić – OK Jelen – M45</v>
      </c>
      <c r="J170" s="97" t="str">
        <f t="shared" si="7"/>
        <v>Vladimir – Jurić – OK Jelen</v>
      </c>
      <c r="L170" s="97" t="str">
        <f t="shared" si="8"/>
        <v>Vladimir – Jurić</v>
      </c>
    </row>
    <row r="171" spans="2:12" x14ac:dyDescent="0.25">
      <c r="B171" s="35">
        <v>1173</v>
      </c>
      <c r="C171" s="47" t="s">
        <v>32</v>
      </c>
      <c r="D171" s="47" t="s">
        <v>31</v>
      </c>
      <c r="E171" s="47" t="s">
        <v>20</v>
      </c>
      <c r="F171" s="36" t="s">
        <v>42</v>
      </c>
      <c r="H171" s="97" t="str">
        <f t="shared" si="6"/>
        <v>Noa – Kelc – OK Jelen – M16</v>
      </c>
      <c r="J171" s="97" t="str">
        <f t="shared" si="7"/>
        <v>Noa – Kelc – OK Jelen</v>
      </c>
      <c r="L171" s="97" t="str">
        <f t="shared" si="8"/>
        <v>Noa – Kelc</v>
      </c>
    </row>
    <row r="172" spans="2:12" x14ac:dyDescent="0.25">
      <c r="B172" s="35">
        <v>1615</v>
      </c>
      <c r="C172" s="47" t="s">
        <v>464</v>
      </c>
      <c r="D172" s="47" t="s">
        <v>465</v>
      </c>
      <c r="E172" s="47" t="s">
        <v>20</v>
      </c>
      <c r="F172" s="36" t="s">
        <v>42</v>
      </c>
      <c r="H172" s="97" t="str">
        <f t="shared" si="6"/>
        <v>Dan – Kobasić – OK Jelen – M16</v>
      </c>
      <c r="J172" s="97" t="str">
        <f t="shared" si="7"/>
        <v>Dan – Kobasić – OK Jelen</v>
      </c>
      <c r="L172" s="97" t="str">
        <f t="shared" si="8"/>
        <v>Dan – Kobasić</v>
      </c>
    </row>
    <row r="173" spans="2:12" x14ac:dyDescent="0.25">
      <c r="B173" s="35">
        <v>1082</v>
      </c>
      <c r="C173" s="47" t="s">
        <v>466</v>
      </c>
      <c r="D173" s="47" t="s">
        <v>467</v>
      </c>
      <c r="E173" s="47" t="s">
        <v>20</v>
      </c>
      <c r="F173" s="36" t="s">
        <v>62</v>
      </c>
      <c r="H173" s="97" t="str">
        <f t="shared" si="6"/>
        <v>Miran – Košćica – OK Jelen – M21A</v>
      </c>
      <c r="J173" s="97" t="str">
        <f t="shared" si="7"/>
        <v>Miran – Košćica – OK Jelen</v>
      </c>
      <c r="L173" s="97" t="str">
        <f t="shared" si="8"/>
        <v>Miran – Košćica</v>
      </c>
    </row>
    <row r="174" spans="2:12" x14ac:dyDescent="0.25">
      <c r="B174" s="35">
        <v>1264</v>
      </c>
      <c r="C174" s="47" t="s">
        <v>134</v>
      </c>
      <c r="D174" s="47" t="s">
        <v>468</v>
      </c>
      <c r="E174" s="47" t="s">
        <v>20</v>
      </c>
      <c r="F174" s="36" t="s">
        <v>116</v>
      </c>
      <c r="H174" s="97" t="str">
        <f t="shared" si="6"/>
        <v>Marko – Košturić – OK Jelen – M35</v>
      </c>
      <c r="J174" s="97" t="str">
        <f t="shared" si="7"/>
        <v>Marko – Košturić – OK Jelen</v>
      </c>
      <c r="L174" s="97" t="str">
        <f t="shared" si="8"/>
        <v>Marko – Košturić</v>
      </c>
    </row>
    <row r="175" spans="2:12" x14ac:dyDescent="0.25">
      <c r="B175" s="35">
        <v>1341</v>
      </c>
      <c r="C175" s="47" t="s">
        <v>77</v>
      </c>
      <c r="D175" s="47" t="s">
        <v>469</v>
      </c>
      <c r="E175" s="47" t="s">
        <v>20</v>
      </c>
      <c r="F175" s="36" t="s">
        <v>92</v>
      </c>
      <c r="H175" s="97" t="str">
        <f t="shared" si="6"/>
        <v>Tomislav – Milašinčić – OK Jelen – M21B</v>
      </c>
      <c r="J175" s="97" t="str">
        <f t="shared" si="7"/>
        <v>Tomislav – Milašinčić – OK Jelen</v>
      </c>
      <c r="L175" s="97" t="str">
        <f t="shared" si="8"/>
        <v>Tomislav – Milašinčić</v>
      </c>
    </row>
    <row r="176" spans="2:12" x14ac:dyDescent="0.25">
      <c r="B176" s="35">
        <v>1509</v>
      </c>
      <c r="C176" s="47" t="s">
        <v>413</v>
      </c>
      <c r="D176" s="47" t="s">
        <v>69</v>
      </c>
      <c r="E176" s="47" t="s">
        <v>20</v>
      </c>
      <c r="F176" s="36" t="s">
        <v>62</v>
      </c>
      <c r="H176" s="97" t="str">
        <f t="shared" si="6"/>
        <v>Borna – Miljković – OK Jelen – M21A</v>
      </c>
      <c r="J176" s="97" t="str">
        <f t="shared" si="7"/>
        <v>Borna – Miljković – OK Jelen</v>
      </c>
      <c r="L176" s="97" t="str">
        <f t="shared" si="8"/>
        <v>Borna – Miljković</v>
      </c>
    </row>
    <row r="177" spans="2:12" x14ac:dyDescent="0.25">
      <c r="B177" s="35">
        <v>1314</v>
      </c>
      <c r="C177" s="47" t="s">
        <v>70</v>
      </c>
      <c r="D177" s="47" t="s">
        <v>69</v>
      </c>
      <c r="E177" s="47" t="s">
        <v>20</v>
      </c>
      <c r="F177" s="36" t="s">
        <v>62</v>
      </c>
      <c r="H177" s="97" t="str">
        <f t="shared" si="6"/>
        <v>Damir – Miljković – OK Jelen – M21A</v>
      </c>
      <c r="J177" s="97" t="str">
        <f t="shared" si="7"/>
        <v>Damir – Miljković – OK Jelen</v>
      </c>
      <c r="L177" s="97" t="str">
        <f t="shared" si="8"/>
        <v>Damir – Miljković</v>
      </c>
    </row>
    <row r="178" spans="2:12" x14ac:dyDescent="0.25">
      <c r="B178" s="35">
        <v>1129</v>
      </c>
      <c r="C178" s="47" t="s">
        <v>196</v>
      </c>
      <c r="D178" s="47" t="s">
        <v>69</v>
      </c>
      <c r="E178" s="47" t="s">
        <v>20</v>
      </c>
      <c r="F178" s="36" t="s">
        <v>232</v>
      </c>
      <c r="H178" s="97" t="str">
        <f t="shared" si="6"/>
        <v>Dora – Miljković – OK Jelen – Ž21A</v>
      </c>
      <c r="J178" s="97" t="str">
        <f t="shared" si="7"/>
        <v>Dora – Miljković – OK Jelen</v>
      </c>
      <c r="L178" s="97" t="str">
        <f t="shared" si="8"/>
        <v>Dora – Miljković</v>
      </c>
    </row>
    <row r="179" spans="2:12" x14ac:dyDescent="0.25">
      <c r="B179" s="35">
        <v>1526</v>
      </c>
      <c r="C179" s="47" t="s">
        <v>273</v>
      </c>
      <c r="D179" s="47" t="s">
        <v>470</v>
      </c>
      <c r="E179" s="47" t="s">
        <v>20</v>
      </c>
      <c r="F179" s="36" t="s">
        <v>270</v>
      </c>
      <c r="H179" s="97" t="str">
        <f t="shared" si="6"/>
        <v>Nikolina – Miovec – OK Jelen – Ž35</v>
      </c>
      <c r="J179" s="97" t="str">
        <f t="shared" si="7"/>
        <v>Nikolina – Miovec – OK Jelen</v>
      </c>
      <c r="L179" s="97" t="str">
        <f t="shared" si="8"/>
        <v>Nikolina – Miovec</v>
      </c>
    </row>
    <row r="180" spans="2:12" x14ac:dyDescent="0.25">
      <c r="B180" s="35">
        <v>1443</v>
      </c>
      <c r="C180" s="47" t="s">
        <v>130</v>
      </c>
      <c r="D180" s="47" t="s">
        <v>470</v>
      </c>
      <c r="E180" s="47" t="s">
        <v>20</v>
      </c>
      <c r="F180" s="36" t="s">
        <v>5</v>
      </c>
      <c r="H180" s="97" t="str">
        <f t="shared" si="6"/>
        <v>Vladimir – Miovec – OK Jelen – M12</v>
      </c>
      <c r="J180" s="97" t="str">
        <f t="shared" si="7"/>
        <v>Vladimir – Miovec – OK Jelen</v>
      </c>
      <c r="L180" s="97" t="str">
        <f t="shared" si="8"/>
        <v>Vladimir – Miovec</v>
      </c>
    </row>
    <row r="181" spans="2:12" x14ac:dyDescent="0.25">
      <c r="B181" s="35">
        <v>1673</v>
      </c>
      <c r="C181" s="47" t="s">
        <v>134</v>
      </c>
      <c r="D181" s="47" t="s">
        <v>471</v>
      </c>
      <c r="E181" s="47" t="s">
        <v>20</v>
      </c>
      <c r="F181" s="36" t="s">
        <v>62</v>
      </c>
      <c r="H181" s="97" t="str">
        <f t="shared" si="6"/>
        <v>Marko – Mlinac – OK Jelen – M21A</v>
      </c>
      <c r="J181" s="97" t="str">
        <f t="shared" si="7"/>
        <v>Marko – Mlinac – OK Jelen</v>
      </c>
      <c r="L181" s="97" t="str">
        <f t="shared" si="8"/>
        <v>Marko – Mlinac</v>
      </c>
    </row>
    <row r="182" spans="2:12" x14ac:dyDescent="0.25">
      <c r="B182" s="35">
        <v>1416</v>
      </c>
      <c r="C182" s="47" t="s">
        <v>472</v>
      </c>
      <c r="D182" s="47" t="s">
        <v>473</v>
      </c>
      <c r="E182" s="47" t="s">
        <v>20</v>
      </c>
      <c r="F182" s="36" t="s">
        <v>116</v>
      </c>
      <c r="H182" s="97" t="str">
        <f t="shared" si="6"/>
        <v>Dragutin – Mulig – OK Jelen – M35</v>
      </c>
      <c r="J182" s="97" t="str">
        <f t="shared" si="7"/>
        <v>Dragutin – Mulig – OK Jelen</v>
      </c>
      <c r="L182" s="97" t="str">
        <f t="shared" si="8"/>
        <v>Dragutin – Mulig</v>
      </c>
    </row>
    <row r="183" spans="2:12" x14ac:dyDescent="0.25">
      <c r="B183" s="35">
        <v>1517</v>
      </c>
      <c r="C183" s="47" t="s">
        <v>81</v>
      </c>
      <c r="D183" s="47" t="s">
        <v>473</v>
      </c>
      <c r="E183" s="47" t="s">
        <v>20</v>
      </c>
      <c r="F183" s="36" t="s">
        <v>92</v>
      </c>
      <c r="H183" s="97" t="str">
        <f t="shared" si="6"/>
        <v>Marijan – Mulig – OK Jelen – M21B</v>
      </c>
      <c r="J183" s="97" t="str">
        <f t="shared" si="7"/>
        <v>Marijan – Mulig – OK Jelen</v>
      </c>
      <c r="L183" s="97" t="str">
        <f t="shared" si="8"/>
        <v>Marijan – Mulig</v>
      </c>
    </row>
    <row r="184" spans="2:12" x14ac:dyDescent="0.25">
      <c r="B184" s="35">
        <v>1293</v>
      </c>
      <c r="C184" s="47" t="s">
        <v>83</v>
      </c>
      <c r="D184" s="47" t="s">
        <v>474</v>
      </c>
      <c r="E184" s="47" t="s">
        <v>20</v>
      </c>
      <c r="F184" s="36" t="s">
        <v>92</v>
      </c>
      <c r="H184" s="97" t="str">
        <f t="shared" si="6"/>
        <v>Domagoj – Novosel – OK Jelen – M21B</v>
      </c>
      <c r="J184" s="97" t="str">
        <f t="shared" si="7"/>
        <v>Domagoj – Novosel – OK Jelen</v>
      </c>
      <c r="L184" s="97" t="str">
        <f t="shared" si="8"/>
        <v>Domagoj – Novosel</v>
      </c>
    </row>
    <row r="185" spans="2:12" x14ac:dyDescent="0.25">
      <c r="B185" s="35">
        <v>1115</v>
      </c>
      <c r="C185" s="47" t="s">
        <v>164</v>
      </c>
      <c r="D185" s="47" t="s">
        <v>474</v>
      </c>
      <c r="E185" s="47" t="s">
        <v>20</v>
      </c>
      <c r="F185" s="36" t="s">
        <v>116</v>
      </c>
      <c r="H185" s="97" t="str">
        <f t="shared" si="6"/>
        <v>Zdravko – Novosel – OK Jelen – M35</v>
      </c>
      <c r="J185" s="97" t="str">
        <f t="shared" si="7"/>
        <v>Zdravko – Novosel – OK Jelen</v>
      </c>
      <c r="L185" s="97" t="str">
        <f t="shared" si="8"/>
        <v>Zdravko – Novosel</v>
      </c>
    </row>
    <row r="186" spans="2:12" x14ac:dyDescent="0.25">
      <c r="B186" s="35">
        <v>1519</v>
      </c>
      <c r="C186" s="47" t="s">
        <v>417</v>
      </c>
      <c r="D186" s="47" t="s">
        <v>475</v>
      </c>
      <c r="E186" s="47" t="s">
        <v>20</v>
      </c>
      <c r="F186" s="36" t="s">
        <v>92</v>
      </c>
      <c r="H186" s="97" t="str">
        <f t="shared" si="6"/>
        <v>Josip – Odžić – OK Jelen – M21B</v>
      </c>
      <c r="J186" s="97" t="str">
        <f t="shared" si="7"/>
        <v>Josip – Odžić – OK Jelen</v>
      </c>
      <c r="L186" s="97" t="str">
        <f t="shared" si="8"/>
        <v>Josip – Odžić</v>
      </c>
    </row>
    <row r="187" spans="2:12" x14ac:dyDescent="0.25">
      <c r="B187" s="35">
        <v>1110</v>
      </c>
      <c r="C187" s="47" t="s">
        <v>24</v>
      </c>
      <c r="D187" s="47" t="s">
        <v>476</v>
      </c>
      <c r="E187" s="47" t="s">
        <v>20</v>
      </c>
      <c r="F187" s="36" t="s">
        <v>28</v>
      </c>
      <c r="H187" s="97" t="str">
        <f t="shared" si="6"/>
        <v>Luka – Oslaković – OK Jelen – M14</v>
      </c>
      <c r="J187" s="97" t="str">
        <f t="shared" si="7"/>
        <v>Luka – Oslaković – OK Jelen</v>
      </c>
      <c r="L187" s="97" t="str">
        <f t="shared" si="8"/>
        <v>Luka – Oslaković</v>
      </c>
    </row>
    <row r="188" spans="2:12" x14ac:dyDescent="0.25">
      <c r="B188" s="35">
        <v>1201</v>
      </c>
      <c r="C188" s="47" t="s">
        <v>85</v>
      </c>
      <c r="D188" s="47" t="s">
        <v>477</v>
      </c>
      <c r="E188" s="47" t="s">
        <v>20</v>
      </c>
      <c r="F188" s="36" t="s">
        <v>92</v>
      </c>
      <c r="H188" s="97" t="str">
        <f t="shared" si="6"/>
        <v>Vedran – Papa – OK Jelen – M21B</v>
      </c>
      <c r="J188" s="97" t="str">
        <f t="shared" si="7"/>
        <v>Vedran – Papa – OK Jelen</v>
      </c>
      <c r="L188" s="97" t="str">
        <f t="shared" si="8"/>
        <v>Vedran – Papa</v>
      </c>
    </row>
    <row r="189" spans="2:12" x14ac:dyDescent="0.25">
      <c r="B189" s="35">
        <v>1674</v>
      </c>
      <c r="C189" s="47" t="s">
        <v>478</v>
      </c>
      <c r="D189" s="47" t="s">
        <v>479</v>
      </c>
      <c r="E189" s="47" t="s">
        <v>20</v>
      </c>
      <c r="F189" s="36" t="s">
        <v>62</v>
      </c>
      <c r="H189" s="97" t="str">
        <f t="shared" si="6"/>
        <v>Mijat – Perić – OK Jelen – M21A</v>
      </c>
      <c r="J189" s="97" t="str">
        <f t="shared" si="7"/>
        <v>Mijat – Perić – OK Jelen</v>
      </c>
      <c r="L189" s="97" t="str">
        <f t="shared" si="8"/>
        <v>Mijat – Perić</v>
      </c>
    </row>
    <row r="190" spans="2:12" x14ac:dyDescent="0.25">
      <c r="B190" s="35">
        <v>1675</v>
      </c>
      <c r="C190" s="47" t="s">
        <v>480</v>
      </c>
      <c r="D190" s="47" t="s">
        <v>481</v>
      </c>
      <c r="E190" s="47" t="s">
        <v>20</v>
      </c>
      <c r="F190" s="36" t="s">
        <v>142</v>
      </c>
      <c r="H190" s="97" t="str">
        <f t="shared" si="6"/>
        <v>Drago – Rusan – OK Jelen – M45</v>
      </c>
      <c r="J190" s="97" t="str">
        <f t="shared" si="7"/>
        <v>Drago – Rusan – OK Jelen</v>
      </c>
      <c r="L190" s="97" t="str">
        <f t="shared" si="8"/>
        <v>Drago – Rusan</v>
      </c>
    </row>
    <row r="191" spans="2:12" x14ac:dyDescent="0.25">
      <c r="B191" s="35">
        <v>1505</v>
      </c>
      <c r="C191" s="47" t="s">
        <v>164</v>
      </c>
      <c r="D191" s="47" t="s">
        <v>165</v>
      </c>
      <c r="E191" s="47" t="s">
        <v>20</v>
      </c>
      <c r="F191" s="36" t="s">
        <v>142</v>
      </c>
      <c r="H191" s="97" t="str">
        <f t="shared" si="6"/>
        <v>Zdravko – Šaflin – OK Jelen – M45</v>
      </c>
      <c r="J191" s="97" t="str">
        <f t="shared" si="7"/>
        <v>Zdravko – Šaflin – OK Jelen</v>
      </c>
      <c r="L191" s="97" t="str">
        <f t="shared" si="8"/>
        <v>Zdravko – Šaflin</v>
      </c>
    </row>
    <row r="192" spans="2:12" x14ac:dyDescent="0.25">
      <c r="B192" s="35">
        <v>1873</v>
      </c>
      <c r="C192" s="47" t="s">
        <v>115</v>
      </c>
      <c r="D192" s="47" t="s">
        <v>482</v>
      </c>
      <c r="E192" s="47" t="s">
        <v>20</v>
      </c>
      <c r="F192" s="36" t="s">
        <v>5</v>
      </c>
      <c r="H192" s="97" t="str">
        <f t="shared" si="6"/>
        <v>Petar – Šalaj – OK Jelen – M12</v>
      </c>
      <c r="J192" s="97" t="str">
        <f t="shared" si="7"/>
        <v>Petar – Šalaj – OK Jelen</v>
      </c>
      <c r="L192" s="97" t="str">
        <f t="shared" si="8"/>
        <v>Petar – Šalaj</v>
      </c>
    </row>
    <row r="193" spans="2:12" x14ac:dyDescent="0.25">
      <c r="B193" s="35">
        <v>1605</v>
      </c>
      <c r="C193" s="47" t="s">
        <v>483</v>
      </c>
      <c r="D193" s="47" t="s">
        <v>484</v>
      </c>
      <c r="E193" s="47" t="s">
        <v>20</v>
      </c>
      <c r="F193" s="36" t="s">
        <v>142</v>
      </c>
      <c r="H193" s="97" t="str">
        <f t="shared" si="6"/>
        <v>Davor – Šćuric – OK Jelen – M45</v>
      </c>
      <c r="J193" s="97" t="str">
        <f t="shared" si="7"/>
        <v>Davor – Šćuric – OK Jelen</v>
      </c>
      <c r="L193" s="97" t="str">
        <f t="shared" si="8"/>
        <v>Davor – Šćuric</v>
      </c>
    </row>
    <row r="194" spans="2:12" x14ac:dyDescent="0.25">
      <c r="B194" s="35">
        <v>1111</v>
      </c>
      <c r="C194" s="47" t="s">
        <v>58</v>
      </c>
      <c r="D194" s="47" t="s">
        <v>485</v>
      </c>
      <c r="E194" s="47" t="s">
        <v>20</v>
      </c>
      <c r="F194" s="36" t="s">
        <v>116</v>
      </c>
      <c r="H194" s="97" t="str">
        <f t="shared" si="6"/>
        <v>Ivan – Šeperić-Grdiša – OK Jelen – M35</v>
      </c>
      <c r="J194" s="97" t="str">
        <f t="shared" si="7"/>
        <v>Ivan – Šeperić-Grdiša – OK Jelen</v>
      </c>
      <c r="L194" s="97" t="str">
        <f t="shared" si="8"/>
        <v>Ivan – Šeperić-Grdiša</v>
      </c>
    </row>
    <row r="195" spans="2:12" x14ac:dyDescent="0.25">
      <c r="B195" s="35">
        <v>1381</v>
      </c>
      <c r="C195" s="47" t="s">
        <v>280</v>
      </c>
      <c r="D195" s="47" t="s">
        <v>279</v>
      </c>
      <c r="E195" s="47" t="s">
        <v>20</v>
      </c>
      <c r="F195" s="36" t="s">
        <v>270</v>
      </c>
      <c r="H195" s="97" t="str">
        <f t="shared" si="6"/>
        <v>Sabina – Seražin Korper – OK Jelen – Ž35</v>
      </c>
      <c r="J195" s="97" t="str">
        <f t="shared" si="7"/>
        <v>Sabina – Seražin Korper – OK Jelen</v>
      </c>
      <c r="L195" s="97" t="str">
        <f t="shared" si="8"/>
        <v>Sabina – Seražin Korper</v>
      </c>
    </row>
    <row r="196" spans="2:12" x14ac:dyDescent="0.25">
      <c r="B196" s="35">
        <v>1256</v>
      </c>
      <c r="C196" s="47" t="s">
        <v>46</v>
      </c>
      <c r="D196" s="47" t="s">
        <v>45</v>
      </c>
      <c r="E196" s="47" t="s">
        <v>20</v>
      </c>
      <c r="F196" s="36" t="s">
        <v>51</v>
      </c>
      <c r="H196" s="97" t="str">
        <f t="shared" si="6"/>
        <v>Gabriel – Šiljevinac – OK Jelen – M20</v>
      </c>
      <c r="J196" s="97" t="str">
        <f t="shared" si="7"/>
        <v>Gabriel – Šiljevinac – OK Jelen</v>
      </c>
      <c r="L196" s="97" t="str">
        <f t="shared" si="8"/>
        <v>Gabriel – Šiljevinac</v>
      </c>
    </row>
    <row r="197" spans="2:12" x14ac:dyDescent="0.25">
      <c r="B197" s="35">
        <v>1214</v>
      </c>
      <c r="C197" s="47" t="s">
        <v>244</v>
      </c>
      <c r="D197" s="47" t="s">
        <v>243</v>
      </c>
      <c r="E197" s="47" t="s">
        <v>20</v>
      </c>
      <c r="F197" s="36" t="s">
        <v>232</v>
      </c>
      <c r="H197" s="97" t="str">
        <f t="shared" si="6"/>
        <v>Monika Martina – Sipina Halper – OK Jelen – Ž21A</v>
      </c>
      <c r="J197" s="97" t="str">
        <f t="shared" si="7"/>
        <v>Monika Martina – Sipina Halper – OK Jelen</v>
      </c>
      <c r="L197" s="97" t="str">
        <f t="shared" si="8"/>
        <v>Monika Martina – Sipina Halper</v>
      </c>
    </row>
    <row r="198" spans="2:12" x14ac:dyDescent="0.25">
      <c r="B198" s="35">
        <v>1461</v>
      </c>
      <c r="C198" s="47" t="s">
        <v>34</v>
      </c>
      <c r="D198" s="47" t="s">
        <v>33</v>
      </c>
      <c r="E198" s="47" t="s">
        <v>20</v>
      </c>
      <c r="F198" s="36" t="s">
        <v>28</v>
      </c>
      <c r="H198" s="97" t="str">
        <f t="shared" si="6"/>
        <v>Gabrijel – Solenički – OK Jelen – M14</v>
      </c>
      <c r="J198" s="97" t="str">
        <f t="shared" si="7"/>
        <v>Gabrijel – Solenički – OK Jelen</v>
      </c>
      <c r="L198" s="97" t="str">
        <f t="shared" si="8"/>
        <v>Gabrijel – Solenički</v>
      </c>
    </row>
    <row r="199" spans="2:12" x14ac:dyDescent="0.25">
      <c r="B199" s="35">
        <v>1626</v>
      </c>
      <c r="C199" s="47" t="s">
        <v>486</v>
      </c>
      <c r="D199" s="47" t="s">
        <v>487</v>
      </c>
      <c r="E199" s="47" t="s">
        <v>20</v>
      </c>
      <c r="F199" s="36" t="s">
        <v>5</v>
      </c>
      <c r="H199" s="97" t="str">
        <f t="shared" si="6"/>
        <v>Samuel – Spretnjak – OK Jelen – M12</v>
      </c>
      <c r="J199" s="97" t="str">
        <f t="shared" si="7"/>
        <v>Samuel – Spretnjak – OK Jelen</v>
      </c>
      <c r="L199" s="97" t="str">
        <f t="shared" si="8"/>
        <v>Samuel – Spretnjak</v>
      </c>
    </row>
    <row r="200" spans="2:12" x14ac:dyDescent="0.25">
      <c r="B200" s="35">
        <v>1164</v>
      </c>
      <c r="C200" s="47" t="s">
        <v>488</v>
      </c>
      <c r="D200" s="47" t="s">
        <v>489</v>
      </c>
      <c r="E200" s="47" t="s">
        <v>20</v>
      </c>
      <c r="F200" s="36" t="s">
        <v>116</v>
      </c>
      <c r="H200" s="97" t="str">
        <f t="shared" si="6"/>
        <v>Dalibor – Stankovski – OK Jelen – M35</v>
      </c>
      <c r="J200" s="97" t="str">
        <f t="shared" si="7"/>
        <v>Dalibor – Stankovski – OK Jelen</v>
      </c>
      <c r="L200" s="97" t="str">
        <f t="shared" si="8"/>
        <v>Dalibor – Stankovski</v>
      </c>
    </row>
    <row r="201" spans="2:12" x14ac:dyDescent="0.25">
      <c r="B201" s="35">
        <v>1614</v>
      </c>
      <c r="C201" s="47" t="s">
        <v>252</v>
      </c>
      <c r="D201" s="47" t="s">
        <v>490</v>
      </c>
      <c r="E201" s="47" t="s">
        <v>20</v>
      </c>
      <c r="F201" s="36" t="s">
        <v>270</v>
      </c>
      <c r="H201" s="97" t="str">
        <f t="shared" si="6"/>
        <v>Sandra – Stinčić Clarke – OK Jelen – Ž35</v>
      </c>
      <c r="J201" s="97" t="str">
        <f t="shared" si="7"/>
        <v>Sandra – Stinčić Clarke – OK Jelen</v>
      </c>
      <c r="L201" s="97" t="str">
        <f t="shared" si="8"/>
        <v>Sandra – Stinčić Clarke</v>
      </c>
    </row>
    <row r="202" spans="2:12" x14ac:dyDescent="0.25">
      <c r="B202" s="35">
        <v>1162</v>
      </c>
      <c r="C202" s="47" t="s">
        <v>19</v>
      </c>
      <c r="D202" s="47" t="s">
        <v>18</v>
      </c>
      <c r="E202" s="47" t="s">
        <v>20</v>
      </c>
      <c r="F202" s="36" t="s">
        <v>5</v>
      </c>
      <c r="H202" s="97" t="str">
        <f t="shared" si="6"/>
        <v>Marin – Tanković – OK Jelen – M12</v>
      </c>
      <c r="J202" s="97" t="str">
        <f t="shared" si="7"/>
        <v>Marin – Tanković – OK Jelen</v>
      </c>
      <c r="L202" s="97" t="str">
        <f t="shared" si="8"/>
        <v>Marin – Tanković</v>
      </c>
    </row>
    <row r="203" spans="2:12" x14ac:dyDescent="0.25">
      <c r="B203" s="35">
        <v>1119</v>
      </c>
      <c r="C203" s="47" t="s">
        <v>134</v>
      </c>
      <c r="D203" s="47" t="s">
        <v>18</v>
      </c>
      <c r="E203" s="47" t="s">
        <v>20</v>
      </c>
      <c r="F203" s="36" t="s">
        <v>28</v>
      </c>
      <c r="H203" s="97" t="str">
        <f t="shared" ref="H203:H266" si="9">IF(C203="","",C203) &amp; IF(D203="",""," – " &amp; D203) &amp; IF(E203="",""," – " &amp; E203) &amp; IF(F203="",""," – " &amp; F203)</f>
        <v>Marko – Tanković – OK Jelen – M14</v>
      </c>
      <c r="J203" s="97" t="str">
        <f t="shared" ref="J203:J266" si="10">IF(C203="","",C203) &amp; IF(D203="",""," – " &amp; D203) &amp; IF(E203="",""," – " &amp; E203)</f>
        <v>Marko – Tanković – OK Jelen</v>
      </c>
      <c r="L203" s="97" t="str">
        <f t="shared" ref="L203:L266" si="11">IF(C203="","",C203) &amp; IF(D203="",""," – " &amp; D203)</f>
        <v>Marko – Tanković</v>
      </c>
    </row>
    <row r="204" spans="2:12" x14ac:dyDescent="0.25">
      <c r="B204" s="35">
        <v>1355</v>
      </c>
      <c r="C204" s="47" t="s">
        <v>70</v>
      </c>
      <c r="D204" s="47" t="s">
        <v>99</v>
      </c>
      <c r="E204" s="47" t="s">
        <v>20</v>
      </c>
      <c r="F204" s="36" t="s">
        <v>116</v>
      </c>
      <c r="H204" s="97" t="str">
        <f t="shared" si="9"/>
        <v>Damir – Tubin – OK Jelen – M35</v>
      </c>
      <c r="J204" s="97" t="str">
        <f t="shared" si="10"/>
        <v>Damir – Tubin – OK Jelen</v>
      </c>
      <c r="L204" s="97" t="str">
        <f t="shared" si="11"/>
        <v>Damir – Tubin</v>
      </c>
    </row>
    <row r="205" spans="2:12" x14ac:dyDescent="0.25">
      <c r="B205" s="35">
        <v>1874</v>
      </c>
      <c r="C205" s="47" t="s">
        <v>491</v>
      </c>
      <c r="D205" s="47" t="s">
        <v>99</v>
      </c>
      <c r="E205" s="47" t="s">
        <v>20</v>
      </c>
      <c r="F205" s="36" t="s">
        <v>5</v>
      </c>
      <c r="H205" s="97" t="str">
        <f t="shared" si="9"/>
        <v>Dorijan – Tubin – OK Jelen – M12</v>
      </c>
      <c r="J205" s="97" t="str">
        <f t="shared" si="10"/>
        <v>Dorijan – Tubin – OK Jelen</v>
      </c>
      <c r="L205" s="97" t="str">
        <f t="shared" si="11"/>
        <v>Dorijan – Tubin</v>
      </c>
    </row>
    <row r="206" spans="2:12" x14ac:dyDescent="0.25">
      <c r="B206" s="35">
        <v>1142</v>
      </c>
      <c r="C206" s="47" t="s">
        <v>340</v>
      </c>
      <c r="D206" s="47" t="s">
        <v>492</v>
      </c>
      <c r="E206" s="47" t="s">
        <v>20</v>
      </c>
      <c r="F206" s="36" t="s">
        <v>142</v>
      </c>
      <c r="H206" s="97" t="str">
        <f t="shared" si="9"/>
        <v>Željko – Vinšćak – OK Jelen – M45</v>
      </c>
      <c r="J206" s="97" t="str">
        <f t="shared" si="10"/>
        <v>Željko – Vinšćak – OK Jelen</v>
      </c>
      <c r="L206" s="97" t="str">
        <f t="shared" si="11"/>
        <v>Željko – Vinšćak</v>
      </c>
    </row>
    <row r="207" spans="2:12" x14ac:dyDescent="0.25">
      <c r="B207" s="35">
        <v>1101</v>
      </c>
      <c r="C207" s="47" t="s">
        <v>219</v>
      </c>
      <c r="D207" s="47" t="s">
        <v>493</v>
      </c>
      <c r="E207" s="47" t="s">
        <v>20</v>
      </c>
      <c r="F207" s="36" t="s">
        <v>211</v>
      </c>
      <c r="H207" s="97" t="str">
        <f t="shared" si="9"/>
        <v>Petra – Vučinić – OK Jelen – Ž14</v>
      </c>
      <c r="J207" s="97" t="str">
        <f t="shared" si="10"/>
        <v>Petra – Vučinić – OK Jelen</v>
      </c>
      <c r="L207" s="97" t="str">
        <f t="shared" si="11"/>
        <v>Petra – Vučinić</v>
      </c>
    </row>
    <row r="208" spans="2:12" x14ac:dyDescent="0.25">
      <c r="B208" s="35">
        <v>1120</v>
      </c>
      <c r="C208" s="47" t="s">
        <v>381</v>
      </c>
      <c r="D208" s="47" t="s">
        <v>494</v>
      </c>
      <c r="E208" s="47" t="s">
        <v>20</v>
      </c>
      <c r="F208" s="36" t="s">
        <v>62</v>
      </c>
      <c r="H208" s="97" t="str">
        <f t="shared" si="9"/>
        <v>Igor – Vukmirović – OK Jelen – M21A</v>
      </c>
      <c r="J208" s="97" t="str">
        <f t="shared" si="10"/>
        <v>Igor – Vukmirović – OK Jelen</v>
      </c>
      <c r="L208" s="97" t="str">
        <f t="shared" si="11"/>
        <v>Igor – Vukmirović</v>
      </c>
    </row>
    <row r="209" spans="2:12" x14ac:dyDescent="0.25">
      <c r="B209" s="35">
        <v>1107</v>
      </c>
      <c r="C209" s="47" t="s">
        <v>132</v>
      </c>
      <c r="D209" s="47" t="s">
        <v>495</v>
      </c>
      <c r="E209" s="47" t="s">
        <v>20</v>
      </c>
      <c r="F209" s="36" t="s">
        <v>92</v>
      </c>
      <c r="H209" s="97" t="str">
        <f t="shared" si="9"/>
        <v>Goran – Žalac – OK Jelen – M21B</v>
      </c>
      <c r="J209" s="97" t="str">
        <f t="shared" si="10"/>
        <v>Goran – Žalac – OK Jelen</v>
      </c>
      <c r="L209" s="97" t="str">
        <f t="shared" si="11"/>
        <v>Goran – Žalac</v>
      </c>
    </row>
    <row r="210" spans="2:12" x14ac:dyDescent="0.25">
      <c r="B210" s="35">
        <v>1596</v>
      </c>
      <c r="C210" s="47" t="s">
        <v>496</v>
      </c>
      <c r="D210" s="47" t="s">
        <v>497</v>
      </c>
      <c r="E210" s="47" t="s">
        <v>20</v>
      </c>
      <c r="F210" s="36" t="s">
        <v>116</v>
      </c>
      <c r="H210" s="97" t="str">
        <f t="shared" si="9"/>
        <v>Nenad – Zdjelar – OK Jelen – M35</v>
      </c>
      <c r="J210" s="97" t="str">
        <f t="shared" si="10"/>
        <v>Nenad – Zdjelar – OK Jelen</v>
      </c>
      <c r="L210" s="97" t="str">
        <f t="shared" si="11"/>
        <v>Nenad – Zdjelar</v>
      </c>
    </row>
    <row r="211" spans="2:12" x14ac:dyDescent="0.25">
      <c r="B211" s="35">
        <v>1312</v>
      </c>
      <c r="C211" s="47" t="s">
        <v>498</v>
      </c>
      <c r="D211" s="47" t="s">
        <v>499</v>
      </c>
      <c r="E211" s="47" t="s">
        <v>4</v>
      </c>
      <c r="F211" s="36" t="s">
        <v>92</v>
      </c>
      <c r="H211" s="97" t="str">
        <f t="shared" si="9"/>
        <v>Franko – Bajlo – OK Kapela – M21B</v>
      </c>
      <c r="J211" s="97" t="str">
        <f t="shared" si="10"/>
        <v>Franko – Bajlo – OK Kapela</v>
      </c>
      <c r="L211" s="97" t="str">
        <f t="shared" si="11"/>
        <v>Franko – Bajlo</v>
      </c>
    </row>
    <row r="212" spans="2:12" x14ac:dyDescent="0.25">
      <c r="B212" s="35">
        <v>1941</v>
      </c>
      <c r="C212" s="47" t="s">
        <v>500</v>
      </c>
      <c r="D212" s="47" t="s">
        <v>501</v>
      </c>
      <c r="E212" s="47" t="s">
        <v>4</v>
      </c>
      <c r="F212" s="36" t="s">
        <v>92</v>
      </c>
      <c r="H212" s="97" t="str">
        <f t="shared" si="9"/>
        <v>Ante – Balić – OK Kapela – M21B</v>
      </c>
      <c r="J212" s="97" t="str">
        <f t="shared" si="10"/>
        <v>Ante – Balić – OK Kapela</v>
      </c>
      <c r="L212" s="97" t="str">
        <f t="shared" si="11"/>
        <v>Ante – Balić</v>
      </c>
    </row>
    <row r="213" spans="2:12" x14ac:dyDescent="0.25">
      <c r="B213" s="35">
        <v>1087</v>
      </c>
      <c r="C213" s="47" t="s">
        <v>502</v>
      </c>
      <c r="D213" s="47" t="s">
        <v>503</v>
      </c>
      <c r="E213" s="47" t="s">
        <v>4</v>
      </c>
      <c r="F213" s="36" t="s">
        <v>304</v>
      </c>
      <c r="H213" s="97" t="str">
        <f t="shared" si="9"/>
        <v>Nada – Baturina – OK Kapela – Ž45</v>
      </c>
      <c r="J213" s="97" t="str">
        <f t="shared" si="10"/>
        <v>Nada – Baturina – OK Kapela</v>
      </c>
      <c r="L213" s="97" t="str">
        <f t="shared" si="11"/>
        <v>Nada – Baturina</v>
      </c>
    </row>
    <row r="214" spans="2:12" x14ac:dyDescent="0.25">
      <c r="B214" s="35">
        <v>1175</v>
      </c>
      <c r="C214" s="47" t="s">
        <v>252</v>
      </c>
      <c r="D214" s="47" t="s">
        <v>251</v>
      </c>
      <c r="E214" s="47" t="s">
        <v>4</v>
      </c>
      <c r="F214" s="36" t="s">
        <v>270</v>
      </c>
      <c r="H214" s="97" t="str">
        <f t="shared" si="9"/>
        <v>Sandra – Bergant Vidaković – OK Kapela – Ž35</v>
      </c>
      <c r="J214" s="97" t="str">
        <f t="shared" si="10"/>
        <v>Sandra – Bergant Vidaković – OK Kapela</v>
      </c>
      <c r="L214" s="97" t="str">
        <f t="shared" si="11"/>
        <v>Sandra – Bergant Vidaković</v>
      </c>
    </row>
    <row r="215" spans="2:12" x14ac:dyDescent="0.25">
      <c r="B215" s="35">
        <v>1056</v>
      </c>
      <c r="C215" s="47" t="s">
        <v>85</v>
      </c>
      <c r="D215" s="47" t="s">
        <v>84</v>
      </c>
      <c r="E215" s="47" t="s">
        <v>4</v>
      </c>
      <c r="F215" s="36" t="s">
        <v>62</v>
      </c>
      <c r="H215" s="97" t="str">
        <f t="shared" si="9"/>
        <v>Vedran – Berković – OK Kapela – M21A</v>
      </c>
      <c r="J215" s="97" t="str">
        <f t="shared" si="10"/>
        <v>Vedran – Berković – OK Kapela</v>
      </c>
      <c r="L215" s="97" t="str">
        <f t="shared" si="11"/>
        <v>Vedran – Berković</v>
      </c>
    </row>
    <row r="216" spans="2:12" x14ac:dyDescent="0.25">
      <c r="B216" s="35">
        <v>1219</v>
      </c>
      <c r="C216" s="47" t="s">
        <v>504</v>
      </c>
      <c r="D216" s="47" t="s">
        <v>505</v>
      </c>
      <c r="E216" s="47" t="s">
        <v>4</v>
      </c>
      <c r="F216" s="36" t="s">
        <v>168</v>
      </c>
      <c r="H216" s="97" t="str">
        <f t="shared" si="9"/>
        <v>Branko – Bernardić – OK Kapela – M55</v>
      </c>
      <c r="J216" s="97" t="str">
        <f t="shared" si="10"/>
        <v>Branko – Bernardić – OK Kapela</v>
      </c>
      <c r="L216" s="97" t="str">
        <f t="shared" si="11"/>
        <v>Branko – Bernardić</v>
      </c>
    </row>
    <row r="217" spans="2:12" x14ac:dyDescent="0.25">
      <c r="B217" s="35">
        <v>1368</v>
      </c>
      <c r="C217" s="47" t="s">
        <v>275</v>
      </c>
      <c r="D217" s="47" t="s">
        <v>274</v>
      </c>
      <c r="E217" s="47" t="s">
        <v>4</v>
      </c>
      <c r="F217" s="36" t="s">
        <v>270</v>
      </c>
      <c r="H217" s="97" t="str">
        <f t="shared" si="9"/>
        <v>Sanda – Berženji – OK Kapela – Ž35</v>
      </c>
      <c r="J217" s="97" t="str">
        <f t="shared" si="10"/>
        <v>Sanda – Berženji – OK Kapela</v>
      </c>
      <c r="L217" s="97" t="str">
        <f t="shared" si="11"/>
        <v>Sanda – Berženji</v>
      </c>
    </row>
    <row r="218" spans="2:12" x14ac:dyDescent="0.25">
      <c r="B218" s="35">
        <v>1782</v>
      </c>
      <c r="C218" s="47" t="s">
        <v>502</v>
      </c>
      <c r="D218" s="47" t="s">
        <v>506</v>
      </c>
      <c r="E218" s="47" t="s">
        <v>4</v>
      </c>
      <c r="F218" s="36" t="s">
        <v>248</v>
      </c>
      <c r="H218" s="97" t="str">
        <f t="shared" si="9"/>
        <v>Nada – Bilobrk – OK Kapela – Ž21B</v>
      </c>
      <c r="J218" s="97" t="str">
        <f t="shared" si="10"/>
        <v>Nada – Bilobrk – OK Kapela</v>
      </c>
      <c r="L218" s="97" t="str">
        <f t="shared" si="11"/>
        <v>Nada – Bilobrk</v>
      </c>
    </row>
    <row r="219" spans="2:12" x14ac:dyDescent="0.25">
      <c r="B219" s="35">
        <v>1783</v>
      </c>
      <c r="C219" s="47" t="s">
        <v>161</v>
      </c>
      <c r="D219" s="47" t="s">
        <v>507</v>
      </c>
      <c r="E219" s="47" t="s">
        <v>4</v>
      </c>
      <c r="F219" s="36"/>
      <c r="H219" s="97" t="str">
        <f t="shared" si="9"/>
        <v>Hrvoje – Bolešić – OK Kapela</v>
      </c>
      <c r="J219" s="97" t="str">
        <f t="shared" si="10"/>
        <v>Hrvoje – Bolešić – OK Kapela</v>
      </c>
      <c r="L219" s="97" t="str">
        <f t="shared" si="11"/>
        <v>Hrvoje – Bolešić</v>
      </c>
    </row>
    <row r="220" spans="2:12" x14ac:dyDescent="0.25">
      <c r="B220" s="35">
        <v>1784</v>
      </c>
      <c r="C220" s="47" t="s">
        <v>508</v>
      </c>
      <c r="D220" s="47" t="s">
        <v>509</v>
      </c>
      <c r="E220" s="47" t="s">
        <v>4</v>
      </c>
      <c r="F220" s="36"/>
      <c r="H220" s="97" t="str">
        <f t="shared" si="9"/>
        <v>Liliana – Božić – OK Kapela</v>
      </c>
      <c r="J220" s="97" t="str">
        <f t="shared" si="10"/>
        <v>Liliana – Božić – OK Kapela</v>
      </c>
      <c r="L220" s="97" t="str">
        <f t="shared" si="11"/>
        <v>Liliana – Božić</v>
      </c>
    </row>
    <row r="221" spans="2:12" x14ac:dyDescent="0.25">
      <c r="B221" s="35">
        <v>1376</v>
      </c>
      <c r="C221" s="47" t="s">
        <v>242</v>
      </c>
      <c r="D221" s="47" t="s">
        <v>241</v>
      </c>
      <c r="E221" s="47" t="s">
        <v>4</v>
      </c>
      <c r="F221" s="36" t="s">
        <v>270</v>
      </c>
      <c r="H221" s="97" t="str">
        <f t="shared" si="9"/>
        <v>Jelena – Brezak – OK Kapela – Ž35</v>
      </c>
      <c r="J221" s="97" t="str">
        <f t="shared" si="10"/>
        <v>Jelena – Brezak – OK Kapela</v>
      </c>
      <c r="L221" s="97" t="str">
        <f t="shared" si="11"/>
        <v>Jelena – Brezak</v>
      </c>
    </row>
    <row r="222" spans="2:12" x14ac:dyDescent="0.25">
      <c r="B222" s="35">
        <v>1125</v>
      </c>
      <c r="C222" s="47" t="s">
        <v>58</v>
      </c>
      <c r="D222" s="47" t="s">
        <v>125</v>
      </c>
      <c r="E222" s="47" t="s">
        <v>4</v>
      </c>
      <c r="F222" s="36" t="s">
        <v>116</v>
      </c>
      <c r="H222" s="97" t="str">
        <f t="shared" si="9"/>
        <v>Ivan – Bublić – OK Kapela – M35</v>
      </c>
      <c r="J222" s="97" t="str">
        <f t="shared" si="10"/>
        <v>Ivan – Bublić – OK Kapela</v>
      </c>
      <c r="L222" s="97" t="str">
        <f t="shared" si="11"/>
        <v>Ivan – Bublić</v>
      </c>
    </row>
    <row r="223" spans="2:12" x14ac:dyDescent="0.25">
      <c r="B223" s="35">
        <v>1849</v>
      </c>
      <c r="C223" s="47" t="s">
        <v>134</v>
      </c>
      <c r="D223" s="47" t="s">
        <v>133</v>
      </c>
      <c r="E223" s="47" t="s">
        <v>4</v>
      </c>
      <c r="F223" s="36" t="s">
        <v>116</v>
      </c>
      <c r="H223" s="97" t="str">
        <f t="shared" si="9"/>
        <v>Marko – Bunčić – OK Kapela – M35</v>
      </c>
      <c r="J223" s="97" t="str">
        <f t="shared" si="10"/>
        <v>Marko – Bunčić – OK Kapela</v>
      </c>
      <c r="L223" s="97" t="str">
        <f t="shared" si="11"/>
        <v>Marko – Bunčić</v>
      </c>
    </row>
    <row r="224" spans="2:12" x14ac:dyDescent="0.25">
      <c r="B224" s="35">
        <v>1471</v>
      </c>
      <c r="C224" s="47" t="s">
        <v>483</v>
      </c>
      <c r="D224" s="47" t="s">
        <v>510</v>
      </c>
      <c r="E224" s="47" t="s">
        <v>4</v>
      </c>
      <c r="F224" s="36" t="s">
        <v>62</v>
      </c>
      <c r="H224" s="97" t="str">
        <f t="shared" si="9"/>
        <v>Davor – Čapeta – OK Kapela – M21A</v>
      </c>
      <c r="J224" s="97" t="str">
        <f t="shared" si="10"/>
        <v>Davor – Čapeta – OK Kapela</v>
      </c>
      <c r="L224" s="97" t="str">
        <f t="shared" si="11"/>
        <v>Davor – Čapeta</v>
      </c>
    </row>
    <row r="225" spans="2:12" x14ac:dyDescent="0.25">
      <c r="B225" s="35">
        <v>1561</v>
      </c>
      <c r="C225" s="47" t="s">
        <v>282</v>
      </c>
      <c r="D225" s="47" t="s">
        <v>281</v>
      </c>
      <c r="E225" s="47" t="s">
        <v>4</v>
      </c>
      <c r="F225" s="36" t="s">
        <v>270</v>
      </c>
      <c r="H225" s="97" t="str">
        <f t="shared" si="9"/>
        <v>Irena – Čorko Meštrović – OK Kapela – Ž35</v>
      </c>
      <c r="J225" s="97" t="str">
        <f t="shared" si="10"/>
        <v>Irena – Čorko Meštrović – OK Kapela</v>
      </c>
      <c r="L225" s="97" t="str">
        <f t="shared" si="11"/>
        <v>Irena – Čorko Meštrović</v>
      </c>
    </row>
    <row r="226" spans="2:12" x14ac:dyDescent="0.25">
      <c r="B226" s="35">
        <v>1870</v>
      </c>
      <c r="C226" s="47" t="s">
        <v>511</v>
      </c>
      <c r="D226" s="47" t="s">
        <v>512</v>
      </c>
      <c r="E226" s="47" t="s">
        <v>4</v>
      </c>
      <c r="F226" s="36" t="s">
        <v>248</v>
      </c>
      <c r="H226" s="97" t="str">
        <f t="shared" si="9"/>
        <v>Karmela – Crvenković – OK Kapela – Ž21B</v>
      </c>
      <c r="J226" s="97" t="str">
        <f t="shared" si="10"/>
        <v>Karmela – Crvenković – OK Kapela</v>
      </c>
      <c r="L226" s="97" t="str">
        <f t="shared" si="11"/>
        <v>Karmela – Crvenković</v>
      </c>
    </row>
    <row r="227" spans="2:12" x14ac:dyDescent="0.25">
      <c r="B227" s="35">
        <v>1166</v>
      </c>
      <c r="C227" s="47" t="s">
        <v>324</v>
      </c>
      <c r="D227" s="47" t="s">
        <v>323</v>
      </c>
      <c r="E227" s="47" t="s">
        <v>4</v>
      </c>
      <c r="F227" s="36" t="s">
        <v>322</v>
      </c>
      <c r="H227" s="97" t="str">
        <f t="shared" si="9"/>
        <v>Mladenka – Čuljak Gross – OK Kapela – Ž55</v>
      </c>
      <c r="J227" s="97" t="str">
        <f t="shared" si="10"/>
        <v>Mladenka – Čuljak Gross – OK Kapela</v>
      </c>
      <c r="L227" s="97" t="str">
        <f t="shared" si="11"/>
        <v>Mladenka – Čuljak Gross</v>
      </c>
    </row>
    <row r="228" spans="2:12" x14ac:dyDescent="0.25">
      <c r="B228" s="35">
        <v>1868</v>
      </c>
      <c r="C228" s="47" t="s">
        <v>70</v>
      </c>
      <c r="D228" s="47" t="s">
        <v>513</v>
      </c>
      <c r="E228" s="47" t="s">
        <v>4</v>
      </c>
      <c r="F228" s="36" t="s">
        <v>168</v>
      </c>
      <c r="H228" s="97" t="str">
        <f t="shared" si="9"/>
        <v>Damir – Ćurić – OK Kapela – M55</v>
      </c>
      <c r="J228" s="97" t="str">
        <f t="shared" si="10"/>
        <v>Damir – Ćurić – OK Kapela</v>
      </c>
      <c r="L228" s="97" t="str">
        <f t="shared" si="11"/>
        <v>Damir – Ćurić</v>
      </c>
    </row>
    <row r="229" spans="2:12" x14ac:dyDescent="0.25">
      <c r="B229" s="35">
        <v>1121</v>
      </c>
      <c r="C229" s="47" t="s">
        <v>514</v>
      </c>
      <c r="D229" s="47" t="s">
        <v>515</v>
      </c>
      <c r="E229" s="47" t="s">
        <v>4</v>
      </c>
      <c r="F229" s="36"/>
      <c r="H229" s="97" t="str">
        <f t="shared" si="9"/>
        <v>Morana – Ćuzela – OK Kapela</v>
      </c>
      <c r="J229" s="97" t="str">
        <f t="shared" si="10"/>
        <v>Morana – Ćuzela – OK Kapela</v>
      </c>
      <c r="L229" s="97" t="str">
        <f t="shared" si="11"/>
        <v>Morana – Ćuzela</v>
      </c>
    </row>
    <row r="230" spans="2:12" x14ac:dyDescent="0.25">
      <c r="B230" s="35">
        <v>1450</v>
      </c>
      <c r="C230" s="47" t="s">
        <v>161</v>
      </c>
      <c r="D230" s="47" t="s">
        <v>160</v>
      </c>
      <c r="E230" s="47" t="s">
        <v>4</v>
      </c>
      <c r="F230" s="36" t="s">
        <v>142</v>
      </c>
      <c r="H230" s="97" t="str">
        <f t="shared" si="9"/>
        <v>Hrvoje – Dasović – OK Kapela – M45</v>
      </c>
      <c r="J230" s="97" t="str">
        <f t="shared" si="10"/>
        <v>Hrvoje – Dasović – OK Kapela</v>
      </c>
      <c r="L230" s="97" t="str">
        <f t="shared" si="11"/>
        <v>Hrvoje – Dasović</v>
      </c>
    </row>
    <row r="231" spans="2:12" x14ac:dyDescent="0.25">
      <c r="B231" s="35">
        <v>1438</v>
      </c>
      <c r="C231" s="47" t="s">
        <v>219</v>
      </c>
      <c r="D231" s="47" t="s">
        <v>160</v>
      </c>
      <c r="E231" s="47" t="s">
        <v>4</v>
      </c>
      <c r="F231" s="36" t="s">
        <v>220</v>
      </c>
      <c r="H231" s="97" t="str">
        <f t="shared" si="9"/>
        <v>Petra – Dasović – OK Kapela – Ž16</v>
      </c>
      <c r="J231" s="97" t="str">
        <f t="shared" si="10"/>
        <v>Petra – Dasović – OK Kapela</v>
      </c>
      <c r="L231" s="97" t="str">
        <f t="shared" si="11"/>
        <v>Petra – Dasović</v>
      </c>
    </row>
    <row r="232" spans="2:12" x14ac:dyDescent="0.25">
      <c r="B232" s="35">
        <v>1300</v>
      </c>
      <c r="C232" s="47" t="s">
        <v>83</v>
      </c>
      <c r="D232" s="47" t="s">
        <v>82</v>
      </c>
      <c r="E232" s="47" t="s">
        <v>4</v>
      </c>
      <c r="F232" s="36" t="s">
        <v>62</v>
      </c>
      <c r="H232" s="97" t="str">
        <f t="shared" si="9"/>
        <v>Domagoj – Delimar – OK Kapela – M21A</v>
      </c>
      <c r="J232" s="97" t="str">
        <f t="shared" si="10"/>
        <v>Domagoj – Delimar – OK Kapela</v>
      </c>
      <c r="L232" s="97" t="str">
        <f t="shared" si="11"/>
        <v>Domagoj – Delimar</v>
      </c>
    </row>
    <row r="233" spans="2:12" x14ac:dyDescent="0.25">
      <c r="B233" s="35">
        <v>1178</v>
      </c>
      <c r="C233" s="47" t="s">
        <v>216</v>
      </c>
      <c r="D233" s="47" t="s">
        <v>215</v>
      </c>
      <c r="E233" s="47" t="s">
        <v>4</v>
      </c>
      <c r="F233" s="36" t="s">
        <v>220</v>
      </c>
      <c r="H233" s="97" t="str">
        <f t="shared" si="9"/>
        <v>Melissa – Drobić – OK Kapela – Ž16</v>
      </c>
      <c r="J233" s="97" t="str">
        <f t="shared" si="10"/>
        <v>Melissa – Drobić – OK Kapela</v>
      </c>
      <c r="L233" s="97" t="str">
        <f t="shared" si="11"/>
        <v>Melissa – Drobić</v>
      </c>
    </row>
    <row r="234" spans="2:12" x14ac:dyDescent="0.25">
      <c r="B234" s="35">
        <v>1307</v>
      </c>
      <c r="C234" s="47" t="s">
        <v>516</v>
      </c>
      <c r="D234" s="47" t="s">
        <v>215</v>
      </c>
      <c r="E234" s="47" t="s">
        <v>4</v>
      </c>
      <c r="F234" s="36" t="s">
        <v>5</v>
      </c>
      <c r="H234" s="97" t="str">
        <f t="shared" si="9"/>
        <v>Sanjin – Drobić – OK Kapela – M12</v>
      </c>
      <c r="J234" s="97" t="str">
        <f t="shared" si="10"/>
        <v>Sanjin – Drobić – OK Kapela</v>
      </c>
      <c r="L234" s="97" t="str">
        <f t="shared" si="11"/>
        <v>Sanjin – Drobić</v>
      </c>
    </row>
    <row r="235" spans="2:12" x14ac:dyDescent="0.25">
      <c r="B235" s="35">
        <v>1785</v>
      </c>
      <c r="C235" s="47" t="s">
        <v>517</v>
      </c>
      <c r="D235" s="47" t="s">
        <v>518</v>
      </c>
      <c r="E235" s="47" t="s">
        <v>4</v>
      </c>
      <c r="F235" s="36"/>
      <c r="H235" s="97" t="str">
        <f t="shared" si="9"/>
        <v>Asja – Dubravčić – OK Kapela</v>
      </c>
      <c r="J235" s="97" t="str">
        <f t="shared" si="10"/>
        <v>Asja – Dubravčić – OK Kapela</v>
      </c>
      <c r="L235" s="97" t="str">
        <f t="shared" si="11"/>
        <v>Asja – Dubravčić</v>
      </c>
    </row>
    <row r="236" spans="2:12" x14ac:dyDescent="0.25">
      <c r="B236" s="35">
        <v>1052</v>
      </c>
      <c r="C236" s="47" t="s">
        <v>121</v>
      </c>
      <c r="D236" s="47" t="s">
        <v>519</v>
      </c>
      <c r="E236" s="47" t="s">
        <v>4</v>
      </c>
      <c r="F236" s="36" t="s">
        <v>116</v>
      </c>
      <c r="H236" s="97" t="str">
        <f t="shared" si="9"/>
        <v>Tihomir – Dugi – OK Kapela – M35</v>
      </c>
      <c r="J236" s="97" t="str">
        <f t="shared" si="10"/>
        <v>Tihomir – Dugi – OK Kapela</v>
      </c>
      <c r="L236" s="97" t="str">
        <f t="shared" si="11"/>
        <v>Tihomir – Dugi</v>
      </c>
    </row>
    <row r="237" spans="2:12" x14ac:dyDescent="0.25">
      <c r="B237" s="35">
        <v>1059</v>
      </c>
      <c r="C237" s="47" t="s">
        <v>259</v>
      </c>
      <c r="D237" s="47" t="s">
        <v>258</v>
      </c>
      <c r="E237" s="47" t="s">
        <v>4</v>
      </c>
      <c r="F237" s="36" t="s">
        <v>248</v>
      </c>
      <c r="H237" s="97" t="str">
        <f t="shared" si="9"/>
        <v>Višnja – Dukić – OK Kapela – Ž21B</v>
      </c>
      <c r="J237" s="97" t="str">
        <f t="shared" si="10"/>
        <v>Višnja – Dukić – OK Kapela</v>
      </c>
      <c r="L237" s="97" t="str">
        <f t="shared" si="11"/>
        <v>Višnja – Dukić</v>
      </c>
    </row>
    <row r="238" spans="2:12" x14ac:dyDescent="0.25">
      <c r="B238" s="35">
        <v>1752</v>
      </c>
      <c r="C238" s="47" t="s">
        <v>105</v>
      </c>
      <c r="D238" s="47" t="s">
        <v>520</v>
      </c>
      <c r="E238" s="47" t="s">
        <v>4</v>
      </c>
      <c r="F238" s="36"/>
      <c r="H238" s="97" t="str">
        <f t="shared" si="9"/>
        <v>Zvonimir – Džapo – OK Kapela</v>
      </c>
      <c r="J238" s="97" t="str">
        <f t="shared" si="10"/>
        <v>Zvonimir – Džapo – OK Kapela</v>
      </c>
      <c r="L238" s="97" t="str">
        <f t="shared" si="11"/>
        <v>Zvonimir – Džapo</v>
      </c>
    </row>
    <row r="239" spans="2:12" x14ac:dyDescent="0.25">
      <c r="B239" s="35">
        <v>1227</v>
      </c>
      <c r="C239" s="47" t="s">
        <v>328</v>
      </c>
      <c r="D239" s="47" t="s">
        <v>327</v>
      </c>
      <c r="E239" s="47" t="s">
        <v>4</v>
      </c>
      <c r="F239" s="36" t="s">
        <v>322</v>
      </c>
      <c r="H239" s="97" t="str">
        <f t="shared" si="9"/>
        <v>Emilija – Ebenspanger – OK Kapela – Ž55</v>
      </c>
      <c r="J239" s="97" t="str">
        <f t="shared" si="10"/>
        <v>Emilija – Ebenspanger – OK Kapela</v>
      </c>
      <c r="L239" s="97" t="str">
        <f t="shared" si="11"/>
        <v>Emilija – Ebenspanger</v>
      </c>
    </row>
    <row r="240" spans="2:12" x14ac:dyDescent="0.25">
      <c r="B240" s="35">
        <v>1852</v>
      </c>
      <c r="C240" s="47" t="s">
        <v>521</v>
      </c>
      <c r="D240" s="47" t="s">
        <v>522</v>
      </c>
      <c r="E240" s="47" t="s">
        <v>4</v>
      </c>
      <c r="F240" s="36" t="s">
        <v>116</v>
      </c>
      <c r="H240" s="97" t="str">
        <f t="shared" si="9"/>
        <v>Fausto – Ferreira – OK Kapela – M35</v>
      </c>
      <c r="J240" s="97" t="str">
        <f t="shared" si="10"/>
        <v>Fausto – Ferreira – OK Kapela</v>
      </c>
      <c r="L240" s="97" t="str">
        <f t="shared" si="11"/>
        <v>Fausto – Ferreira</v>
      </c>
    </row>
    <row r="241" spans="2:12" x14ac:dyDescent="0.25">
      <c r="B241" s="35">
        <v>1195</v>
      </c>
      <c r="C241" s="47" t="s">
        <v>24</v>
      </c>
      <c r="D241" s="47" t="s">
        <v>75</v>
      </c>
      <c r="E241" s="47" t="s">
        <v>4</v>
      </c>
      <c r="F241" s="36" t="s">
        <v>62</v>
      </c>
      <c r="H241" s="97" t="str">
        <f t="shared" si="9"/>
        <v>Luka – Filetin – OK Kapela – M21A</v>
      </c>
      <c r="J241" s="97" t="str">
        <f t="shared" si="10"/>
        <v>Luka – Filetin – OK Kapela</v>
      </c>
      <c r="L241" s="97" t="str">
        <f t="shared" si="11"/>
        <v>Luka – Filetin</v>
      </c>
    </row>
    <row r="242" spans="2:12" x14ac:dyDescent="0.25">
      <c r="B242" s="35">
        <v>1193</v>
      </c>
      <c r="C242" s="47" t="s">
        <v>278</v>
      </c>
      <c r="D242" s="47" t="s">
        <v>277</v>
      </c>
      <c r="E242" s="47" t="s">
        <v>4</v>
      </c>
      <c r="F242" s="36" t="s">
        <v>270</v>
      </c>
      <c r="H242" s="97" t="str">
        <f t="shared" si="9"/>
        <v>Željka – Fištrek – OK Kapela – Ž35</v>
      </c>
      <c r="J242" s="97" t="str">
        <f t="shared" si="10"/>
        <v>Željka – Fištrek – OK Kapela</v>
      </c>
      <c r="L242" s="97" t="str">
        <f t="shared" si="11"/>
        <v>Željka – Fištrek</v>
      </c>
    </row>
    <row r="243" spans="2:12" x14ac:dyDescent="0.25">
      <c r="B243" s="35">
        <v>1279</v>
      </c>
      <c r="C243" s="47" t="s">
        <v>335</v>
      </c>
      <c r="D243" s="47" t="s">
        <v>334</v>
      </c>
      <c r="E243" s="47" t="s">
        <v>4</v>
      </c>
      <c r="F243" s="36" t="s">
        <v>331</v>
      </c>
      <c r="H243" s="97" t="str">
        <f t="shared" si="9"/>
        <v>Vera – Franc – OK Kapela – Ž65</v>
      </c>
      <c r="J243" s="97" t="str">
        <f t="shared" si="10"/>
        <v>Vera – Franc – OK Kapela</v>
      </c>
      <c r="L243" s="97" t="str">
        <f t="shared" si="11"/>
        <v>Vera – Franc</v>
      </c>
    </row>
    <row r="244" spans="2:12" x14ac:dyDescent="0.25">
      <c r="B244" s="35">
        <v>1753</v>
      </c>
      <c r="C244" s="47" t="s">
        <v>214</v>
      </c>
      <c r="D244" s="47" t="s">
        <v>523</v>
      </c>
      <c r="E244" s="47" t="s">
        <v>4</v>
      </c>
      <c r="F244" s="36"/>
      <c r="H244" s="97" t="str">
        <f t="shared" si="9"/>
        <v>Paola – Fumić – OK Kapela</v>
      </c>
      <c r="J244" s="97" t="str">
        <f t="shared" si="10"/>
        <v>Paola – Fumić – OK Kapela</v>
      </c>
      <c r="L244" s="97" t="str">
        <f t="shared" si="11"/>
        <v>Paola – Fumić</v>
      </c>
    </row>
    <row r="245" spans="2:12" x14ac:dyDescent="0.25">
      <c r="B245" s="35">
        <v>1238</v>
      </c>
      <c r="C245" s="47" t="s">
        <v>74</v>
      </c>
      <c r="D245" s="47" t="s">
        <v>73</v>
      </c>
      <c r="E245" s="47" t="s">
        <v>4</v>
      </c>
      <c r="F245" s="36" t="s">
        <v>62</v>
      </c>
      <c r="H245" s="97" t="str">
        <f t="shared" si="9"/>
        <v>Dražen – Gadžić – OK Kapela – M21A</v>
      </c>
      <c r="J245" s="97" t="str">
        <f t="shared" si="10"/>
        <v>Dražen – Gadžić – OK Kapela</v>
      </c>
      <c r="L245" s="97" t="str">
        <f t="shared" si="11"/>
        <v>Dražen – Gadžić</v>
      </c>
    </row>
    <row r="246" spans="2:12" x14ac:dyDescent="0.25">
      <c r="B246" s="35">
        <v>1938</v>
      </c>
      <c r="C246" s="47" t="s">
        <v>252</v>
      </c>
      <c r="D246" s="47" t="s">
        <v>524</v>
      </c>
      <c r="E246" s="47" t="s">
        <v>4</v>
      </c>
      <c r="F246" s="36" t="s">
        <v>248</v>
      </c>
      <c r="H246" s="97" t="str">
        <f t="shared" si="9"/>
        <v>Sandra – Gerber – OK Kapela – Ž21B</v>
      </c>
      <c r="J246" s="97" t="str">
        <f t="shared" si="10"/>
        <v>Sandra – Gerber – OK Kapela</v>
      </c>
      <c r="L246" s="97" t="str">
        <f t="shared" si="11"/>
        <v>Sandra – Gerber</v>
      </c>
    </row>
    <row r="247" spans="2:12" x14ac:dyDescent="0.25">
      <c r="B247" s="35">
        <v>1261</v>
      </c>
      <c r="C247" s="47" t="s">
        <v>257</v>
      </c>
      <c r="D247" s="47" t="s">
        <v>256</v>
      </c>
      <c r="E247" s="47" t="s">
        <v>4</v>
      </c>
      <c r="F247" s="36" t="s">
        <v>248</v>
      </c>
      <c r="H247" s="97" t="str">
        <f t="shared" si="9"/>
        <v>Lana – Gerjević – OK Kapela – Ž21B</v>
      </c>
      <c r="J247" s="97" t="str">
        <f t="shared" si="10"/>
        <v>Lana – Gerjević – OK Kapela</v>
      </c>
      <c r="L247" s="97" t="str">
        <f t="shared" si="11"/>
        <v>Lana – Gerjević</v>
      </c>
    </row>
    <row r="248" spans="2:12" x14ac:dyDescent="0.25">
      <c r="B248" s="35">
        <v>1357</v>
      </c>
      <c r="C248" s="47" t="s">
        <v>169</v>
      </c>
      <c r="D248" s="47" t="s">
        <v>525</v>
      </c>
      <c r="E248" s="47" t="s">
        <v>4</v>
      </c>
      <c r="F248" s="36" t="s">
        <v>270</v>
      </c>
      <c r="H248" s="97" t="str">
        <f t="shared" si="9"/>
        <v>Saša – Glagolić – OK Kapela – Ž35</v>
      </c>
      <c r="J248" s="97" t="str">
        <f t="shared" si="10"/>
        <v>Saša – Glagolić – OK Kapela</v>
      </c>
      <c r="L248" s="97" t="str">
        <f t="shared" si="11"/>
        <v>Saša – Glagolić</v>
      </c>
    </row>
    <row r="249" spans="2:12" x14ac:dyDescent="0.25">
      <c r="B249" s="35">
        <v>1867</v>
      </c>
      <c r="C249" s="47" t="s">
        <v>526</v>
      </c>
      <c r="D249" s="47" t="s">
        <v>527</v>
      </c>
      <c r="E249" s="47" t="s">
        <v>4</v>
      </c>
      <c r="F249" s="36" t="s">
        <v>304</v>
      </c>
      <c r="H249" s="97" t="str">
        <f t="shared" si="9"/>
        <v>Beata Adrianna – Glinska – OK Kapela – Ž45</v>
      </c>
      <c r="J249" s="97" t="str">
        <f t="shared" si="10"/>
        <v>Beata Adrianna – Glinska – OK Kapela</v>
      </c>
      <c r="L249" s="97" t="str">
        <f t="shared" si="11"/>
        <v>Beata Adrianna – Glinska</v>
      </c>
    </row>
    <row r="250" spans="2:12" x14ac:dyDescent="0.25">
      <c r="B250" s="35">
        <v>1857</v>
      </c>
      <c r="C250" s="47" t="s">
        <v>359</v>
      </c>
      <c r="D250" s="47" t="s">
        <v>528</v>
      </c>
      <c r="E250" s="47" t="s">
        <v>4</v>
      </c>
      <c r="F250" s="36" t="s">
        <v>248</v>
      </c>
      <c r="H250" s="97" t="str">
        <f t="shared" si="9"/>
        <v>Hana – Glušica – OK Kapela – Ž21B</v>
      </c>
      <c r="J250" s="97" t="str">
        <f t="shared" si="10"/>
        <v>Hana – Glušica – OK Kapela</v>
      </c>
      <c r="L250" s="97" t="str">
        <f t="shared" si="11"/>
        <v>Hana – Glušica</v>
      </c>
    </row>
    <row r="251" spans="2:12" x14ac:dyDescent="0.25">
      <c r="B251" s="35">
        <v>1268</v>
      </c>
      <c r="C251" s="47" t="s">
        <v>307</v>
      </c>
      <c r="D251" s="47" t="s">
        <v>317</v>
      </c>
      <c r="E251" s="47" t="s">
        <v>4</v>
      </c>
      <c r="F251" s="36" t="s">
        <v>304</v>
      </c>
      <c r="H251" s="97" t="str">
        <f t="shared" si="9"/>
        <v>Marija – Gradečak Galović – OK Kapela – Ž45</v>
      </c>
      <c r="J251" s="97" t="str">
        <f t="shared" si="10"/>
        <v>Marija – Gradečak Galović – OK Kapela</v>
      </c>
      <c r="L251" s="97" t="str">
        <f t="shared" si="11"/>
        <v>Marija – Gradečak Galović</v>
      </c>
    </row>
    <row r="252" spans="2:12" x14ac:dyDescent="0.25">
      <c r="B252" s="35">
        <v>1347</v>
      </c>
      <c r="C252" s="47" t="s">
        <v>529</v>
      </c>
      <c r="D252" s="47" t="s">
        <v>530</v>
      </c>
      <c r="E252" s="47" t="s">
        <v>4</v>
      </c>
      <c r="F252" s="36" t="s">
        <v>248</v>
      </c>
      <c r="H252" s="97" t="str">
        <f t="shared" si="9"/>
        <v>Nela – Gross – OK Kapela – Ž21B</v>
      </c>
      <c r="J252" s="97" t="str">
        <f t="shared" si="10"/>
        <v>Nela – Gross – OK Kapela</v>
      </c>
      <c r="L252" s="97" t="str">
        <f t="shared" si="11"/>
        <v>Nela – Gross</v>
      </c>
    </row>
    <row r="253" spans="2:12" x14ac:dyDescent="0.25">
      <c r="B253" s="35">
        <v>1378</v>
      </c>
      <c r="C253" s="47" t="s">
        <v>224</v>
      </c>
      <c r="D253" s="47" t="s">
        <v>223</v>
      </c>
      <c r="E253" s="47" t="s">
        <v>4</v>
      </c>
      <c r="F253" s="36" t="s">
        <v>220</v>
      </c>
      <c r="H253" s="97" t="str">
        <f t="shared" si="9"/>
        <v>Mare – Gršković – OK Kapela – Ž16</v>
      </c>
      <c r="J253" s="97" t="str">
        <f t="shared" si="10"/>
        <v>Mare – Gršković – OK Kapela</v>
      </c>
      <c r="L253" s="97" t="str">
        <f t="shared" si="11"/>
        <v>Mare – Gršković</v>
      </c>
    </row>
    <row r="254" spans="2:12" x14ac:dyDescent="0.25">
      <c r="B254" s="35">
        <v>1205</v>
      </c>
      <c r="C254" s="47" t="s">
        <v>58</v>
      </c>
      <c r="D254" s="47" t="s">
        <v>128</v>
      </c>
      <c r="E254" s="47" t="s">
        <v>4</v>
      </c>
      <c r="F254" s="36" t="s">
        <v>116</v>
      </c>
      <c r="H254" s="97" t="str">
        <f t="shared" si="9"/>
        <v>Ivan – Gverić – OK Kapela – M35</v>
      </c>
      <c r="J254" s="97" t="str">
        <f t="shared" si="10"/>
        <v>Ivan – Gverić – OK Kapela</v>
      </c>
      <c r="L254" s="97" t="str">
        <f t="shared" si="11"/>
        <v>Ivan – Gverić</v>
      </c>
    </row>
    <row r="255" spans="2:12" x14ac:dyDescent="0.25">
      <c r="B255" s="35">
        <v>1554</v>
      </c>
      <c r="C255" s="47" t="s">
        <v>70</v>
      </c>
      <c r="D255" s="47" t="s">
        <v>162</v>
      </c>
      <c r="E255" s="47" t="s">
        <v>4</v>
      </c>
      <c r="F255" s="36" t="s">
        <v>142</v>
      </c>
      <c r="H255" s="97" t="str">
        <f t="shared" si="9"/>
        <v>Damir – Hercigonja – OK Kapela – M45</v>
      </c>
      <c r="J255" s="97" t="str">
        <f t="shared" si="10"/>
        <v>Damir – Hercigonja – OK Kapela</v>
      </c>
      <c r="L255" s="97" t="str">
        <f t="shared" si="11"/>
        <v>Damir – Hercigonja</v>
      </c>
    </row>
    <row r="256" spans="2:12" x14ac:dyDescent="0.25">
      <c r="B256" s="35">
        <v>1467</v>
      </c>
      <c r="C256" s="47" t="s">
        <v>198</v>
      </c>
      <c r="D256" s="47" t="s">
        <v>162</v>
      </c>
      <c r="E256" s="47" t="s">
        <v>4</v>
      </c>
      <c r="F256" s="36" t="s">
        <v>211</v>
      </c>
      <c r="H256" s="97" t="str">
        <f t="shared" si="9"/>
        <v>Lucija – Hercigonja – OK Kapela – Ž14</v>
      </c>
      <c r="J256" s="97" t="str">
        <f t="shared" si="10"/>
        <v>Lucija – Hercigonja – OK Kapela</v>
      </c>
      <c r="L256" s="97" t="str">
        <f t="shared" si="11"/>
        <v>Lucija – Hercigonja</v>
      </c>
    </row>
    <row r="257" spans="2:12" x14ac:dyDescent="0.25">
      <c r="B257" s="35">
        <v>1437</v>
      </c>
      <c r="C257" s="47" t="s">
        <v>429</v>
      </c>
      <c r="D257" s="47" t="s">
        <v>162</v>
      </c>
      <c r="E257" s="47" t="s">
        <v>4</v>
      </c>
      <c r="F257" s="36" t="s">
        <v>248</v>
      </c>
      <c r="H257" s="97" t="str">
        <f t="shared" si="9"/>
        <v>Pia – Hercigonja – OK Kapela – Ž21B</v>
      </c>
      <c r="J257" s="97" t="str">
        <f t="shared" si="10"/>
        <v>Pia – Hercigonja – OK Kapela</v>
      </c>
      <c r="L257" s="97" t="str">
        <f t="shared" si="11"/>
        <v>Pia – Hercigonja</v>
      </c>
    </row>
    <row r="258" spans="2:12" x14ac:dyDescent="0.25">
      <c r="B258" s="35">
        <v>1861</v>
      </c>
      <c r="C258" s="47" t="s">
        <v>531</v>
      </c>
      <c r="D258" s="47" t="s">
        <v>532</v>
      </c>
      <c r="E258" s="47" t="s">
        <v>4</v>
      </c>
      <c r="F258" s="36" t="s">
        <v>62</v>
      </c>
      <c r="H258" s="97" t="str">
        <f t="shared" si="9"/>
        <v>Andraž – Hribar – OK Kapela – M21A</v>
      </c>
      <c r="J258" s="97" t="str">
        <f t="shared" si="10"/>
        <v>Andraž – Hribar – OK Kapela</v>
      </c>
      <c r="L258" s="97" t="str">
        <f t="shared" si="11"/>
        <v>Andraž – Hribar</v>
      </c>
    </row>
    <row r="259" spans="2:12" x14ac:dyDescent="0.25">
      <c r="B259" s="35">
        <v>1865</v>
      </c>
      <c r="C259" s="47" t="s">
        <v>278</v>
      </c>
      <c r="D259" s="47" t="s">
        <v>533</v>
      </c>
      <c r="E259" s="47" t="s">
        <v>4</v>
      </c>
      <c r="F259" s="36" t="s">
        <v>248</v>
      </c>
      <c r="H259" s="97" t="str">
        <f t="shared" si="9"/>
        <v>Željka – Ilijašev – OK Kapela – Ž21B</v>
      </c>
      <c r="J259" s="97" t="str">
        <f t="shared" si="10"/>
        <v>Željka – Ilijašev – OK Kapela</v>
      </c>
      <c r="L259" s="97" t="str">
        <f t="shared" si="11"/>
        <v>Željka – Ilijašev</v>
      </c>
    </row>
    <row r="260" spans="2:12" x14ac:dyDescent="0.25">
      <c r="B260" s="35">
        <v>1792</v>
      </c>
      <c r="C260" s="47" t="s">
        <v>534</v>
      </c>
      <c r="D260" s="47" t="s">
        <v>407</v>
      </c>
      <c r="E260" s="47" t="s">
        <v>4</v>
      </c>
      <c r="F260" s="36"/>
      <c r="H260" s="97" t="str">
        <f t="shared" si="9"/>
        <v>Ružica – Jakopec – OK Kapela</v>
      </c>
      <c r="J260" s="97" t="str">
        <f t="shared" si="10"/>
        <v>Ružica – Jakopec – OK Kapela</v>
      </c>
      <c r="L260" s="97" t="str">
        <f t="shared" si="11"/>
        <v>Ružica – Jakopec</v>
      </c>
    </row>
    <row r="261" spans="2:12" x14ac:dyDescent="0.25">
      <c r="B261" s="35">
        <v>1128</v>
      </c>
      <c r="C261" s="47" t="s">
        <v>307</v>
      </c>
      <c r="D261" s="47" t="s">
        <v>306</v>
      </c>
      <c r="E261" s="47" t="s">
        <v>4</v>
      </c>
      <c r="F261" s="36" t="s">
        <v>304</v>
      </c>
      <c r="H261" s="97" t="str">
        <f t="shared" si="9"/>
        <v>Marija – Jazvić Mioković – OK Kapela – Ž45</v>
      </c>
      <c r="J261" s="97" t="str">
        <f t="shared" si="10"/>
        <v>Marija – Jazvić Mioković – OK Kapela</v>
      </c>
      <c r="L261" s="97" t="str">
        <f t="shared" si="11"/>
        <v>Marija – Jazvić Mioković</v>
      </c>
    </row>
    <row r="262" spans="2:12" x14ac:dyDescent="0.25">
      <c r="B262" s="35">
        <v>1514</v>
      </c>
      <c r="C262" s="47" t="s">
        <v>111</v>
      </c>
      <c r="D262" s="47" t="s">
        <v>110</v>
      </c>
      <c r="E262" s="47" t="s">
        <v>4</v>
      </c>
      <c r="F262" s="36" t="s">
        <v>92</v>
      </c>
      <c r="H262" s="97" t="str">
        <f t="shared" si="9"/>
        <v>Ivor – Jelić – OK Kapela – M21B</v>
      </c>
      <c r="J262" s="97" t="str">
        <f t="shared" si="10"/>
        <v>Ivor – Jelić – OK Kapela</v>
      </c>
      <c r="L262" s="97" t="str">
        <f t="shared" si="11"/>
        <v>Ivor – Jelić</v>
      </c>
    </row>
    <row r="263" spans="2:12" x14ac:dyDescent="0.25">
      <c r="B263" s="35">
        <v>1188</v>
      </c>
      <c r="C263" s="47" t="s">
        <v>154</v>
      </c>
      <c r="D263" s="47" t="s">
        <v>110</v>
      </c>
      <c r="E263" s="47" t="s">
        <v>4</v>
      </c>
      <c r="F263" s="36" t="s">
        <v>168</v>
      </c>
      <c r="H263" s="97" t="str">
        <f t="shared" si="9"/>
        <v>Mladen – Jelić – OK Kapela – M55</v>
      </c>
      <c r="J263" s="97" t="str">
        <f t="shared" si="10"/>
        <v>Mladen – Jelić – OK Kapela</v>
      </c>
      <c r="L263" s="97" t="str">
        <f t="shared" si="11"/>
        <v>Mladen – Jelić</v>
      </c>
    </row>
    <row r="264" spans="2:12" x14ac:dyDescent="0.25">
      <c r="B264" s="35">
        <v>1465</v>
      </c>
      <c r="C264" s="47" t="s">
        <v>238</v>
      </c>
      <c r="D264" s="47" t="s">
        <v>237</v>
      </c>
      <c r="E264" s="47" t="s">
        <v>4</v>
      </c>
      <c r="F264" s="36" t="s">
        <v>232</v>
      </c>
      <c r="H264" s="97" t="str">
        <f t="shared" si="9"/>
        <v>Olga – Jerković Perić – OK Kapela – Ž21A</v>
      </c>
      <c r="J264" s="97" t="str">
        <f t="shared" si="10"/>
        <v>Olga – Jerković Perić – OK Kapela</v>
      </c>
      <c r="L264" s="97" t="str">
        <f t="shared" si="11"/>
        <v>Olga – Jerković Perić</v>
      </c>
    </row>
    <row r="265" spans="2:12" x14ac:dyDescent="0.25">
      <c r="B265" s="35">
        <v>1081</v>
      </c>
      <c r="C265" s="47" t="s">
        <v>85</v>
      </c>
      <c r="D265" s="47" t="s">
        <v>86</v>
      </c>
      <c r="E265" s="47" t="s">
        <v>4</v>
      </c>
      <c r="F265" s="36" t="s">
        <v>62</v>
      </c>
      <c r="H265" s="97" t="str">
        <f t="shared" si="9"/>
        <v>Vedran – Kaldi – OK Kapela – M21A</v>
      </c>
      <c r="J265" s="97" t="str">
        <f t="shared" si="10"/>
        <v>Vedran – Kaldi – OK Kapela</v>
      </c>
      <c r="L265" s="97" t="str">
        <f t="shared" si="11"/>
        <v>Vedran – Kaldi</v>
      </c>
    </row>
    <row r="266" spans="2:12" x14ac:dyDescent="0.25">
      <c r="B266" s="35">
        <v>1184</v>
      </c>
      <c r="C266" s="47" t="s">
        <v>282</v>
      </c>
      <c r="D266" s="47" t="s">
        <v>535</v>
      </c>
      <c r="E266" s="47" t="s">
        <v>4</v>
      </c>
      <c r="F266" s="36" t="s">
        <v>248</v>
      </c>
      <c r="H266" s="97" t="str">
        <f t="shared" si="9"/>
        <v>Irena – Kasaš Spasić – OK Kapela – Ž21B</v>
      </c>
      <c r="J266" s="97" t="str">
        <f t="shared" si="10"/>
        <v>Irena – Kasaš Spasić – OK Kapela</v>
      </c>
      <c r="L266" s="97" t="str">
        <f t="shared" si="11"/>
        <v>Irena – Kasaš Spasić</v>
      </c>
    </row>
    <row r="267" spans="2:12" x14ac:dyDescent="0.25">
      <c r="B267" s="35">
        <v>1232</v>
      </c>
      <c r="C267" s="47" t="s">
        <v>536</v>
      </c>
      <c r="D267" s="47" t="s">
        <v>537</v>
      </c>
      <c r="E267" s="47" t="s">
        <v>4</v>
      </c>
      <c r="F267" s="36"/>
      <c r="H267" s="97" t="str">
        <f t="shared" ref="H267:H330" si="12">IF(C267="","",C267) &amp; IF(D267="",""," – " &amp; D267) &amp; IF(E267="",""," – " &amp; E267) &amp; IF(F267="",""," – " &amp; F267)</f>
        <v>Tamara – Kefeček – OK Kapela</v>
      </c>
      <c r="J267" s="97" t="str">
        <f t="shared" ref="J267:J330" si="13">IF(C267="","",C267) &amp; IF(D267="",""," – " &amp; D267) &amp; IF(E267="",""," – " &amp; E267)</f>
        <v>Tamara – Kefeček – OK Kapela</v>
      </c>
      <c r="L267" s="97" t="str">
        <f t="shared" ref="L267:L330" si="14">IF(C267="","",C267) &amp; IF(D267="",""," – " &amp; D267)</f>
        <v>Tamara – Kefeček</v>
      </c>
    </row>
    <row r="268" spans="2:12" x14ac:dyDescent="0.25">
      <c r="B268" s="35">
        <v>1871</v>
      </c>
      <c r="C268" s="47" t="s">
        <v>538</v>
      </c>
      <c r="D268" s="47" t="s">
        <v>539</v>
      </c>
      <c r="E268" s="47" t="s">
        <v>4</v>
      </c>
      <c r="F268" s="36" t="s">
        <v>92</v>
      </c>
      <c r="H268" s="97" t="str">
        <f t="shared" si="12"/>
        <v>Vjekoslav – Klarić – OK Kapela – M21B</v>
      </c>
      <c r="J268" s="97" t="str">
        <f t="shared" si="13"/>
        <v>Vjekoslav – Klarić – OK Kapela</v>
      </c>
      <c r="L268" s="97" t="str">
        <f t="shared" si="14"/>
        <v>Vjekoslav – Klarić</v>
      </c>
    </row>
    <row r="269" spans="2:12" x14ac:dyDescent="0.25">
      <c r="B269" s="35">
        <v>1483</v>
      </c>
      <c r="C269" s="47" t="s">
        <v>192</v>
      </c>
      <c r="D269" s="47" t="s">
        <v>246</v>
      </c>
      <c r="E269" s="47" t="s">
        <v>4</v>
      </c>
      <c r="F269" s="36" t="s">
        <v>232</v>
      </c>
      <c r="H269" s="97" t="str">
        <f t="shared" si="12"/>
        <v>Ines – Kos – OK Kapela – Ž21A</v>
      </c>
      <c r="J269" s="97" t="str">
        <f t="shared" si="13"/>
        <v>Ines – Kos – OK Kapela</v>
      </c>
      <c r="L269" s="97" t="str">
        <f t="shared" si="14"/>
        <v>Ines – Kos</v>
      </c>
    </row>
    <row r="270" spans="2:12" x14ac:dyDescent="0.25">
      <c r="B270" s="35">
        <v>1204</v>
      </c>
      <c r="C270" s="47" t="s">
        <v>213</v>
      </c>
      <c r="D270" s="47" t="s">
        <v>212</v>
      </c>
      <c r="E270" s="47" t="s">
        <v>4</v>
      </c>
      <c r="F270" s="36" t="s">
        <v>220</v>
      </c>
      <c r="H270" s="97" t="str">
        <f t="shared" si="12"/>
        <v>Wanda – Kovač – OK Kapela – Ž16</v>
      </c>
      <c r="J270" s="97" t="str">
        <f t="shared" si="13"/>
        <v>Wanda – Kovač – OK Kapela</v>
      </c>
      <c r="L270" s="97" t="str">
        <f t="shared" si="14"/>
        <v>Wanda – Kovač</v>
      </c>
    </row>
    <row r="271" spans="2:12" x14ac:dyDescent="0.25">
      <c r="B271" s="35">
        <v>1150</v>
      </c>
      <c r="C271" s="47" t="s">
        <v>540</v>
      </c>
      <c r="D271" s="47" t="s">
        <v>541</v>
      </c>
      <c r="E271" s="47" t="s">
        <v>4</v>
      </c>
      <c r="F271" s="36" t="s">
        <v>92</v>
      </c>
      <c r="H271" s="97" t="str">
        <f t="shared" si="12"/>
        <v>Dragan – Kovačević – OK Kapela – M21B</v>
      </c>
      <c r="J271" s="97" t="str">
        <f t="shared" si="13"/>
        <v>Dragan – Kovačević – OK Kapela</v>
      </c>
      <c r="L271" s="97" t="str">
        <f t="shared" si="14"/>
        <v>Dragan – Kovačević</v>
      </c>
    </row>
    <row r="272" spans="2:12" x14ac:dyDescent="0.25">
      <c r="B272" s="35">
        <v>1541</v>
      </c>
      <c r="C272" s="47" t="s">
        <v>210</v>
      </c>
      <c r="D272" s="47" t="s">
        <v>542</v>
      </c>
      <c r="E272" s="47" t="s">
        <v>4</v>
      </c>
      <c r="F272" s="36" t="s">
        <v>270</v>
      </c>
      <c r="H272" s="97" t="str">
        <f t="shared" si="12"/>
        <v>Monika – Kovaljesko – OK Kapela – Ž35</v>
      </c>
      <c r="J272" s="97" t="str">
        <f t="shared" si="13"/>
        <v>Monika – Kovaljesko – OK Kapela</v>
      </c>
      <c r="L272" s="97" t="str">
        <f t="shared" si="14"/>
        <v>Monika – Kovaljesko</v>
      </c>
    </row>
    <row r="273" spans="2:12" x14ac:dyDescent="0.25">
      <c r="B273" s="35">
        <v>1331</v>
      </c>
      <c r="C273" s="47" t="s">
        <v>261</v>
      </c>
      <c r="D273" s="47" t="s">
        <v>260</v>
      </c>
      <c r="E273" s="47" t="s">
        <v>4</v>
      </c>
      <c r="F273" s="36" t="s">
        <v>270</v>
      </c>
      <c r="H273" s="97" t="str">
        <f t="shared" si="12"/>
        <v>Aida – Krkić Drobić – OK Kapela – Ž35</v>
      </c>
      <c r="J273" s="97" t="str">
        <f t="shared" si="13"/>
        <v>Aida – Krkić Drobić – OK Kapela</v>
      </c>
      <c r="L273" s="97" t="str">
        <f t="shared" si="14"/>
        <v>Aida – Krkić Drobić</v>
      </c>
    </row>
    <row r="274" spans="2:12" x14ac:dyDescent="0.25">
      <c r="B274" s="35">
        <v>1265</v>
      </c>
      <c r="C274" s="47" t="s">
        <v>543</v>
      </c>
      <c r="D274" s="47" t="s">
        <v>544</v>
      </c>
      <c r="E274" s="47" t="s">
        <v>4</v>
      </c>
      <c r="F274" s="36" t="s">
        <v>232</v>
      </c>
      <c r="H274" s="97" t="str">
        <f t="shared" si="12"/>
        <v>Dorotea – Kutleša – OK Kapela – Ž21A</v>
      </c>
      <c r="J274" s="97" t="str">
        <f t="shared" si="13"/>
        <v>Dorotea – Kutleša – OK Kapela</v>
      </c>
      <c r="L274" s="97" t="str">
        <f t="shared" si="14"/>
        <v>Dorotea – Kutleša</v>
      </c>
    </row>
    <row r="275" spans="2:12" x14ac:dyDescent="0.25">
      <c r="B275" s="35">
        <v>1476</v>
      </c>
      <c r="C275" s="47" t="s">
        <v>252</v>
      </c>
      <c r="D275" s="47" t="s">
        <v>262</v>
      </c>
      <c r="E275" s="47" t="s">
        <v>4</v>
      </c>
      <c r="F275" s="36" t="s">
        <v>248</v>
      </c>
      <c r="H275" s="97" t="str">
        <f t="shared" si="12"/>
        <v>Sandra – Latinger – OK Kapela – Ž21B</v>
      </c>
      <c r="J275" s="97" t="str">
        <f t="shared" si="13"/>
        <v>Sandra – Latinger – OK Kapela</v>
      </c>
      <c r="L275" s="97" t="str">
        <f t="shared" si="14"/>
        <v>Sandra – Latinger</v>
      </c>
    </row>
    <row r="276" spans="2:12" x14ac:dyDescent="0.25">
      <c r="B276" s="35">
        <v>1135</v>
      </c>
      <c r="C276" s="47" t="s">
        <v>290</v>
      </c>
      <c r="D276" s="47" t="s">
        <v>289</v>
      </c>
      <c r="E276" s="47" t="s">
        <v>4</v>
      </c>
      <c r="F276" s="36" t="s">
        <v>270</v>
      </c>
      <c r="H276" s="97" t="str">
        <f t="shared" si="12"/>
        <v>Slađana – Lučić – OK Kapela – Ž35</v>
      </c>
      <c r="J276" s="97" t="str">
        <f t="shared" si="13"/>
        <v>Slađana – Lučić – OK Kapela</v>
      </c>
      <c r="L276" s="97" t="str">
        <f t="shared" si="14"/>
        <v>Slađana – Lučić</v>
      </c>
    </row>
    <row r="277" spans="2:12" x14ac:dyDescent="0.25">
      <c r="B277" s="35">
        <v>1302</v>
      </c>
      <c r="C277" s="47" t="s">
        <v>83</v>
      </c>
      <c r="D277" s="47" t="s">
        <v>545</v>
      </c>
      <c r="E277" s="47" t="s">
        <v>4</v>
      </c>
      <c r="F277" s="36" t="s">
        <v>92</v>
      </c>
      <c r="H277" s="97" t="str">
        <f t="shared" si="12"/>
        <v>Domagoj – Malović – OK Kapela – M21B</v>
      </c>
      <c r="J277" s="97" t="str">
        <f t="shared" si="13"/>
        <v>Domagoj – Malović – OK Kapela</v>
      </c>
      <c r="L277" s="97" t="str">
        <f t="shared" si="14"/>
        <v>Domagoj – Malović</v>
      </c>
    </row>
    <row r="278" spans="2:12" x14ac:dyDescent="0.25">
      <c r="B278" s="35">
        <v>1948</v>
      </c>
      <c r="C278" s="47" t="s">
        <v>58</v>
      </c>
      <c r="D278" s="47" t="s">
        <v>545</v>
      </c>
      <c r="E278" s="47" t="s">
        <v>4</v>
      </c>
      <c r="F278" s="36" t="s">
        <v>92</v>
      </c>
      <c r="H278" s="97" t="str">
        <f t="shared" si="12"/>
        <v>Ivan – Malović – OK Kapela – M21B</v>
      </c>
      <c r="J278" s="97" t="str">
        <f t="shared" si="13"/>
        <v>Ivan – Malović – OK Kapela</v>
      </c>
      <c r="L278" s="97" t="str">
        <f t="shared" si="14"/>
        <v>Ivan – Malović</v>
      </c>
    </row>
    <row r="279" spans="2:12" x14ac:dyDescent="0.25">
      <c r="B279" s="35">
        <v>1488</v>
      </c>
      <c r="C279" s="47" t="s">
        <v>193</v>
      </c>
      <c r="D279" s="47" t="s">
        <v>249</v>
      </c>
      <c r="E279" s="47" t="s">
        <v>4</v>
      </c>
      <c r="F279" s="36" t="s">
        <v>270</v>
      </c>
      <c r="H279" s="97" t="str">
        <f t="shared" si="12"/>
        <v>Ana – Mandić – OK Kapela – Ž35</v>
      </c>
      <c r="J279" s="97" t="str">
        <f t="shared" si="13"/>
        <v>Ana – Mandić – OK Kapela</v>
      </c>
      <c r="L279" s="97" t="str">
        <f t="shared" si="14"/>
        <v>Ana – Mandić</v>
      </c>
    </row>
    <row r="280" spans="2:12" x14ac:dyDescent="0.25">
      <c r="B280" s="35">
        <v>1866</v>
      </c>
      <c r="C280" s="47" t="s">
        <v>269</v>
      </c>
      <c r="D280" s="47" t="s">
        <v>3</v>
      </c>
      <c r="E280" s="47" t="s">
        <v>4</v>
      </c>
      <c r="F280" s="36" t="s">
        <v>248</v>
      </c>
      <c r="H280" s="97" t="str">
        <f t="shared" si="12"/>
        <v>Martina – Martin – OK Kapela – Ž21B</v>
      </c>
      <c r="J280" s="97" t="str">
        <f t="shared" si="13"/>
        <v>Martina – Martin – OK Kapela</v>
      </c>
      <c r="L280" s="97" t="str">
        <f t="shared" si="14"/>
        <v>Martina – Martin</v>
      </c>
    </row>
    <row r="281" spans="2:12" x14ac:dyDescent="0.25">
      <c r="B281" s="35">
        <v>1108</v>
      </c>
      <c r="C281" s="47" t="s">
        <v>3</v>
      </c>
      <c r="D281" s="47" t="s">
        <v>2</v>
      </c>
      <c r="E281" s="47" t="s">
        <v>4</v>
      </c>
      <c r="F281" s="36" t="s">
        <v>28</v>
      </c>
      <c r="H281" s="97" t="str">
        <f t="shared" si="12"/>
        <v>Martin – Meštrović – OK Kapela – M14</v>
      </c>
      <c r="J281" s="97" t="str">
        <f t="shared" si="13"/>
        <v>Martin – Meštrović – OK Kapela</v>
      </c>
      <c r="L281" s="97" t="str">
        <f t="shared" si="14"/>
        <v>Martin – Meštrović</v>
      </c>
    </row>
    <row r="282" spans="2:12" x14ac:dyDescent="0.25">
      <c r="B282" s="35">
        <v>1367</v>
      </c>
      <c r="C282" s="47" t="s">
        <v>77</v>
      </c>
      <c r="D282" s="47" t="s">
        <v>2</v>
      </c>
      <c r="E282" s="47" t="s">
        <v>4</v>
      </c>
      <c r="F282" s="36" t="s">
        <v>116</v>
      </c>
      <c r="H282" s="97" t="str">
        <f t="shared" si="12"/>
        <v>Tomislav – Meštrović – OK Kapela – M35</v>
      </c>
      <c r="J282" s="97" t="str">
        <f t="shared" si="13"/>
        <v>Tomislav – Meštrović – OK Kapela</v>
      </c>
      <c r="L282" s="97" t="str">
        <f t="shared" si="14"/>
        <v>Tomislav – Meštrović</v>
      </c>
    </row>
    <row r="283" spans="2:12" x14ac:dyDescent="0.25">
      <c r="B283" s="35">
        <v>1786</v>
      </c>
      <c r="C283" s="47" t="s">
        <v>294</v>
      </c>
      <c r="D283" s="47" t="s">
        <v>546</v>
      </c>
      <c r="E283" s="47" t="s">
        <v>4</v>
      </c>
      <c r="F283" s="36" t="s">
        <v>248</v>
      </c>
      <c r="H283" s="97" t="str">
        <f t="shared" si="12"/>
        <v>Ivana – Mikulinjak – OK Kapela – Ž21B</v>
      </c>
      <c r="J283" s="97" t="str">
        <f t="shared" si="13"/>
        <v>Ivana – Mikulinjak – OK Kapela</v>
      </c>
      <c r="L283" s="97" t="str">
        <f t="shared" si="14"/>
        <v>Ivana – Mikulinjak</v>
      </c>
    </row>
    <row r="284" spans="2:12" x14ac:dyDescent="0.25">
      <c r="B284" s="35">
        <v>1092</v>
      </c>
      <c r="C284" s="47" t="s">
        <v>198</v>
      </c>
      <c r="D284" s="47" t="s">
        <v>547</v>
      </c>
      <c r="E284" s="47" t="s">
        <v>4</v>
      </c>
      <c r="F284" s="36" t="s">
        <v>270</v>
      </c>
      <c r="H284" s="97" t="str">
        <f t="shared" si="12"/>
        <v>Lucija – Milas – OK Kapela – Ž35</v>
      </c>
      <c r="J284" s="97" t="str">
        <f t="shared" si="13"/>
        <v>Lucija – Milas – OK Kapela</v>
      </c>
      <c r="L284" s="97" t="str">
        <f t="shared" si="14"/>
        <v>Lucija – Milas</v>
      </c>
    </row>
    <row r="285" spans="2:12" x14ac:dyDescent="0.25">
      <c r="B285" s="35">
        <v>1754</v>
      </c>
      <c r="C285" s="47" t="s">
        <v>548</v>
      </c>
      <c r="D285" s="47" t="s">
        <v>266</v>
      </c>
      <c r="E285" s="47" t="s">
        <v>4</v>
      </c>
      <c r="F285" s="36"/>
      <c r="H285" s="97" t="str">
        <f t="shared" si="12"/>
        <v>Ira – Miličević – OK Kapela</v>
      </c>
      <c r="J285" s="97" t="str">
        <f t="shared" si="13"/>
        <v>Ira – Miličević – OK Kapela</v>
      </c>
      <c r="L285" s="97" t="str">
        <f t="shared" si="14"/>
        <v>Ira – Miličević</v>
      </c>
    </row>
    <row r="286" spans="2:12" x14ac:dyDescent="0.25">
      <c r="B286" s="35">
        <v>1430</v>
      </c>
      <c r="C286" s="47" t="s">
        <v>171</v>
      </c>
      <c r="D286" s="47" t="s">
        <v>170</v>
      </c>
      <c r="E286" s="47" t="s">
        <v>4</v>
      </c>
      <c r="F286" s="36" t="s">
        <v>168</v>
      </c>
      <c r="H286" s="97" t="str">
        <f t="shared" si="12"/>
        <v>Mile – Mioković – OK Kapela – M55</v>
      </c>
      <c r="J286" s="97" t="str">
        <f t="shared" si="13"/>
        <v>Mile – Mioković – OK Kapela</v>
      </c>
      <c r="L286" s="97" t="str">
        <f t="shared" si="14"/>
        <v>Mile – Mioković</v>
      </c>
    </row>
    <row r="287" spans="2:12" x14ac:dyDescent="0.25">
      <c r="B287" s="35">
        <v>1243</v>
      </c>
      <c r="C287" s="47" t="s">
        <v>217</v>
      </c>
      <c r="D287" s="47" t="s">
        <v>170</v>
      </c>
      <c r="E287" s="47" t="s">
        <v>4</v>
      </c>
      <c r="F287" s="36" t="s">
        <v>220</v>
      </c>
      <c r="H287" s="97" t="str">
        <f t="shared" si="12"/>
        <v>Nina – Mioković – OK Kapela – Ž16</v>
      </c>
      <c r="J287" s="97" t="str">
        <f t="shared" si="13"/>
        <v>Nina – Mioković – OK Kapela</v>
      </c>
      <c r="L287" s="97" t="str">
        <f t="shared" si="14"/>
        <v>Nina – Mioković</v>
      </c>
    </row>
    <row r="288" spans="2:12" x14ac:dyDescent="0.25">
      <c r="B288" s="35">
        <v>1516</v>
      </c>
      <c r="C288" s="47" t="s">
        <v>148</v>
      </c>
      <c r="D288" s="47" t="s">
        <v>147</v>
      </c>
      <c r="E288" s="47" t="s">
        <v>4</v>
      </c>
      <c r="F288" s="36" t="s">
        <v>142</v>
      </c>
      <c r="H288" s="97" t="str">
        <f t="shared" si="12"/>
        <v>Mario – Nimac – OK Kapela – M45</v>
      </c>
      <c r="J288" s="97" t="str">
        <f t="shared" si="13"/>
        <v>Mario – Nimac – OK Kapela</v>
      </c>
      <c r="L288" s="97" t="str">
        <f t="shared" si="14"/>
        <v>Mario – Nimac</v>
      </c>
    </row>
    <row r="289" spans="2:12" x14ac:dyDescent="0.25">
      <c r="B289" s="35">
        <v>1787</v>
      </c>
      <c r="C289" s="47" t="s">
        <v>549</v>
      </c>
      <c r="D289" s="47" t="s">
        <v>550</v>
      </c>
      <c r="E289" s="47" t="s">
        <v>4</v>
      </c>
      <c r="F289" s="36"/>
      <c r="H289" s="97" t="str">
        <f t="shared" si="12"/>
        <v>Silvije – Nosić – OK Kapela</v>
      </c>
      <c r="J289" s="97" t="str">
        <f t="shared" si="13"/>
        <v>Silvije – Nosić – OK Kapela</v>
      </c>
      <c r="L289" s="97" t="str">
        <f t="shared" si="14"/>
        <v>Silvije – Nosić</v>
      </c>
    </row>
    <row r="290" spans="2:12" x14ac:dyDescent="0.25">
      <c r="B290" s="35">
        <v>1258</v>
      </c>
      <c r="C290" s="47" t="s">
        <v>551</v>
      </c>
      <c r="D290" s="47" t="s">
        <v>552</v>
      </c>
      <c r="E290" s="47" t="s">
        <v>4</v>
      </c>
      <c r="F290" s="36" t="s">
        <v>211</v>
      </c>
      <c r="H290" s="97" t="str">
        <f t="shared" si="12"/>
        <v>Anja Vita – Ogorelec – OK Kapela – Ž14</v>
      </c>
      <c r="J290" s="97" t="str">
        <f t="shared" si="13"/>
        <v>Anja Vita – Ogorelec – OK Kapela</v>
      </c>
      <c r="L290" s="97" t="str">
        <f t="shared" si="14"/>
        <v>Anja Vita – Ogorelec</v>
      </c>
    </row>
    <row r="291" spans="2:12" x14ac:dyDescent="0.25">
      <c r="B291" s="35">
        <v>1670</v>
      </c>
      <c r="C291" s="47" t="s">
        <v>290</v>
      </c>
      <c r="D291" s="47" t="s">
        <v>553</v>
      </c>
      <c r="E291" s="47" t="s">
        <v>4</v>
      </c>
      <c r="F291" s="36"/>
      <c r="H291" s="97" t="str">
        <f t="shared" si="12"/>
        <v>Slađana – Ovčarić – OK Kapela</v>
      </c>
      <c r="J291" s="97" t="str">
        <f t="shared" si="13"/>
        <v>Slađana – Ovčarić – OK Kapela</v>
      </c>
      <c r="L291" s="97" t="str">
        <f t="shared" si="14"/>
        <v>Slađana – Ovčarić</v>
      </c>
    </row>
    <row r="292" spans="2:12" x14ac:dyDescent="0.25">
      <c r="B292" s="35">
        <v>1212</v>
      </c>
      <c r="C292" s="47" t="s">
        <v>238</v>
      </c>
      <c r="D292" s="47" t="s">
        <v>255</v>
      </c>
      <c r="E292" s="47" t="s">
        <v>4</v>
      </c>
      <c r="F292" s="36" t="s">
        <v>248</v>
      </c>
      <c r="H292" s="97" t="str">
        <f t="shared" si="12"/>
        <v>Olga – Pajnić – OK Kapela – Ž21B</v>
      </c>
      <c r="J292" s="97" t="str">
        <f t="shared" si="13"/>
        <v>Olga – Pajnić – OK Kapela</v>
      </c>
      <c r="L292" s="97" t="str">
        <f t="shared" si="14"/>
        <v>Olga – Pajnić</v>
      </c>
    </row>
    <row r="293" spans="2:12" x14ac:dyDescent="0.25">
      <c r="B293" s="35">
        <v>1294</v>
      </c>
      <c r="C293" s="47" t="s">
        <v>72</v>
      </c>
      <c r="D293" s="47" t="s">
        <v>71</v>
      </c>
      <c r="E293" s="47" t="s">
        <v>4</v>
      </c>
      <c r="F293" s="36" t="s">
        <v>62</v>
      </c>
      <c r="H293" s="97" t="str">
        <f t="shared" si="12"/>
        <v>Krunoslav – Peh – OK Kapela – M21A</v>
      </c>
      <c r="J293" s="97" t="str">
        <f t="shared" si="13"/>
        <v>Krunoslav – Peh – OK Kapela</v>
      </c>
      <c r="L293" s="97" t="str">
        <f t="shared" si="14"/>
        <v>Krunoslav – Peh</v>
      </c>
    </row>
    <row r="294" spans="2:12" x14ac:dyDescent="0.25">
      <c r="B294" s="35">
        <v>1211</v>
      </c>
      <c r="C294" s="47" t="s">
        <v>554</v>
      </c>
      <c r="D294" s="47" t="s">
        <v>112</v>
      </c>
      <c r="E294" s="47" t="s">
        <v>4</v>
      </c>
      <c r="F294" s="36" t="s">
        <v>142</v>
      </c>
      <c r="H294" s="97" t="str">
        <f t="shared" si="12"/>
        <v>Ivan Ivo – Penić – OK Kapela – M45</v>
      </c>
      <c r="J294" s="97" t="str">
        <f t="shared" si="13"/>
        <v>Ivan Ivo – Penić – OK Kapela</v>
      </c>
      <c r="L294" s="97" t="str">
        <f t="shared" si="14"/>
        <v>Ivan Ivo – Penić</v>
      </c>
    </row>
    <row r="295" spans="2:12" x14ac:dyDescent="0.25">
      <c r="B295" s="35">
        <v>1019</v>
      </c>
      <c r="C295" s="47" t="s">
        <v>242</v>
      </c>
      <c r="D295" s="47" t="s">
        <v>479</v>
      </c>
      <c r="E295" s="47" t="s">
        <v>4</v>
      </c>
      <c r="F295" s="36" t="s">
        <v>322</v>
      </c>
      <c r="H295" s="97" t="str">
        <f t="shared" si="12"/>
        <v>Jelena – Perić – OK Kapela – Ž55</v>
      </c>
      <c r="J295" s="97" t="str">
        <f t="shared" si="13"/>
        <v>Jelena – Perić – OK Kapela</v>
      </c>
      <c r="L295" s="97" t="str">
        <f t="shared" si="14"/>
        <v>Jelena – Perić</v>
      </c>
    </row>
    <row r="296" spans="2:12" x14ac:dyDescent="0.25">
      <c r="B296" s="35">
        <v>1560</v>
      </c>
      <c r="C296" s="47" t="s">
        <v>292</v>
      </c>
      <c r="D296" s="47" t="s">
        <v>555</v>
      </c>
      <c r="E296" s="47" t="s">
        <v>4</v>
      </c>
      <c r="F296" s="36" t="s">
        <v>248</v>
      </c>
      <c r="H296" s="97" t="str">
        <f t="shared" si="12"/>
        <v>Maja – Pirija – OK Kapela – Ž21B</v>
      </c>
      <c r="J296" s="97" t="str">
        <f t="shared" si="13"/>
        <v>Maja – Pirija – OK Kapela</v>
      </c>
      <c r="L296" s="97" t="str">
        <f t="shared" si="14"/>
        <v>Maja – Pirija</v>
      </c>
    </row>
    <row r="297" spans="2:12" x14ac:dyDescent="0.25">
      <c r="B297" s="35">
        <v>1222</v>
      </c>
      <c r="C297" s="47" t="s">
        <v>556</v>
      </c>
      <c r="D297" s="47" t="s">
        <v>385</v>
      </c>
      <c r="E297" s="47" t="s">
        <v>4</v>
      </c>
      <c r="F297" s="36" t="s">
        <v>270</v>
      </c>
      <c r="H297" s="97" t="str">
        <f t="shared" si="12"/>
        <v>Antea – Popović – OK Kapela – Ž35</v>
      </c>
      <c r="J297" s="97" t="str">
        <f t="shared" si="13"/>
        <v>Antea – Popović – OK Kapela</v>
      </c>
      <c r="L297" s="97" t="str">
        <f t="shared" si="14"/>
        <v>Antea – Popović</v>
      </c>
    </row>
    <row r="298" spans="2:12" x14ac:dyDescent="0.25">
      <c r="B298" s="35">
        <v>1500</v>
      </c>
      <c r="C298" s="47" t="s">
        <v>58</v>
      </c>
      <c r="D298" s="47" t="s">
        <v>186</v>
      </c>
      <c r="E298" s="47" t="s">
        <v>4</v>
      </c>
      <c r="F298" s="36" t="s">
        <v>142</v>
      </c>
      <c r="H298" s="97" t="str">
        <f t="shared" si="12"/>
        <v>Ivan – Posinjak – OK Kapela – M45</v>
      </c>
      <c r="J298" s="97" t="str">
        <f t="shared" si="13"/>
        <v>Ivan – Posinjak – OK Kapela</v>
      </c>
      <c r="L298" s="97" t="str">
        <f t="shared" si="14"/>
        <v>Ivan – Posinjak</v>
      </c>
    </row>
    <row r="299" spans="2:12" x14ac:dyDescent="0.25">
      <c r="B299" s="35">
        <v>1869</v>
      </c>
      <c r="C299" s="47" t="s">
        <v>312</v>
      </c>
      <c r="D299" s="47" t="s">
        <v>557</v>
      </c>
      <c r="E299" s="47" t="s">
        <v>4</v>
      </c>
      <c r="F299" s="36" t="s">
        <v>248</v>
      </c>
      <c r="H299" s="97" t="str">
        <f t="shared" si="12"/>
        <v>Nataša – Preis-Bedenik – OK Kapela – Ž21B</v>
      </c>
      <c r="J299" s="97" t="str">
        <f t="shared" si="13"/>
        <v>Nataša – Preis-Bedenik – OK Kapela</v>
      </c>
      <c r="L299" s="97" t="str">
        <f t="shared" si="14"/>
        <v>Nataša – Preis-Bedenik</v>
      </c>
    </row>
    <row r="300" spans="2:12" x14ac:dyDescent="0.25">
      <c r="B300" s="35">
        <v>1350</v>
      </c>
      <c r="C300" s="47" t="s">
        <v>98</v>
      </c>
      <c r="D300" s="47" t="s">
        <v>97</v>
      </c>
      <c r="E300" s="47" t="s">
        <v>4</v>
      </c>
      <c r="F300" s="36" t="s">
        <v>92</v>
      </c>
      <c r="H300" s="97" t="str">
        <f t="shared" si="12"/>
        <v>Branimir – Putniković – OK Kapela – M21B</v>
      </c>
      <c r="J300" s="97" t="str">
        <f t="shared" si="13"/>
        <v>Branimir – Putniković – OK Kapela</v>
      </c>
      <c r="L300" s="97" t="str">
        <f t="shared" si="14"/>
        <v>Branimir – Putniković</v>
      </c>
    </row>
    <row r="301" spans="2:12" x14ac:dyDescent="0.25">
      <c r="B301" s="35">
        <v>1363</v>
      </c>
      <c r="C301" s="47" t="s">
        <v>136</v>
      </c>
      <c r="D301" s="47" t="s">
        <v>558</v>
      </c>
      <c r="E301" s="47" t="s">
        <v>4</v>
      </c>
      <c r="F301" s="36" t="s">
        <v>168</v>
      </c>
      <c r="H301" s="97" t="str">
        <f t="shared" si="12"/>
        <v>Darko – Raškaj – OK Kapela – M55</v>
      </c>
      <c r="J301" s="97" t="str">
        <f t="shared" si="13"/>
        <v>Darko – Raškaj – OK Kapela</v>
      </c>
      <c r="L301" s="97" t="str">
        <f t="shared" si="14"/>
        <v>Darko – Raškaj</v>
      </c>
    </row>
    <row r="302" spans="2:12" x14ac:dyDescent="0.25">
      <c r="B302" s="35">
        <v>1546</v>
      </c>
      <c r="C302" s="47" t="s">
        <v>132</v>
      </c>
      <c r="D302" s="47" t="s">
        <v>131</v>
      </c>
      <c r="E302" s="47" t="s">
        <v>4</v>
      </c>
      <c r="F302" s="36" t="s">
        <v>116</v>
      </c>
      <c r="H302" s="97" t="str">
        <f t="shared" si="12"/>
        <v>Goran – Rihter – OK Kapela – M35</v>
      </c>
      <c r="J302" s="97" t="str">
        <f t="shared" si="13"/>
        <v>Goran – Rihter – OK Kapela</v>
      </c>
      <c r="L302" s="97" t="str">
        <f t="shared" si="14"/>
        <v>Goran – Rihter</v>
      </c>
    </row>
    <row r="303" spans="2:12" x14ac:dyDescent="0.25">
      <c r="B303" s="35">
        <v>1788</v>
      </c>
      <c r="C303" s="47" t="s">
        <v>103</v>
      </c>
      <c r="D303" s="47" t="s">
        <v>559</v>
      </c>
      <c r="E303" s="47" t="s">
        <v>4</v>
      </c>
      <c r="F303" s="36"/>
      <c r="H303" s="97" t="str">
        <f t="shared" si="12"/>
        <v>Dario – Rocco – OK Kapela</v>
      </c>
      <c r="J303" s="97" t="str">
        <f t="shared" si="13"/>
        <v>Dario – Rocco – OK Kapela</v>
      </c>
      <c r="L303" s="97" t="str">
        <f t="shared" si="14"/>
        <v>Dario – Rocco</v>
      </c>
    </row>
    <row r="304" spans="2:12" x14ac:dyDescent="0.25">
      <c r="B304" s="35">
        <v>1789</v>
      </c>
      <c r="C304" s="47" t="s">
        <v>89</v>
      </c>
      <c r="D304" s="47" t="s">
        <v>560</v>
      </c>
      <c r="E304" s="47" t="s">
        <v>4</v>
      </c>
      <c r="F304" s="36"/>
      <c r="H304" s="97" t="str">
        <f t="shared" si="12"/>
        <v>Dominik – Sabljak – OK Kapela</v>
      </c>
      <c r="J304" s="97" t="str">
        <f t="shared" si="13"/>
        <v>Dominik – Sabljak – OK Kapela</v>
      </c>
      <c r="L304" s="97" t="str">
        <f t="shared" si="14"/>
        <v>Dominik – Sabljak</v>
      </c>
    </row>
    <row r="305" spans="2:12" x14ac:dyDescent="0.25">
      <c r="B305" s="35">
        <v>1790</v>
      </c>
      <c r="C305" s="47" t="s">
        <v>85</v>
      </c>
      <c r="D305" s="47" t="s">
        <v>561</v>
      </c>
      <c r="E305" s="47" t="s">
        <v>4</v>
      </c>
      <c r="F305" s="36"/>
      <c r="H305" s="97" t="str">
        <f t="shared" si="12"/>
        <v>Vedran – Sabljić – OK Kapela</v>
      </c>
      <c r="J305" s="97" t="str">
        <f t="shared" si="13"/>
        <v>Vedran – Sabljić – OK Kapela</v>
      </c>
      <c r="L305" s="97" t="str">
        <f t="shared" si="14"/>
        <v>Vedran – Sabljić</v>
      </c>
    </row>
    <row r="306" spans="2:12" x14ac:dyDescent="0.25">
      <c r="B306" s="35">
        <v>1479</v>
      </c>
      <c r="C306" s="47" t="s">
        <v>103</v>
      </c>
      <c r="D306" s="47" t="s">
        <v>562</v>
      </c>
      <c r="E306" s="47" t="s">
        <v>4</v>
      </c>
      <c r="F306" s="36" t="s">
        <v>168</v>
      </c>
      <c r="H306" s="97" t="str">
        <f t="shared" si="12"/>
        <v>Dario – Sekušak – OK Kapela – M55</v>
      </c>
      <c r="J306" s="97" t="str">
        <f t="shared" si="13"/>
        <v>Dario – Sekušak – OK Kapela</v>
      </c>
      <c r="L306" s="97" t="str">
        <f t="shared" si="14"/>
        <v>Dario – Sekušak</v>
      </c>
    </row>
    <row r="307" spans="2:12" x14ac:dyDescent="0.25">
      <c r="B307" s="35">
        <v>1565</v>
      </c>
      <c r="C307" s="47" t="s">
        <v>294</v>
      </c>
      <c r="D307" s="47" t="s">
        <v>299</v>
      </c>
      <c r="E307" s="47" t="s">
        <v>4</v>
      </c>
      <c r="F307" s="36" t="s">
        <v>270</v>
      </c>
      <c r="H307" s="97" t="str">
        <f t="shared" si="12"/>
        <v>Ivana – Sertić – OK Kapela – Ž35</v>
      </c>
      <c r="J307" s="97" t="str">
        <f t="shared" si="13"/>
        <v>Ivana – Sertić – OK Kapela</v>
      </c>
      <c r="L307" s="97" t="str">
        <f t="shared" si="14"/>
        <v>Ivana – Sertić</v>
      </c>
    </row>
    <row r="308" spans="2:12" x14ac:dyDescent="0.25">
      <c r="B308" s="35">
        <v>1791</v>
      </c>
      <c r="C308" s="47" t="s">
        <v>193</v>
      </c>
      <c r="D308" s="47" t="s">
        <v>563</v>
      </c>
      <c r="E308" s="47" t="s">
        <v>4</v>
      </c>
      <c r="F308" s="36"/>
      <c r="H308" s="97" t="str">
        <f t="shared" si="12"/>
        <v>Ana – Simon – OK Kapela</v>
      </c>
      <c r="J308" s="97" t="str">
        <f t="shared" si="13"/>
        <v>Ana – Simon – OK Kapela</v>
      </c>
      <c r="L308" s="97" t="str">
        <f t="shared" si="14"/>
        <v>Ana – Simon</v>
      </c>
    </row>
    <row r="309" spans="2:12" x14ac:dyDescent="0.25">
      <c r="B309" s="35">
        <v>1581</v>
      </c>
      <c r="C309" s="47" t="s">
        <v>447</v>
      </c>
      <c r="D309" s="47" t="s">
        <v>564</v>
      </c>
      <c r="E309" s="47" t="s">
        <v>4</v>
      </c>
      <c r="F309" s="36"/>
      <c r="H309" s="97" t="str">
        <f t="shared" si="12"/>
        <v>Nikola – Škorić – OK Kapela</v>
      </c>
      <c r="J309" s="97" t="str">
        <f t="shared" si="13"/>
        <v>Nikola – Škorić – OK Kapela</v>
      </c>
      <c r="L309" s="97" t="str">
        <f t="shared" si="14"/>
        <v>Nikola – Škorić</v>
      </c>
    </row>
    <row r="310" spans="2:12" x14ac:dyDescent="0.25">
      <c r="B310" s="35">
        <v>1417</v>
      </c>
      <c r="C310" s="47" t="s">
        <v>372</v>
      </c>
      <c r="D310" s="47" t="s">
        <v>565</v>
      </c>
      <c r="E310" s="47" t="s">
        <v>4</v>
      </c>
      <c r="F310" s="36" t="s">
        <v>304</v>
      </c>
      <c r="H310" s="97" t="str">
        <f t="shared" si="12"/>
        <v>Marina – Šojat – OK Kapela – Ž45</v>
      </c>
      <c r="J310" s="97" t="str">
        <f t="shared" si="13"/>
        <v>Marina – Šojat – OK Kapela</v>
      </c>
      <c r="L310" s="97" t="str">
        <f t="shared" si="14"/>
        <v>Marina – Šojat</v>
      </c>
    </row>
    <row r="311" spans="2:12" x14ac:dyDescent="0.25">
      <c r="B311" s="35">
        <v>1282</v>
      </c>
      <c r="C311" s="47" t="s">
        <v>130</v>
      </c>
      <c r="D311" s="47" t="s">
        <v>129</v>
      </c>
      <c r="E311" s="47" t="s">
        <v>4</v>
      </c>
      <c r="F311" s="36" t="s">
        <v>116</v>
      </c>
      <c r="H311" s="97" t="str">
        <f t="shared" si="12"/>
        <v>Vladimir – Spasić – OK Kapela – M35</v>
      </c>
      <c r="J311" s="97" t="str">
        <f t="shared" si="13"/>
        <v>Vladimir – Spasić – OK Kapela</v>
      </c>
      <c r="L311" s="97" t="str">
        <f t="shared" si="14"/>
        <v>Vladimir – Spasić</v>
      </c>
    </row>
    <row r="312" spans="2:12" x14ac:dyDescent="0.25">
      <c r="B312" s="35">
        <v>1358</v>
      </c>
      <c r="C312" s="47" t="s">
        <v>177</v>
      </c>
      <c r="D312" s="47" t="s">
        <v>176</v>
      </c>
      <c r="E312" s="47" t="s">
        <v>4</v>
      </c>
      <c r="F312" s="36" t="s">
        <v>168</v>
      </c>
      <c r="H312" s="97" t="str">
        <f t="shared" si="12"/>
        <v>Krešo – Špoljar – OK Kapela – M55</v>
      </c>
      <c r="J312" s="97" t="str">
        <f t="shared" si="13"/>
        <v>Krešo – Špoljar – OK Kapela</v>
      </c>
      <c r="L312" s="97" t="str">
        <f t="shared" si="14"/>
        <v>Krešo – Špoljar</v>
      </c>
    </row>
    <row r="313" spans="2:12" x14ac:dyDescent="0.25">
      <c r="B313" s="35">
        <v>1032</v>
      </c>
      <c r="C313" s="47" t="s">
        <v>254</v>
      </c>
      <c r="D313" s="47" t="s">
        <v>253</v>
      </c>
      <c r="E313" s="47" t="s">
        <v>4</v>
      </c>
      <c r="F313" s="36" t="s">
        <v>248</v>
      </c>
      <c r="H313" s="97" t="str">
        <f t="shared" si="12"/>
        <v>Suzana – Stanić – OK Kapela – Ž21B</v>
      </c>
      <c r="J313" s="97" t="str">
        <f t="shared" si="13"/>
        <v>Suzana – Stanić – OK Kapela</v>
      </c>
      <c r="L313" s="97" t="str">
        <f t="shared" si="14"/>
        <v>Suzana – Stanić</v>
      </c>
    </row>
    <row r="314" spans="2:12" x14ac:dyDescent="0.25">
      <c r="B314" s="35">
        <v>1348</v>
      </c>
      <c r="C314" s="47" t="s">
        <v>379</v>
      </c>
      <c r="D314" s="47" t="s">
        <v>566</v>
      </c>
      <c r="E314" s="47" t="s">
        <v>4</v>
      </c>
      <c r="F314" s="36" t="s">
        <v>92</v>
      </c>
      <c r="H314" s="97" t="str">
        <f t="shared" si="12"/>
        <v>Bruno – Stanković – OK Kapela – M21B</v>
      </c>
      <c r="J314" s="97" t="str">
        <f t="shared" si="13"/>
        <v>Bruno – Stanković – OK Kapela</v>
      </c>
      <c r="L314" s="97" t="str">
        <f t="shared" si="14"/>
        <v>Bruno – Stanković</v>
      </c>
    </row>
    <row r="315" spans="2:12" x14ac:dyDescent="0.25">
      <c r="B315" s="35">
        <v>1872</v>
      </c>
      <c r="C315" s="47" t="s">
        <v>294</v>
      </c>
      <c r="D315" s="47" t="s">
        <v>489</v>
      </c>
      <c r="E315" s="47" t="s">
        <v>4</v>
      </c>
      <c r="F315" s="36" t="s">
        <v>248</v>
      </c>
      <c r="H315" s="97" t="str">
        <f t="shared" si="12"/>
        <v>Ivana – Stankovski – OK Kapela – Ž21B</v>
      </c>
      <c r="J315" s="97" t="str">
        <f t="shared" si="13"/>
        <v>Ivana – Stankovski – OK Kapela</v>
      </c>
      <c r="L315" s="97" t="str">
        <f t="shared" si="14"/>
        <v>Ivana – Stankovski</v>
      </c>
    </row>
    <row r="316" spans="2:12" x14ac:dyDescent="0.25">
      <c r="B316" s="35">
        <v>1499</v>
      </c>
      <c r="C316" s="47" t="s">
        <v>389</v>
      </c>
      <c r="D316" s="47" t="s">
        <v>567</v>
      </c>
      <c r="E316" s="47" t="s">
        <v>4</v>
      </c>
      <c r="F316" s="36" t="s">
        <v>116</v>
      </c>
      <c r="H316" s="97" t="str">
        <f t="shared" si="12"/>
        <v>Vanja – Suhina – OK Kapela – M35</v>
      </c>
      <c r="J316" s="97" t="str">
        <f t="shared" si="13"/>
        <v>Vanja – Suhina – OK Kapela</v>
      </c>
      <c r="L316" s="97" t="str">
        <f t="shared" si="14"/>
        <v>Vanja – Suhina</v>
      </c>
    </row>
    <row r="317" spans="2:12" x14ac:dyDescent="0.25">
      <c r="B317" s="35">
        <v>1487</v>
      </c>
      <c r="C317" s="47" t="s">
        <v>136</v>
      </c>
      <c r="D317" s="47" t="s">
        <v>135</v>
      </c>
      <c r="E317" s="47" t="s">
        <v>4</v>
      </c>
      <c r="F317" s="36" t="s">
        <v>116</v>
      </c>
      <c r="H317" s="97" t="str">
        <f t="shared" si="12"/>
        <v>Darko – Surjan – OK Kapela – M35</v>
      </c>
      <c r="J317" s="97" t="str">
        <f t="shared" si="13"/>
        <v>Darko – Surjan – OK Kapela</v>
      </c>
      <c r="L317" s="97" t="str">
        <f t="shared" si="14"/>
        <v>Darko – Surjan</v>
      </c>
    </row>
    <row r="318" spans="2:12" x14ac:dyDescent="0.25">
      <c r="B318" s="35">
        <v>1420</v>
      </c>
      <c r="C318" s="47" t="s">
        <v>164</v>
      </c>
      <c r="D318" s="47" t="s">
        <v>163</v>
      </c>
      <c r="E318" s="47" t="s">
        <v>4</v>
      </c>
      <c r="F318" s="36" t="s">
        <v>92</v>
      </c>
      <c r="H318" s="97" t="str">
        <f t="shared" si="12"/>
        <v>Zdravko – Tonković – OK Kapela – M21B</v>
      </c>
      <c r="J318" s="97" t="str">
        <f t="shared" si="13"/>
        <v>Zdravko – Tonković – OK Kapela</v>
      </c>
      <c r="L318" s="97" t="str">
        <f t="shared" si="14"/>
        <v>Zdravko – Tonković</v>
      </c>
    </row>
    <row r="319" spans="2:12" x14ac:dyDescent="0.25">
      <c r="B319" s="35">
        <v>1072</v>
      </c>
      <c r="C319" s="47" t="s">
        <v>159</v>
      </c>
      <c r="D319" s="47" t="s">
        <v>158</v>
      </c>
      <c r="E319" s="47" t="s">
        <v>4</v>
      </c>
      <c r="F319" s="36" t="s">
        <v>142</v>
      </c>
      <c r="H319" s="97" t="str">
        <f t="shared" si="12"/>
        <v>Vlatko – Tounec – OK Kapela – M45</v>
      </c>
      <c r="J319" s="97" t="str">
        <f t="shared" si="13"/>
        <v>Vlatko – Tounec – OK Kapela</v>
      </c>
      <c r="L319" s="97" t="str">
        <f t="shared" si="14"/>
        <v>Vlatko – Tounec</v>
      </c>
    </row>
    <row r="320" spans="2:12" x14ac:dyDescent="0.25">
      <c r="B320" s="35">
        <v>1126</v>
      </c>
      <c r="C320" s="47" t="s">
        <v>130</v>
      </c>
      <c r="D320" s="47" t="s">
        <v>152</v>
      </c>
      <c r="E320" s="47" t="s">
        <v>4</v>
      </c>
      <c r="F320" s="36" t="s">
        <v>142</v>
      </c>
      <c r="H320" s="97" t="str">
        <f t="shared" si="12"/>
        <v>Vladimir – Trivunović – OK Kapela – M45</v>
      </c>
      <c r="J320" s="97" t="str">
        <f t="shared" si="13"/>
        <v>Vladimir – Trivunović – OK Kapela</v>
      </c>
      <c r="L320" s="97" t="str">
        <f t="shared" si="14"/>
        <v>Vladimir – Trivunović</v>
      </c>
    </row>
    <row r="321" spans="2:12" x14ac:dyDescent="0.25">
      <c r="B321" s="35">
        <v>1319</v>
      </c>
      <c r="C321" s="47" t="s">
        <v>294</v>
      </c>
      <c r="D321" s="47" t="s">
        <v>568</v>
      </c>
      <c r="E321" s="47" t="s">
        <v>4</v>
      </c>
      <c r="F321" s="36" t="s">
        <v>248</v>
      </c>
      <c r="H321" s="97" t="str">
        <f t="shared" si="12"/>
        <v>Ivana – Ulrich Cvenić – OK Kapela – Ž21B</v>
      </c>
      <c r="J321" s="97" t="str">
        <f t="shared" si="13"/>
        <v>Ivana – Ulrich Cvenić – OK Kapela</v>
      </c>
      <c r="L321" s="97" t="str">
        <f t="shared" si="14"/>
        <v>Ivana – Ulrich Cvenić</v>
      </c>
    </row>
    <row r="322" spans="2:12" x14ac:dyDescent="0.25">
      <c r="B322" s="35">
        <v>1083</v>
      </c>
      <c r="C322" s="47" t="s">
        <v>569</v>
      </c>
      <c r="D322" s="47" t="s">
        <v>108</v>
      </c>
      <c r="E322" s="47" t="s">
        <v>4</v>
      </c>
      <c r="F322" s="36" t="s">
        <v>5</v>
      </c>
      <c r="H322" s="97" t="str">
        <f t="shared" si="12"/>
        <v>Fabijan – Vidaković – OK Kapela – M12</v>
      </c>
      <c r="J322" s="97" t="str">
        <f t="shared" si="13"/>
        <v>Fabijan – Vidaković – OK Kapela</v>
      </c>
      <c r="L322" s="97" t="str">
        <f t="shared" si="14"/>
        <v>Fabijan – Vidaković</v>
      </c>
    </row>
    <row r="323" spans="2:12" x14ac:dyDescent="0.25">
      <c r="B323" s="35">
        <v>1259</v>
      </c>
      <c r="C323" s="47" t="s">
        <v>222</v>
      </c>
      <c r="D323" s="47" t="s">
        <v>108</v>
      </c>
      <c r="E323" s="47" t="s">
        <v>4</v>
      </c>
      <c r="F323" s="36" t="s">
        <v>220</v>
      </c>
      <c r="H323" s="97" t="str">
        <f t="shared" si="12"/>
        <v>Majda – Vidaković – OK Kapela – Ž16</v>
      </c>
      <c r="J323" s="97" t="str">
        <f t="shared" si="13"/>
        <v>Majda – Vidaković – OK Kapela</v>
      </c>
      <c r="L323" s="97" t="str">
        <f t="shared" si="14"/>
        <v>Majda – Vidaković</v>
      </c>
    </row>
    <row r="324" spans="2:12" x14ac:dyDescent="0.25">
      <c r="B324" s="35">
        <v>1398</v>
      </c>
      <c r="C324" s="47" t="s">
        <v>109</v>
      </c>
      <c r="D324" s="47" t="s">
        <v>108</v>
      </c>
      <c r="E324" s="47" t="s">
        <v>4</v>
      </c>
      <c r="F324" s="36" t="s">
        <v>92</v>
      </c>
      <c r="H324" s="97" t="str">
        <f t="shared" si="12"/>
        <v>Zvonko – Vidaković – OK Kapela – M21B</v>
      </c>
      <c r="J324" s="97" t="str">
        <f t="shared" si="13"/>
        <v>Zvonko – Vidaković – OK Kapela</v>
      </c>
      <c r="L324" s="97" t="str">
        <f t="shared" si="14"/>
        <v>Zvonko – Vidaković</v>
      </c>
    </row>
    <row r="325" spans="2:12" x14ac:dyDescent="0.25">
      <c r="B325" s="35">
        <v>1089</v>
      </c>
      <c r="C325" s="47" t="s">
        <v>103</v>
      </c>
      <c r="D325" s="47" t="s">
        <v>102</v>
      </c>
      <c r="E325" s="47" t="s">
        <v>4</v>
      </c>
      <c r="F325" s="36" t="s">
        <v>92</v>
      </c>
      <c r="H325" s="97" t="str">
        <f t="shared" si="12"/>
        <v>Dario – Vodopija – OK Kapela – M21B</v>
      </c>
      <c r="J325" s="97" t="str">
        <f t="shared" si="13"/>
        <v>Dario – Vodopija – OK Kapela</v>
      </c>
      <c r="L325" s="97" t="str">
        <f t="shared" si="14"/>
        <v>Dario – Vodopija</v>
      </c>
    </row>
    <row r="326" spans="2:12" x14ac:dyDescent="0.25">
      <c r="B326" s="35">
        <v>1498</v>
      </c>
      <c r="C326" s="47" t="s">
        <v>132</v>
      </c>
      <c r="D326" s="47" t="s">
        <v>102</v>
      </c>
      <c r="E326" s="47" t="s">
        <v>4</v>
      </c>
      <c r="F326" s="36" t="s">
        <v>116</v>
      </c>
      <c r="H326" s="97" t="str">
        <f t="shared" si="12"/>
        <v>Goran – Vodopija – OK Kapela – M35</v>
      </c>
      <c r="J326" s="97" t="str">
        <f t="shared" si="13"/>
        <v>Goran – Vodopija – OK Kapela</v>
      </c>
      <c r="L326" s="97" t="str">
        <f t="shared" si="14"/>
        <v>Goran – Vodopija</v>
      </c>
    </row>
    <row r="327" spans="2:12" x14ac:dyDescent="0.25">
      <c r="B327" s="35">
        <v>1388</v>
      </c>
      <c r="C327" s="47" t="s">
        <v>141</v>
      </c>
      <c r="D327" s="47" t="s">
        <v>123</v>
      </c>
      <c r="E327" s="47" t="s">
        <v>4</v>
      </c>
      <c r="F327" s="36" t="s">
        <v>168</v>
      </c>
      <c r="H327" s="97" t="str">
        <f t="shared" si="12"/>
        <v>Robert – Vuk – OK Kapela – M55</v>
      </c>
      <c r="J327" s="97" t="str">
        <f t="shared" si="13"/>
        <v>Robert – Vuk – OK Kapela</v>
      </c>
      <c r="L327" s="97" t="str">
        <f t="shared" si="14"/>
        <v>Robert – Vuk</v>
      </c>
    </row>
    <row r="328" spans="2:12" x14ac:dyDescent="0.25">
      <c r="B328" s="35">
        <v>1053</v>
      </c>
      <c r="C328" s="47" t="s">
        <v>308</v>
      </c>
      <c r="D328" s="47" t="s">
        <v>123</v>
      </c>
      <c r="E328" s="47" t="s">
        <v>4</v>
      </c>
      <c r="F328" s="36" t="s">
        <v>304</v>
      </c>
      <c r="H328" s="97" t="str">
        <f t="shared" si="12"/>
        <v>Srebrenka – Vuk – OK Kapela – Ž45</v>
      </c>
      <c r="J328" s="97" t="str">
        <f t="shared" si="13"/>
        <v>Srebrenka – Vuk – OK Kapela</v>
      </c>
      <c r="L328" s="97" t="str">
        <f t="shared" si="14"/>
        <v>Srebrenka – Vuk</v>
      </c>
    </row>
    <row r="329" spans="2:12" x14ac:dyDescent="0.25">
      <c r="B329" s="35">
        <v>1075</v>
      </c>
      <c r="C329" s="47" t="s">
        <v>154</v>
      </c>
      <c r="D329" s="47" t="s">
        <v>153</v>
      </c>
      <c r="E329" s="47" t="s">
        <v>4</v>
      </c>
      <c r="F329" s="36" t="s">
        <v>142</v>
      </c>
      <c r="H329" s="97" t="str">
        <f t="shared" si="12"/>
        <v>Mladen – Vukmanović – OK Kapela – M45</v>
      </c>
      <c r="J329" s="97" t="str">
        <f t="shared" si="13"/>
        <v>Mladen – Vukmanović – OK Kapela</v>
      </c>
      <c r="L329" s="97" t="str">
        <f t="shared" si="14"/>
        <v>Mladen – Vukmanović</v>
      </c>
    </row>
    <row r="330" spans="2:12" x14ac:dyDescent="0.25">
      <c r="B330" s="35">
        <v>1094</v>
      </c>
      <c r="C330" s="47" t="s">
        <v>231</v>
      </c>
      <c r="D330" s="47" t="s">
        <v>153</v>
      </c>
      <c r="E330" s="47" t="s">
        <v>4</v>
      </c>
      <c r="F330" s="36" t="s">
        <v>232</v>
      </c>
      <c r="H330" s="97" t="str">
        <f t="shared" si="12"/>
        <v>Vinka – Vukmanović – OK Kapela – Ž21A</v>
      </c>
      <c r="J330" s="97" t="str">
        <f t="shared" si="13"/>
        <v>Vinka – Vukmanović – OK Kapela</v>
      </c>
      <c r="L330" s="97" t="str">
        <f t="shared" si="14"/>
        <v>Vinka – Vukmanović</v>
      </c>
    </row>
    <row r="331" spans="2:12" x14ac:dyDescent="0.25">
      <c r="B331" s="35">
        <v>1382</v>
      </c>
      <c r="C331" s="47" t="s">
        <v>570</v>
      </c>
      <c r="D331" s="47" t="s">
        <v>571</v>
      </c>
      <c r="E331" s="47" t="s">
        <v>4</v>
      </c>
      <c r="F331" s="36" t="s">
        <v>42</v>
      </c>
      <c r="H331" s="97" t="str">
        <f t="shared" ref="H331:H394" si="15">IF(C331="","",C331) &amp; IF(D331="",""," – " &amp; D331) &amp; IF(E331="",""," – " &amp; E331) &amp; IF(F331="",""," – " &amp; F331)</f>
        <v>Bepo – Željem – OK Kapela – M16</v>
      </c>
      <c r="J331" s="97" t="str">
        <f t="shared" ref="J331:J394" si="16">IF(C331="","",C331) &amp; IF(D331="",""," – " &amp; D331) &amp; IF(E331="",""," – " &amp; E331)</f>
        <v>Bepo – Željem – OK Kapela</v>
      </c>
      <c r="L331" s="97" t="str">
        <f t="shared" ref="L331:L394" si="17">IF(C331="","",C331) &amp; IF(D331="",""," – " &amp; D331)</f>
        <v>Bepo – Željem</v>
      </c>
    </row>
    <row r="332" spans="2:12" x14ac:dyDescent="0.25">
      <c r="B332" s="35">
        <v>1449</v>
      </c>
      <c r="C332" s="47" t="s">
        <v>437</v>
      </c>
      <c r="D332" s="47" t="s">
        <v>571</v>
      </c>
      <c r="E332" s="47" t="s">
        <v>4</v>
      </c>
      <c r="F332" s="36" t="s">
        <v>92</v>
      </c>
      <c r="H332" s="97" t="str">
        <f t="shared" si="15"/>
        <v>Roko – Željem – OK Kapela – M21B</v>
      </c>
      <c r="J332" s="97" t="str">
        <f t="shared" si="16"/>
        <v>Roko – Željem – OK Kapela</v>
      </c>
      <c r="L332" s="97" t="str">
        <f t="shared" si="17"/>
        <v>Roko – Željem</v>
      </c>
    </row>
    <row r="333" spans="2:12" x14ac:dyDescent="0.25">
      <c r="B333" s="35">
        <v>1061</v>
      </c>
      <c r="C333" s="47" t="s">
        <v>130</v>
      </c>
      <c r="D333" s="47" t="s">
        <v>572</v>
      </c>
      <c r="E333" s="47" t="s">
        <v>4</v>
      </c>
      <c r="F333" s="36" t="s">
        <v>92</v>
      </c>
      <c r="H333" s="97" t="str">
        <f t="shared" si="15"/>
        <v>Vladimir – Ževrnja – OK Kapela – M21B</v>
      </c>
      <c r="J333" s="97" t="str">
        <f t="shared" si="16"/>
        <v>Vladimir – Ževrnja – OK Kapela</v>
      </c>
      <c r="L333" s="97" t="str">
        <f t="shared" si="17"/>
        <v>Vladimir – Ževrnja</v>
      </c>
    </row>
    <row r="334" spans="2:12" x14ac:dyDescent="0.25">
      <c r="B334" s="35">
        <v>1275</v>
      </c>
      <c r="C334" s="47" t="s">
        <v>301</v>
      </c>
      <c r="D334" s="47" t="s">
        <v>300</v>
      </c>
      <c r="E334" s="47" t="s">
        <v>4</v>
      </c>
      <c r="F334" s="36" t="s">
        <v>270</v>
      </c>
      <c r="H334" s="97" t="str">
        <f t="shared" si="15"/>
        <v>Marijana – Žgela Putniković – OK Kapela – Ž35</v>
      </c>
      <c r="J334" s="97" t="str">
        <f t="shared" si="16"/>
        <v>Marijana – Žgela Putniković – OK Kapela</v>
      </c>
      <c r="L334" s="97" t="str">
        <f t="shared" si="17"/>
        <v>Marijana – Žgela Putniković</v>
      </c>
    </row>
    <row r="335" spans="2:12" x14ac:dyDescent="0.25">
      <c r="B335" s="35">
        <v>1950</v>
      </c>
      <c r="C335" s="47" t="s">
        <v>294</v>
      </c>
      <c r="D335" s="47" t="s">
        <v>1077</v>
      </c>
      <c r="E335" s="47" t="s">
        <v>4</v>
      </c>
      <c r="F335" s="36" t="s">
        <v>248</v>
      </c>
      <c r="H335" s="97" t="str">
        <f t="shared" si="15"/>
        <v>Ivana – Žitnik – OK Kapela – Ž21B</v>
      </c>
      <c r="J335" s="97" t="str">
        <f t="shared" si="16"/>
        <v>Ivana – Žitnik – OK Kapela</v>
      </c>
      <c r="L335" s="97" t="str">
        <f t="shared" si="17"/>
        <v>Ivana – Žitnik</v>
      </c>
    </row>
    <row r="336" spans="2:12" x14ac:dyDescent="0.25">
      <c r="B336" s="35">
        <v>1656</v>
      </c>
      <c r="C336" s="47" t="s">
        <v>315</v>
      </c>
      <c r="D336" s="47" t="s">
        <v>573</v>
      </c>
      <c r="E336" s="47" t="s">
        <v>27</v>
      </c>
      <c r="F336" s="36"/>
      <c r="H336" s="97" t="str">
        <f t="shared" si="15"/>
        <v>Sanja – Benaković – OK Maksimir</v>
      </c>
      <c r="J336" s="97" t="str">
        <f t="shared" si="16"/>
        <v>Sanja – Benaković – OK Maksimir</v>
      </c>
      <c r="L336" s="97" t="str">
        <f t="shared" si="17"/>
        <v>Sanja – Benaković</v>
      </c>
    </row>
    <row r="337" spans="2:12" x14ac:dyDescent="0.25">
      <c r="B337" s="35">
        <v>1060</v>
      </c>
      <c r="C337" s="47" t="s">
        <v>184</v>
      </c>
      <c r="D337" s="47" t="s">
        <v>183</v>
      </c>
      <c r="E337" s="47" t="s">
        <v>27</v>
      </c>
      <c r="F337" s="36" t="s">
        <v>574</v>
      </c>
      <c r="H337" s="97" t="str">
        <f t="shared" si="15"/>
        <v>Radovan – Čepelak – OK Maksimir – M70</v>
      </c>
      <c r="J337" s="97" t="str">
        <f t="shared" si="16"/>
        <v>Radovan – Čepelak – OK Maksimir</v>
      </c>
      <c r="L337" s="97" t="str">
        <f t="shared" si="17"/>
        <v>Radovan – Čepelak</v>
      </c>
    </row>
    <row r="338" spans="2:12" x14ac:dyDescent="0.25">
      <c r="B338" s="35">
        <v>1062</v>
      </c>
      <c r="C338" s="47" t="s">
        <v>272</v>
      </c>
      <c r="D338" s="47" t="s">
        <v>271</v>
      </c>
      <c r="E338" s="47" t="s">
        <v>27</v>
      </c>
      <c r="F338" s="36" t="s">
        <v>270</v>
      </c>
      <c r="H338" s="97" t="str">
        <f t="shared" si="15"/>
        <v>Fabiana – Cini – OK Maksimir – Ž35</v>
      </c>
      <c r="J338" s="97" t="str">
        <f t="shared" si="16"/>
        <v>Fabiana – Cini – OK Maksimir</v>
      </c>
      <c r="L338" s="97" t="str">
        <f t="shared" si="17"/>
        <v>Fabiana – Cini</v>
      </c>
    </row>
    <row r="339" spans="2:12" x14ac:dyDescent="0.25">
      <c r="B339" s="35">
        <v>1593</v>
      </c>
      <c r="C339" s="47" t="s">
        <v>346</v>
      </c>
      <c r="D339" s="47" t="s">
        <v>575</v>
      </c>
      <c r="E339" s="47" t="s">
        <v>27</v>
      </c>
      <c r="F339" s="36"/>
      <c r="H339" s="97" t="str">
        <f t="shared" si="15"/>
        <v>Matej – Čović – OK Maksimir</v>
      </c>
      <c r="J339" s="97" t="str">
        <f t="shared" si="16"/>
        <v>Matej – Čović – OK Maksimir</v>
      </c>
      <c r="L339" s="97" t="str">
        <f t="shared" si="17"/>
        <v>Matej – Čović</v>
      </c>
    </row>
    <row r="340" spans="2:12" x14ac:dyDescent="0.25">
      <c r="B340" s="35">
        <v>1354</v>
      </c>
      <c r="C340" s="47" t="s">
        <v>154</v>
      </c>
      <c r="D340" s="47" t="s">
        <v>576</v>
      </c>
      <c r="E340" s="47" t="s">
        <v>27</v>
      </c>
      <c r="F340" s="36" t="s">
        <v>574</v>
      </c>
      <c r="H340" s="97" t="str">
        <f t="shared" si="15"/>
        <v>Mladen – Debić – OK Maksimir – M70</v>
      </c>
      <c r="J340" s="97" t="str">
        <f t="shared" si="16"/>
        <v>Mladen – Debić – OK Maksimir</v>
      </c>
      <c r="L340" s="97" t="str">
        <f t="shared" si="17"/>
        <v>Mladen – Debić</v>
      </c>
    </row>
    <row r="341" spans="2:12" x14ac:dyDescent="0.25">
      <c r="B341" s="35">
        <v>1418</v>
      </c>
      <c r="C341" s="47" t="s">
        <v>115</v>
      </c>
      <c r="D341" s="47" t="s">
        <v>114</v>
      </c>
      <c r="E341" s="47" t="s">
        <v>27</v>
      </c>
      <c r="F341" s="36" t="s">
        <v>116</v>
      </c>
      <c r="H341" s="97" t="str">
        <f t="shared" si="15"/>
        <v>Petar – Delić – OK Maksimir – M35</v>
      </c>
      <c r="J341" s="97" t="str">
        <f t="shared" si="16"/>
        <v>Petar – Delić – OK Maksimir</v>
      </c>
      <c r="L341" s="97" t="str">
        <f t="shared" si="17"/>
        <v>Petar – Delić</v>
      </c>
    </row>
    <row r="342" spans="2:12" x14ac:dyDescent="0.25">
      <c r="B342" s="35">
        <v>1369</v>
      </c>
      <c r="C342" s="47" t="s">
        <v>577</v>
      </c>
      <c r="D342" s="47" t="s">
        <v>578</v>
      </c>
      <c r="E342" s="47" t="s">
        <v>27</v>
      </c>
      <c r="F342" s="36" t="s">
        <v>248</v>
      </c>
      <c r="H342" s="97" t="str">
        <f t="shared" si="15"/>
        <v>Doroteja – Držaić – OK Maksimir – Ž21B</v>
      </c>
      <c r="J342" s="97" t="str">
        <f t="shared" si="16"/>
        <v>Doroteja – Držaić – OK Maksimir</v>
      </c>
      <c r="L342" s="97" t="str">
        <f t="shared" si="17"/>
        <v>Doroteja – Držaić</v>
      </c>
    </row>
    <row r="343" spans="2:12" x14ac:dyDescent="0.25">
      <c r="B343" s="35">
        <v>1618</v>
      </c>
      <c r="C343" s="47" t="s">
        <v>579</v>
      </c>
      <c r="D343" s="47" t="s">
        <v>580</v>
      </c>
      <c r="E343" s="47" t="s">
        <v>27</v>
      </c>
      <c r="F343" s="36"/>
      <c r="H343" s="97" t="str">
        <f t="shared" si="15"/>
        <v>Hanna – Fejzić – OK Maksimir</v>
      </c>
      <c r="J343" s="97" t="str">
        <f t="shared" si="16"/>
        <v>Hanna – Fejzić – OK Maksimir</v>
      </c>
      <c r="L343" s="97" t="str">
        <f t="shared" si="17"/>
        <v>Hanna – Fejzić</v>
      </c>
    </row>
    <row r="344" spans="2:12" x14ac:dyDescent="0.25">
      <c r="B344" s="35">
        <v>1202</v>
      </c>
      <c r="C344" s="47" t="s">
        <v>581</v>
      </c>
      <c r="D344" s="47" t="s">
        <v>582</v>
      </c>
      <c r="E344" s="47" t="s">
        <v>27</v>
      </c>
      <c r="F344" s="36" t="s">
        <v>232</v>
      </c>
      <c r="H344" s="97" t="str">
        <f t="shared" si="15"/>
        <v>Margaux Marthe Marie – Grioche – OK Maksimir – Ž21A</v>
      </c>
      <c r="J344" s="97" t="str">
        <f t="shared" si="16"/>
        <v>Margaux Marthe Marie – Grioche – OK Maksimir</v>
      </c>
      <c r="L344" s="97" t="str">
        <f t="shared" si="17"/>
        <v>Margaux Marthe Marie – Grioche</v>
      </c>
    </row>
    <row r="345" spans="2:12" x14ac:dyDescent="0.25">
      <c r="B345" s="35">
        <v>1286</v>
      </c>
      <c r="C345" s="47" t="s">
        <v>583</v>
      </c>
      <c r="D345" s="47" t="s">
        <v>584</v>
      </c>
      <c r="E345" s="47" t="s">
        <v>27</v>
      </c>
      <c r="F345" s="36"/>
      <c r="H345" s="97" t="str">
        <f t="shared" si="15"/>
        <v>Tajana – Holjevac-Gagulić – OK Maksimir</v>
      </c>
      <c r="J345" s="97" t="str">
        <f t="shared" si="16"/>
        <v>Tajana – Holjevac-Gagulić – OK Maksimir</v>
      </c>
      <c r="L345" s="97" t="str">
        <f t="shared" si="17"/>
        <v>Tajana – Holjevac-Gagulić</v>
      </c>
    </row>
    <row r="346" spans="2:12" x14ac:dyDescent="0.25">
      <c r="B346" s="35">
        <v>1130</v>
      </c>
      <c r="C346" s="47" t="s">
        <v>64</v>
      </c>
      <c r="D346" s="47" t="s">
        <v>63</v>
      </c>
      <c r="E346" s="47" t="s">
        <v>27</v>
      </c>
      <c r="F346" s="36" t="s">
        <v>62</v>
      </c>
      <c r="H346" s="97" t="str">
        <f t="shared" si="15"/>
        <v>Lobel – Horvat – OK Maksimir – M21A</v>
      </c>
      <c r="J346" s="97" t="str">
        <f t="shared" si="16"/>
        <v>Lobel – Horvat – OK Maksimir</v>
      </c>
      <c r="L346" s="97" t="str">
        <f t="shared" si="17"/>
        <v>Lobel – Horvat</v>
      </c>
    </row>
    <row r="347" spans="2:12" x14ac:dyDescent="0.25">
      <c r="B347" s="35">
        <v>1515</v>
      </c>
      <c r="C347" s="47" t="s">
        <v>250</v>
      </c>
      <c r="D347" s="47" t="s">
        <v>63</v>
      </c>
      <c r="E347" s="47" t="s">
        <v>27</v>
      </c>
      <c r="F347" s="36" t="s">
        <v>304</v>
      </c>
      <c r="H347" s="97" t="str">
        <f t="shared" si="15"/>
        <v>Mirjana – Horvat – OK Maksimir – Ž45</v>
      </c>
      <c r="J347" s="97" t="str">
        <f t="shared" si="16"/>
        <v>Mirjana – Horvat – OK Maksimir</v>
      </c>
      <c r="L347" s="97" t="str">
        <f t="shared" si="17"/>
        <v>Mirjana – Horvat</v>
      </c>
    </row>
    <row r="348" spans="2:12" x14ac:dyDescent="0.25">
      <c r="B348" s="35">
        <v>1109</v>
      </c>
      <c r="C348" s="47" t="s">
        <v>169</v>
      </c>
      <c r="D348" s="47" t="s">
        <v>63</v>
      </c>
      <c r="E348" s="47" t="s">
        <v>27</v>
      </c>
      <c r="F348" s="36" t="s">
        <v>168</v>
      </c>
      <c r="H348" s="97" t="str">
        <f t="shared" si="15"/>
        <v>Saša – Horvat – OK Maksimir – M55</v>
      </c>
      <c r="J348" s="97" t="str">
        <f t="shared" si="16"/>
        <v>Saša – Horvat – OK Maksimir</v>
      </c>
      <c r="L348" s="97" t="str">
        <f t="shared" si="17"/>
        <v>Saša – Horvat</v>
      </c>
    </row>
    <row r="349" spans="2:12" x14ac:dyDescent="0.25">
      <c r="B349" s="35">
        <v>1223</v>
      </c>
      <c r="C349" s="47" t="s">
        <v>585</v>
      </c>
      <c r="D349" s="47" t="s">
        <v>63</v>
      </c>
      <c r="E349" s="47" t="s">
        <v>27</v>
      </c>
      <c r="F349" s="36" t="s">
        <v>62</v>
      </c>
      <c r="H349" s="97" t="str">
        <f t="shared" si="15"/>
        <v>Vjeran – Horvat – OK Maksimir – M21A</v>
      </c>
      <c r="J349" s="97" t="str">
        <f t="shared" si="16"/>
        <v>Vjeran – Horvat – OK Maksimir</v>
      </c>
      <c r="L349" s="97" t="str">
        <f t="shared" si="17"/>
        <v>Vjeran – Horvat</v>
      </c>
    </row>
    <row r="350" spans="2:12" x14ac:dyDescent="0.25">
      <c r="B350" s="35">
        <v>1372</v>
      </c>
      <c r="C350" s="47" t="s">
        <v>296</v>
      </c>
      <c r="D350" s="47" t="s">
        <v>295</v>
      </c>
      <c r="E350" s="47" t="s">
        <v>27</v>
      </c>
      <c r="F350" s="36" t="s">
        <v>304</v>
      </c>
      <c r="H350" s="97" t="str">
        <f t="shared" si="15"/>
        <v>Mirka – Jakšić – OK Maksimir – Ž45</v>
      </c>
      <c r="J350" s="97" t="str">
        <f t="shared" si="16"/>
        <v>Mirka – Jakšić – OK Maksimir</v>
      </c>
      <c r="L350" s="97" t="str">
        <f t="shared" si="17"/>
        <v>Mirka – Jakšić</v>
      </c>
    </row>
    <row r="351" spans="2:12" x14ac:dyDescent="0.25">
      <c r="B351" s="35">
        <v>1228</v>
      </c>
      <c r="C351" s="47" t="s">
        <v>259</v>
      </c>
      <c r="D351" s="47" t="s">
        <v>586</v>
      </c>
      <c r="E351" s="47" t="s">
        <v>27</v>
      </c>
      <c r="F351" s="36" t="s">
        <v>304</v>
      </c>
      <c r="H351" s="97" t="str">
        <f t="shared" si="15"/>
        <v>Višnja – Kabalin Borenić – OK Maksimir – Ž45</v>
      </c>
      <c r="J351" s="97" t="str">
        <f t="shared" si="16"/>
        <v>Višnja – Kabalin Borenić – OK Maksimir</v>
      </c>
      <c r="L351" s="97" t="str">
        <f t="shared" si="17"/>
        <v>Višnja – Kabalin Borenić</v>
      </c>
    </row>
    <row r="352" spans="2:12" x14ac:dyDescent="0.25">
      <c r="B352" s="35">
        <v>1404</v>
      </c>
      <c r="C352" s="47" t="s">
        <v>587</v>
      </c>
      <c r="D352" s="47" t="s">
        <v>119</v>
      </c>
      <c r="E352" s="47" t="s">
        <v>27</v>
      </c>
      <c r="F352" s="36" t="s">
        <v>197</v>
      </c>
      <c r="H352" s="97" t="str">
        <f t="shared" si="15"/>
        <v>Greta – Kaniški – OK Maksimir – Ž12</v>
      </c>
      <c r="J352" s="97" t="str">
        <f t="shared" si="16"/>
        <v>Greta – Kaniški – OK Maksimir</v>
      </c>
      <c r="L352" s="97" t="str">
        <f t="shared" si="17"/>
        <v>Greta – Kaniški</v>
      </c>
    </row>
    <row r="353" spans="2:12" x14ac:dyDescent="0.25">
      <c r="B353" s="35">
        <v>1439</v>
      </c>
      <c r="C353" s="47" t="s">
        <v>588</v>
      </c>
      <c r="D353" s="47" t="s">
        <v>119</v>
      </c>
      <c r="E353" s="47" t="s">
        <v>27</v>
      </c>
      <c r="F353" s="36" t="s">
        <v>229</v>
      </c>
      <c r="H353" s="97" t="str">
        <f t="shared" si="15"/>
        <v>Laura – Kaniški – OK Maksimir – Ž20</v>
      </c>
      <c r="J353" s="97" t="str">
        <f t="shared" si="16"/>
        <v>Laura – Kaniški – OK Maksimir</v>
      </c>
      <c r="L353" s="97" t="str">
        <f t="shared" si="17"/>
        <v>Laura – Kaniški</v>
      </c>
    </row>
    <row r="354" spans="2:12" x14ac:dyDescent="0.25">
      <c r="B354" s="35">
        <v>1321</v>
      </c>
      <c r="C354" s="47" t="s">
        <v>115</v>
      </c>
      <c r="D354" s="47" t="s">
        <v>119</v>
      </c>
      <c r="E354" s="47" t="s">
        <v>27</v>
      </c>
      <c r="F354" s="36" t="s">
        <v>5</v>
      </c>
      <c r="H354" s="97" t="str">
        <f t="shared" si="15"/>
        <v>Petar – Kaniški – OK Maksimir – M12</v>
      </c>
      <c r="J354" s="97" t="str">
        <f t="shared" si="16"/>
        <v>Petar – Kaniški – OK Maksimir</v>
      </c>
      <c r="L354" s="97" t="str">
        <f t="shared" si="17"/>
        <v>Petar – Kaniški</v>
      </c>
    </row>
    <row r="355" spans="2:12" x14ac:dyDescent="0.25">
      <c r="B355" s="35">
        <v>1475</v>
      </c>
      <c r="C355" s="47" t="s">
        <v>141</v>
      </c>
      <c r="D355" s="47" t="s">
        <v>119</v>
      </c>
      <c r="E355" s="47" t="s">
        <v>27</v>
      </c>
      <c r="F355" s="36" t="s">
        <v>142</v>
      </c>
      <c r="H355" s="97" t="str">
        <f t="shared" si="15"/>
        <v>Robert – Kaniški – OK Maksimir – M45</v>
      </c>
      <c r="J355" s="97" t="str">
        <f t="shared" si="16"/>
        <v>Robert – Kaniški – OK Maksimir</v>
      </c>
      <c r="L355" s="97" t="str">
        <f t="shared" si="17"/>
        <v>Robert – Kaniški</v>
      </c>
    </row>
    <row r="356" spans="2:12" x14ac:dyDescent="0.25">
      <c r="B356" s="35">
        <v>1138</v>
      </c>
      <c r="C356" s="47" t="s">
        <v>77</v>
      </c>
      <c r="D356" s="47" t="s">
        <v>119</v>
      </c>
      <c r="E356" s="47" t="s">
        <v>27</v>
      </c>
      <c r="F356" s="36"/>
      <c r="H356" s="97" t="str">
        <f t="shared" si="15"/>
        <v>Tomislav – Kaniški – OK Maksimir</v>
      </c>
      <c r="J356" s="97" t="str">
        <f t="shared" si="16"/>
        <v>Tomislav – Kaniški – OK Maksimir</v>
      </c>
      <c r="L356" s="97" t="str">
        <f t="shared" si="17"/>
        <v>Tomislav – Kaniški</v>
      </c>
    </row>
    <row r="357" spans="2:12" x14ac:dyDescent="0.25">
      <c r="B357" s="35">
        <v>1535</v>
      </c>
      <c r="C357" s="47" t="s">
        <v>89</v>
      </c>
      <c r="D357" s="47" t="s">
        <v>88</v>
      </c>
      <c r="E357" s="47" t="s">
        <v>27</v>
      </c>
      <c r="F357" s="36" t="s">
        <v>62</v>
      </c>
      <c r="H357" s="97" t="str">
        <f t="shared" si="15"/>
        <v>Dominik – Kirin – OK Maksimir – M21A</v>
      </c>
      <c r="J357" s="97" t="str">
        <f t="shared" si="16"/>
        <v>Dominik – Kirin – OK Maksimir</v>
      </c>
      <c r="L357" s="97" t="str">
        <f t="shared" si="17"/>
        <v>Dominik – Kirin</v>
      </c>
    </row>
    <row r="358" spans="2:12" x14ac:dyDescent="0.25">
      <c r="B358" s="35">
        <v>1176</v>
      </c>
      <c r="C358" s="47" t="s">
        <v>89</v>
      </c>
      <c r="D358" s="47" t="s">
        <v>589</v>
      </c>
      <c r="E358" s="47" t="s">
        <v>27</v>
      </c>
      <c r="F358" s="36" t="s">
        <v>92</v>
      </c>
      <c r="H358" s="97" t="str">
        <f t="shared" si="15"/>
        <v>Dominik – Klasić – OK Maksimir – M21B</v>
      </c>
      <c r="J358" s="97" t="str">
        <f t="shared" si="16"/>
        <v>Dominik – Klasić – OK Maksimir</v>
      </c>
      <c r="L358" s="97" t="str">
        <f t="shared" si="17"/>
        <v>Dominik – Klasić</v>
      </c>
    </row>
    <row r="359" spans="2:12" x14ac:dyDescent="0.25">
      <c r="B359" s="35">
        <v>1337</v>
      </c>
      <c r="C359" s="47" t="s">
        <v>590</v>
      </c>
      <c r="D359" s="47" t="s">
        <v>591</v>
      </c>
      <c r="E359" s="47" t="s">
        <v>27</v>
      </c>
      <c r="F359" s="36" t="s">
        <v>248</v>
      </c>
      <c r="H359" s="97" t="str">
        <f t="shared" si="15"/>
        <v>Kyra – Krahenbuhl – OK Maksimir – Ž21B</v>
      </c>
      <c r="J359" s="97" t="str">
        <f t="shared" si="16"/>
        <v>Kyra – Krahenbuhl – OK Maksimir</v>
      </c>
      <c r="L359" s="97" t="str">
        <f t="shared" si="17"/>
        <v>Kyra – Krahenbuhl</v>
      </c>
    </row>
    <row r="360" spans="2:12" x14ac:dyDescent="0.25">
      <c r="B360" s="35">
        <v>1225</v>
      </c>
      <c r="C360" s="47" t="s">
        <v>311</v>
      </c>
      <c r="D360" s="47" t="s">
        <v>310</v>
      </c>
      <c r="E360" s="47" t="s">
        <v>27</v>
      </c>
      <c r="F360" s="36" t="s">
        <v>304</v>
      </c>
      <c r="H360" s="97" t="str">
        <f t="shared" si="15"/>
        <v>Evelyn – Kraintz – OK Maksimir – Ž45</v>
      </c>
      <c r="J360" s="97" t="str">
        <f t="shared" si="16"/>
        <v>Evelyn – Kraintz – OK Maksimir</v>
      </c>
      <c r="L360" s="97" t="str">
        <f t="shared" si="17"/>
        <v>Evelyn – Kraintz</v>
      </c>
    </row>
    <row r="361" spans="2:12" x14ac:dyDescent="0.25">
      <c r="B361" s="35">
        <v>1250</v>
      </c>
      <c r="C361" s="47" t="s">
        <v>592</v>
      </c>
      <c r="D361" s="47" t="s">
        <v>593</v>
      </c>
      <c r="E361" s="47" t="s">
        <v>27</v>
      </c>
      <c r="F361" s="36" t="s">
        <v>180</v>
      </c>
      <c r="H361" s="97" t="str">
        <f t="shared" si="15"/>
        <v>Antun Zoran – Krivokapić – OK Maksimir – M65</v>
      </c>
      <c r="J361" s="97" t="str">
        <f t="shared" si="16"/>
        <v>Antun Zoran – Krivokapić – OK Maksimir</v>
      </c>
      <c r="L361" s="97" t="str">
        <f t="shared" si="17"/>
        <v>Antun Zoran – Krivokapić</v>
      </c>
    </row>
    <row r="362" spans="2:12" x14ac:dyDescent="0.25">
      <c r="B362" s="35">
        <v>1879</v>
      </c>
      <c r="C362" s="47" t="s">
        <v>594</v>
      </c>
      <c r="D362" s="47" t="s">
        <v>172</v>
      </c>
      <c r="E362" s="47" t="s">
        <v>27</v>
      </c>
      <c r="F362" s="36"/>
      <c r="H362" s="97" t="str">
        <f t="shared" si="15"/>
        <v>Ivo – Lukačić – OK Maksimir</v>
      </c>
      <c r="J362" s="97" t="str">
        <f t="shared" si="16"/>
        <v>Ivo – Lukačić – OK Maksimir</v>
      </c>
      <c r="L362" s="97" t="str">
        <f t="shared" si="17"/>
        <v>Ivo – Lukačić</v>
      </c>
    </row>
    <row r="363" spans="2:12" x14ac:dyDescent="0.25">
      <c r="B363" s="35">
        <v>1655</v>
      </c>
      <c r="C363" s="47" t="s">
        <v>250</v>
      </c>
      <c r="D363" s="47" t="s">
        <v>595</v>
      </c>
      <c r="E363" s="47" t="s">
        <v>27</v>
      </c>
      <c r="F363" s="36"/>
      <c r="H363" s="97" t="str">
        <f t="shared" si="15"/>
        <v>Mirjana – Marchiotti – OK Maksimir</v>
      </c>
      <c r="J363" s="97" t="str">
        <f t="shared" si="16"/>
        <v>Mirjana – Marchiotti – OK Maksimir</v>
      </c>
      <c r="L363" s="97" t="str">
        <f t="shared" si="17"/>
        <v>Mirjana – Marchiotti</v>
      </c>
    </row>
    <row r="364" spans="2:12" x14ac:dyDescent="0.25">
      <c r="B364" s="35">
        <v>1755</v>
      </c>
      <c r="C364" s="47" t="s">
        <v>596</v>
      </c>
      <c r="D364" s="47" t="s">
        <v>597</v>
      </c>
      <c r="E364" s="47" t="s">
        <v>27</v>
      </c>
      <c r="F364" s="36"/>
      <c r="H364" s="97" t="str">
        <f t="shared" si="15"/>
        <v>Asmir – Mašić – OK Maksimir</v>
      </c>
      <c r="J364" s="97" t="str">
        <f t="shared" si="16"/>
        <v>Asmir – Mašić – OK Maksimir</v>
      </c>
      <c r="L364" s="97" t="str">
        <f t="shared" si="17"/>
        <v>Asmir – Mašić</v>
      </c>
    </row>
    <row r="365" spans="2:12" x14ac:dyDescent="0.25">
      <c r="B365" s="35">
        <v>1562</v>
      </c>
      <c r="C365" s="47" t="s">
        <v>136</v>
      </c>
      <c r="D365" s="47" t="s">
        <v>146</v>
      </c>
      <c r="E365" s="47" t="s">
        <v>27</v>
      </c>
      <c r="F365" s="36" t="s">
        <v>168</v>
      </c>
      <c r="H365" s="97" t="str">
        <f t="shared" si="15"/>
        <v>Darko – Merunka – OK Maksimir – M55</v>
      </c>
      <c r="J365" s="97" t="str">
        <f t="shared" si="16"/>
        <v>Darko – Merunka – OK Maksimir</v>
      </c>
      <c r="L365" s="97" t="str">
        <f t="shared" si="17"/>
        <v>Darko – Merunka</v>
      </c>
    </row>
    <row r="366" spans="2:12" x14ac:dyDescent="0.25">
      <c r="B366" s="35">
        <v>1608</v>
      </c>
      <c r="C366" s="47" t="s">
        <v>598</v>
      </c>
      <c r="D366" s="47" t="s">
        <v>599</v>
      </c>
      <c r="E366" s="47" t="s">
        <v>27</v>
      </c>
      <c r="F366" s="36"/>
      <c r="H366" s="97" t="str">
        <f t="shared" si="15"/>
        <v>Alan – Omerčić – OK Maksimir</v>
      </c>
      <c r="J366" s="97" t="str">
        <f t="shared" si="16"/>
        <v>Alan – Omerčić – OK Maksimir</v>
      </c>
      <c r="L366" s="97" t="str">
        <f t="shared" si="17"/>
        <v>Alan – Omerčić</v>
      </c>
    </row>
    <row r="367" spans="2:12" x14ac:dyDescent="0.25">
      <c r="B367" s="35">
        <v>1617</v>
      </c>
      <c r="C367" s="47" t="s">
        <v>205</v>
      </c>
      <c r="D367" s="47" t="s">
        <v>599</v>
      </c>
      <c r="E367" s="47" t="s">
        <v>27</v>
      </c>
      <c r="F367" s="36"/>
      <c r="H367" s="97" t="str">
        <f t="shared" si="15"/>
        <v>Helena – Omerčić – OK Maksimir</v>
      </c>
      <c r="J367" s="97" t="str">
        <f t="shared" si="16"/>
        <v>Helena – Omerčić – OK Maksimir</v>
      </c>
      <c r="L367" s="97" t="str">
        <f t="shared" si="17"/>
        <v>Helena – Omerčić</v>
      </c>
    </row>
    <row r="368" spans="2:12" x14ac:dyDescent="0.25">
      <c r="B368" s="35">
        <v>1351</v>
      </c>
      <c r="C368" s="47" t="s">
        <v>600</v>
      </c>
      <c r="D368" s="47" t="s">
        <v>601</v>
      </c>
      <c r="E368" s="47" t="s">
        <v>27</v>
      </c>
      <c r="F368" s="36"/>
      <c r="H368" s="97" t="str">
        <f t="shared" si="15"/>
        <v>Lorena – Orešković – OK Maksimir</v>
      </c>
      <c r="J368" s="97" t="str">
        <f t="shared" si="16"/>
        <v>Lorena – Orešković – OK Maksimir</v>
      </c>
      <c r="L368" s="97" t="str">
        <f t="shared" si="17"/>
        <v>Lorena – Orešković</v>
      </c>
    </row>
    <row r="369" spans="2:12" x14ac:dyDescent="0.25">
      <c r="B369" s="35">
        <v>1949</v>
      </c>
      <c r="C369" s="47" t="s">
        <v>500</v>
      </c>
      <c r="D369" s="47" t="s">
        <v>1076</v>
      </c>
      <c r="E369" s="47" t="s">
        <v>27</v>
      </c>
      <c r="F369" s="36" t="s">
        <v>92</v>
      </c>
      <c r="H369" s="97" t="str">
        <f t="shared" si="15"/>
        <v>Ante – Raguž – OK Maksimir – M21B</v>
      </c>
      <c r="J369" s="97" t="str">
        <f t="shared" si="16"/>
        <v>Ante – Raguž – OK Maksimir</v>
      </c>
      <c r="L369" s="97" t="str">
        <f t="shared" si="17"/>
        <v>Ante – Raguž</v>
      </c>
    </row>
    <row r="370" spans="2:12" x14ac:dyDescent="0.25">
      <c r="B370" s="35">
        <v>1137</v>
      </c>
      <c r="C370" s="47" t="s">
        <v>276</v>
      </c>
      <c r="D370" s="47" t="s">
        <v>602</v>
      </c>
      <c r="E370" s="47" t="s">
        <v>27</v>
      </c>
      <c r="F370" s="36" t="s">
        <v>270</v>
      </c>
      <c r="H370" s="97" t="str">
        <f t="shared" si="15"/>
        <v>Dunja – Riet, van de – OK Maksimir – Ž35</v>
      </c>
      <c r="J370" s="97" t="str">
        <f t="shared" si="16"/>
        <v>Dunja – Riet, van de – OK Maksimir</v>
      </c>
      <c r="L370" s="97" t="str">
        <f t="shared" si="17"/>
        <v>Dunja – Riet, van de</v>
      </c>
    </row>
    <row r="371" spans="2:12" x14ac:dyDescent="0.25">
      <c r="B371" s="35">
        <v>1014</v>
      </c>
      <c r="C371" s="47" t="s">
        <v>603</v>
      </c>
      <c r="D371" s="47" t="s">
        <v>602</v>
      </c>
      <c r="E371" s="47" t="s">
        <v>27</v>
      </c>
      <c r="F371" s="36"/>
      <c r="H371" s="97" t="str">
        <f t="shared" si="15"/>
        <v>Gerrit – Riet, van de – OK Maksimir</v>
      </c>
      <c r="J371" s="97" t="str">
        <f t="shared" si="16"/>
        <v>Gerrit – Riet, van de – OK Maksimir</v>
      </c>
      <c r="L371" s="97" t="str">
        <f t="shared" si="17"/>
        <v>Gerrit – Riet, van de</v>
      </c>
    </row>
    <row r="372" spans="2:12" x14ac:dyDescent="0.25">
      <c r="B372" s="35">
        <v>1520</v>
      </c>
      <c r="C372" s="47" t="s">
        <v>604</v>
      </c>
      <c r="D372" s="47" t="s">
        <v>605</v>
      </c>
      <c r="E372" s="47" t="s">
        <v>27</v>
      </c>
      <c r="F372" s="36" t="s">
        <v>142</v>
      </c>
      <c r="H372" s="97" t="str">
        <f t="shared" si="15"/>
        <v>Radenko – Romanović – OK Maksimir – M45</v>
      </c>
      <c r="J372" s="97" t="str">
        <f t="shared" si="16"/>
        <v>Radenko – Romanović – OK Maksimir</v>
      </c>
      <c r="L372" s="97" t="str">
        <f t="shared" si="17"/>
        <v>Radenko – Romanović</v>
      </c>
    </row>
    <row r="373" spans="2:12" x14ac:dyDescent="0.25">
      <c r="B373" s="35">
        <v>1383</v>
      </c>
      <c r="C373" s="47" t="s">
        <v>225</v>
      </c>
      <c r="D373" s="47" t="s">
        <v>606</v>
      </c>
      <c r="E373" s="47" t="s">
        <v>27</v>
      </c>
      <c r="F373" s="36" t="s">
        <v>232</v>
      </c>
      <c r="H373" s="97" t="str">
        <f t="shared" si="15"/>
        <v>Nika – Sakar – OK Maksimir – Ž21A</v>
      </c>
      <c r="J373" s="97" t="str">
        <f t="shared" si="16"/>
        <v>Nika – Sakar – OK Maksimir</v>
      </c>
      <c r="L373" s="97" t="str">
        <f t="shared" si="17"/>
        <v>Nika – Sakar</v>
      </c>
    </row>
    <row r="374" spans="2:12" x14ac:dyDescent="0.25">
      <c r="B374" s="35">
        <v>1345</v>
      </c>
      <c r="C374" s="47" t="s">
        <v>236</v>
      </c>
      <c r="D374" s="47" t="s">
        <v>235</v>
      </c>
      <c r="E374" s="47" t="s">
        <v>27</v>
      </c>
      <c r="F374" s="36" t="s">
        <v>232</v>
      </c>
      <c r="H374" s="97" t="str">
        <f t="shared" si="15"/>
        <v>Tena – Sakar Vukić – OK Maksimir – Ž21A</v>
      </c>
      <c r="J374" s="97" t="str">
        <f t="shared" si="16"/>
        <v>Tena – Sakar Vukić – OK Maksimir</v>
      </c>
      <c r="L374" s="97" t="str">
        <f t="shared" si="17"/>
        <v>Tena – Sakar Vukić</v>
      </c>
    </row>
    <row r="375" spans="2:12" x14ac:dyDescent="0.25">
      <c r="B375" s="35">
        <v>1937</v>
      </c>
      <c r="C375" s="47" t="s">
        <v>103</v>
      </c>
      <c r="D375" s="47" t="s">
        <v>607</v>
      </c>
      <c r="E375" s="47" t="s">
        <v>27</v>
      </c>
      <c r="F375" s="36" t="s">
        <v>92</v>
      </c>
      <c r="H375" s="97" t="str">
        <f t="shared" si="15"/>
        <v>Dario – Šimatić – OK Maksimir – M21B</v>
      </c>
      <c r="J375" s="97" t="str">
        <f t="shared" si="16"/>
        <v>Dario – Šimatić – OK Maksimir</v>
      </c>
      <c r="L375" s="97" t="str">
        <f t="shared" si="17"/>
        <v>Dario – Šimatić</v>
      </c>
    </row>
    <row r="376" spans="2:12" x14ac:dyDescent="0.25">
      <c r="B376" s="35">
        <v>1134</v>
      </c>
      <c r="C376" s="47" t="s">
        <v>608</v>
      </c>
      <c r="D376" s="47" t="s">
        <v>609</v>
      </c>
      <c r="E376" s="47" t="s">
        <v>27</v>
      </c>
      <c r="F376" s="36" t="s">
        <v>142</v>
      </c>
      <c r="H376" s="97" t="str">
        <f t="shared" si="15"/>
        <v>Andrej – Smerke – OK Maksimir – M45</v>
      </c>
      <c r="J376" s="97" t="str">
        <f t="shared" si="16"/>
        <v>Andrej – Smerke – OK Maksimir</v>
      </c>
      <c r="L376" s="97" t="str">
        <f t="shared" si="17"/>
        <v>Andrej – Smerke</v>
      </c>
    </row>
    <row r="377" spans="2:12" x14ac:dyDescent="0.25">
      <c r="B377" s="35">
        <v>1143</v>
      </c>
      <c r="C377" s="47" t="s">
        <v>68</v>
      </c>
      <c r="D377" s="47" t="s">
        <v>67</v>
      </c>
      <c r="E377" s="47" t="s">
        <v>27</v>
      </c>
      <c r="F377" s="36" t="s">
        <v>62</v>
      </c>
      <c r="H377" s="97" t="str">
        <f t="shared" si="15"/>
        <v>Andro Vladimir – Štambuk – OK Maksimir – M21A</v>
      </c>
      <c r="J377" s="97" t="str">
        <f t="shared" si="16"/>
        <v>Andro Vladimir – Štambuk – OK Maksimir</v>
      </c>
      <c r="L377" s="97" t="str">
        <f t="shared" si="17"/>
        <v>Andro Vladimir – Štambuk</v>
      </c>
    </row>
    <row r="378" spans="2:12" x14ac:dyDescent="0.25">
      <c r="B378" s="35">
        <v>1158</v>
      </c>
      <c r="C378" s="47" t="s">
        <v>234</v>
      </c>
      <c r="D378" s="47" t="s">
        <v>67</v>
      </c>
      <c r="E378" s="47" t="s">
        <v>27</v>
      </c>
      <c r="F378" s="36" t="s">
        <v>232</v>
      </c>
      <c r="H378" s="97" t="str">
        <f t="shared" si="15"/>
        <v>Iva – Štambuk – OK Maksimir – Ž21A</v>
      </c>
      <c r="J378" s="97" t="str">
        <f t="shared" si="16"/>
        <v>Iva – Štambuk – OK Maksimir</v>
      </c>
      <c r="L378" s="97" t="str">
        <f t="shared" si="17"/>
        <v>Iva – Štambuk</v>
      </c>
    </row>
    <row r="379" spans="2:12" x14ac:dyDescent="0.25">
      <c r="B379" s="35">
        <v>1349</v>
      </c>
      <c r="C379" s="47" t="s">
        <v>148</v>
      </c>
      <c r="D379" s="47" t="s">
        <v>67</v>
      </c>
      <c r="E379" s="47" t="s">
        <v>27</v>
      </c>
      <c r="F379" s="36" t="s">
        <v>62</v>
      </c>
      <c r="H379" s="97" t="str">
        <f t="shared" si="15"/>
        <v>Mario – Štambuk – OK Maksimir – M21A</v>
      </c>
      <c r="J379" s="97" t="str">
        <f t="shared" si="16"/>
        <v>Mario – Štambuk – OK Maksimir</v>
      </c>
      <c r="L379" s="97" t="str">
        <f t="shared" si="17"/>
        <v>Mario – Štambuk</v>
      </c>
    </row>
    <row r="380" spans="2:12" x14ac:dyDescent="0.25">
      <c r="B380" s="35">
        <v>1257</v>
      </c>
      <c r="C380" s="47" t="s">
        <v>115</v>
      </c>
      <c r="D380" s="47" t="s">
        <v>43</v>
      </c>
      <c r="E380" s="47" t="s">
        <v>27</v>
      </c>
      <c r="F380" s="36" t="s">
        <v>168</v>
      </c>
      <c r="H380" s="97" t="str">
        <f t="shared" si="15"/>
        <v>Petar – Strmečki – OK Maksimir – M55</v>
      </c>
      <c r="J380" s="97" t="str">
        <f t="shared" si="16"/>
        <v>Petar – Strmečki – OK Maksimir</v>
      </c>
      <c r="L380" s="97" t="str">
        <f t="shared" si="17"/>
        <v>Petar – Strmečki</v>
      </c>
    </row>
    <row r="381" spans="2:12" x14ac:dyDescent="0.25">
      <c r="B381" s="35">
        <v>1165</v>
      </c>
      <c r="C381" s="47" t="s">
        <v>44</v>
      </c>
      <c r="D381" s="47" t="s">
        <v>43</v>
      </c>
      <c r="E381" s="47" t="s">
        <v>27</v>
      </c>
      <c r="F381" s="36" t="s">
        <v>42</v>
      </c>
      <c r="H381" s="97" t="str">
        <f t="shared" si="15"/>
        <v>Vibor – Strmečki – OK Maksimir – M16</v>
      </c>
      <c r="J381" s="97" t="str">
        <f t="shared" si="16"/>
        <v>Vibor – Strmečki – OK Maksimir</v>
      </c>
      <c r="L381" s="97" t="str">
        <f t="shared" si="17"/>
        <v>Vibor – Strmečki</v>
      </c>
    </row>
    <row r="382" spans="2:12" x14ac:dyDescent="0.25">
      <c r="B382" s="35">
        <v>1276</v>
      </c>
      <c r="C382" s="47" t="s">
        <v>193</v>
      </c>
      <c r="D382" s="47" t="s">
        <v>47</v>
      </c>
      <c r="E382" s="47" t="s">
        <v>27</v>
      </c>
      <c r="F382" s="36" t="s">
        <v>232</v>
      </c>
      <c r="H382" s="97" t="str">
        <f t="shared" si="15"/>
        <v>Ana – Tišljar – OK Maksimir – Ž21A</v>
      </c>
      <c r="J382" s="97" t="str">
        <f t="shared" si="16"/>
        <v>Ana – Tišljar – OK Maksimir</v>
      </c>
      <c r="L382" s="97" t="str">
        <f t="shared" si="17"/>
        <v>Ana – Tišljar</v>
      </c>
    </row>
    <row r="383" spans="2:12" x14ac:dyDescent="0.25">
      <c r="B383" s="35">
        <v>1556</v>
      </c>
      <c r="C383" s="47" t="s">
        <v>340</v>
      </c>
      <c r="D383" s="47" t="s">
        <v>610</v>
      </c>
      <c r="E383" s="47" t="s">
        <v>27</v>
      </c>
      <c r="F383" s="36" t="s">
        <v>574</v>
      </c>
      <c r="H383" s="97" t="str">
        <f t="shared" si="15"/>
        <v>Željko – Ulip – OK Maksimir – M70</v>
      </c>
      <c r="J383" s="97" t="str">
        <f t="shared" si="16"/>
        <v>Željko – Ulip – OK Maksimir</v>
      </c>
      <c r="L383" s="97" t="str">
        <f t="shared" si="17"/>
        <v>Željko – Ulip</v>
      </c>
    </row>
    <row r="384" spans="2:12" x14ac:dyDescent="0.25">
      <c r="B384" s="35">
        <v>1407</v>
      </c>
      <c r="C384" s="47" t="s">
        <v>611</v>
      </c>
      <c r="D384" s="47" t="s">
        <v>612</v>
      </c>
      <c r="E384" s="47" t="s">
        <v>27</v>
      </c>
      <c r="F384" s="36" t="s">
        <v>142</v>
      </c>
      <c r="H384" s="97" t="str">
        <f t="shared" si="15"/>
        <v>Milivoj – Uroić – OK Maksimir – M45</v>
      </c>
      <c r="J384" s="97" t="str">
        <f t="shared" si="16"/>
        <v>Milivoj – Uroić – OK Maksimir</v>
      </c>
      <c r="L384" s="97" t="str">
        <f t="shared" si="17"/>
        <v>Milivoj – Uroić</v>
      </c>
    </row>
    <row r="385" spans="2:12" x14ac:dyDescent="0.25">
      <c r="B385" s="35">
        <v>1456</v>
      </c>
      <c r="C385" s="47" t="s">
        <v>209</v>
      </c>
      <c r="D385" s="47" t="s">
        <v>207</v>
      </c>
      <c r="E385" s="47" t="s">
        <v>27</v>
      </c>
      <c r="F385" s="36" t="s">
        <v>197</v>
      </c>
      <c r="H385" s="97" t="str">
        <f t="shared" si="15"/>
        <v>Beatrice – Velimirović – OK Maksimir – Ž12</v>
      </c>
      <c r="J385" s="97" t="str">
        <f t="shared" si="16"/>
        <v>Beatrice – Velimirović – OK Maksimir</v>
      </c>
      <c r="L385" s="97" t="str">
        <f t="shared" si="17"/>
        <v>Beatrice – Velimirović</v>
      </c>
    </row>
    <row r="386" spans="2:12" x14ac:dyDescent="0.25">
      <c r="B386" s="35">
        <v>1485</v>
      </c>
      <c r="C386" s="47" t="s">
        <v>208</v>
      </c>
      <c r="D386" s="47" t="s">
        <v>207</v>
      </c>
      <c r="E386" s="47" t="s">
        <v>27</v>
      </c>
      <c r="F386" s="36" t="s">
        <v>197</v>
      </c>
      <c r="H386" s="97" t="str">
        <f t="shared" si="15"/>
        <v>Vittoria – Velimirović – OK Maksimir – Ž12</v>
      </c>
      <c r="J386" s="97" t="str">
        <f t="shared" si="16"/>
        <v>Vittoria – Velimirović – OK Maksimir</v>
      </c>
      <c r="L386" s="97" t="str">
        <f t="shared" si="17"/>
        <v>Vittoria – Velimirović</v>
      </c>
    </row>
    <row r="387" spans="2:12" x14ac:dyDescent="0.25">
      <c r="B387" s="35">
        <v>1878</v>
      </c>
      <c r="C387" s="47" t="s">
        <v>278</v>
      </c>
      <c r="D387" s="47" t="s">
        <v>330</v>
      </c>
      <c r="E387" s="47" t="s">
        <v>27</v>
      </c>
      <c r="F387" s="36" t="s">
        <v>331</v>
      </c>
      <c r="H387" s="97" t="str">
        <f t="shared" si="15"/>
        <v>Željka – Vendler Čepelak – OK Maksimir – Ž65</v>
      </c>
      <c r="J387" s="97" t="str">
        <f t="shared" si="16"/>
        <v>Željka – Vendler Čepelak – OK Maksimir</v>
      </c>
      <c r="L387" s="97" t="str">
        <f t="shared" si="17"/>
        <v>Željka – Vendler Čepelak</v>
      </c>
    </row>
    <row r="388" spans="2:12" x14ac:dyDescent="0.25">
      <c r="B388" s="35">
        <v>1313</v>
      </c>
      <c r="C388" s="47" t="s">
        <v>149</v>
      </c>
      <c r="D388" s="47" t="s">
        <v>25</v>
      </c>
      <c r="E388" s="47" t="s">
        <v>27</v>
      </c>
      <c r="F388" s="36" t="s">
        <v>142</v>
      </c>
      <c r="H388" s="97" t="str">
        <f t="shared" si="15"/>
        <v>Bojan – Vukelić – OK Maksimir – M45</v>
      </c>
      <c r="J388" s="97" t="str">
        <f t="shared" si="16"/>
        <v>Bojan – Vukelić – OK Maksimir</v>
      </c>
      <c r="L388" s="97" t="str">
        <f t="shared" si="17"/>
        <v>Bojan – Vukelić</v>
      </c>
    </row>
    <row r="389" spans="2:12" x14ac:dyDescent="0.25">
      <c r="B389" s="35">
        <v>1442</v>
      </c>
      <c r="C389" s="47" t="s">
        <v>196</v>
      </c>
      <c r="D389" s="47" t="s">
        <v>25</v>
      </c>
      <c r="E389" s="47" t="s">
        <v>27</v>
      </c>
      <c r="F389" s="36" t="s">
        <v>220</v>
      </c>
      <c r="H389" s="97" t="str">
        <f t="shared" si="15"/>
        <v>Dora – Vukelić – OK Maksimir – Ž16</v>
      </c>
      <c r="J389" s="97" t="str">
        <f t="shared" si="16"/>
        <v>Dora – Vukelić – OK Maksimir</v>
      </c>
      <c r="L389" s="97" t="str">
        <f t="shared" si="17"/>
        <v>Dora – Vukelić</v>
      </c>
    </row>
    <row r="390" spans="2:12" x14ac:dyDescent="0.25">
      <c r="B390" s="35">
        <v>1170</v>
      </c>
      <c r="C390" s="47" t="s">
        <v>26</v>
      </c>
      <c r="D390" s="47" t="s">
        <v>25</v>
      </c>
      <c r="E390" s="47" t="s">
        <v>27</v>
      </c>
      <c r="F390" s="36" t="s">
        <v>42</v>
      </c>
      <c r="H390" s="97" t="str">
        <f t="shared" si="15"/>
        <v>Juraj – Vukelić – OK Maksimir – M16</v>
      </c>
      <c r="J390" s="97" t="str">
        <f t="shared" si="16"/>
        <v>Juraj – Vukelić – OK Maksimir</v>
      </c>
      <c r="L390" s="97" t="str">
        <f t="shared" si="17"/>
        <v>Juraj – Vukelić</v>
      </c>
    </row>
    <row r="391" spans="2:12" x14ac:dyDescent="0.25">
      <c r="B391" s="35">
        <v>1091</v>
      </c>
      <c r="C391" s="47" t="s">
        <v>437</v>
      </c>
      <c r="D391" s="47" t="s">
        <v>613</v>
      </c>
      <c r="E391" s="47" t="s">
        <v>27</v>
      </c>
      <c r="F391" s="36" t="s">
        <v>5</v>
      </c>
      <c r="H391" s="97" t="str">
        <f t="shared" si="15"/>
        <v>Roko – Vukić – OK Maksimir – M12</v>
      </c>
      <c r="J391" s="97" t="str">
        <f t="shared" si="16"/>
        <v>Roko – Vukić – OK Maksimir</v>
      </c>
      <c r="L391" s="97" t="str">
        <f t="shared" si="17"/>
        <v>Roko – Vukić</v>
      </c>
    </row>
    <row r="392" spans="2:12" x14ac:dyDescent="0.25">
      <c r="B392" s="35">
        <v>1078</v>
      </c>
      <c r="C392" s="47" t="s">
        <v>340</v>
      </c>
      <c r="D392" s="47" t="s">
        <v>614</v>
      </c>
      <c r="E392" s="47" t="s">
        <v>145</v>
      </c>
      <c r="F392" s="36" t="s">
        <v>142</v>
      </c>
      <c r="H392" s="97" t="str">
        <f t="shared" si="15"/>
        <v>Željko – Antolić – OK Međimurje – M45</v>
      </c>
      <c r="J392" s="97" t="str">
        <f t="shared" si="16"/>
        <v>Željko – Antolić – OK Međimurje</v>
      </c>
      <c r="L392" s="97" t="str">
        <f t="shared" si="17"/>
        <v>Željko – Antolić</v>
      </c>
    </row>
    <row r="393" spans="2:12" x14ac:dyDescent="0.25">
      <c r="B393" s="35">
        <v>1192</v>
      </c>
      <c r="C393" s="47" t="s">
        <v>24</v>
      </c>
      <c r="D393" s="47" t="s">
        <v>615</v>
      </c>
      <c r="E393" s="47" t="s">
        <v>145</v>
      </c>
      <c r="F393" s="36" t="s">
        <v>62</v>
      </c>
      <c r="H393" s="97" t="str">
        <f t="shared" si="15"/>
        <v>Luka – Bahun – OK Međimurje – M21A</v>
      </c>
      <c r="J393" s="97" t="str">
        <f t="shared" si="16"/>
        <v>Luka – Bahun – OK Međimurje</v>
      </c>
      <c r="L393" s="97" t="str">
        <f t="shared" si="17"/>
        <v>Luka – Bahun</v>
      </c>
    </row>
    <row r="394" spans="2:12" x14ac:dyDescent="0.25">
      <c r="B394" s="35">
        <v>1196</v>
      </c>
      <c r="C394" s="47" t="s">
        <v>141</v>
      </c>
      <c r="D394" s="47" t="s">
        <v>616</v>
      </c>
      <c r="E394" s="47" t="s">
        <v>145</v>
      </c>
      <c r="F394" s="36" t="s">
        <v>92</v>
      </c>
      <c r="H394" s="97" t="str">
        <f t="shared" si="15"/>
        <v>Robert – Belović – OK Međimurje – M21B</v>
      </c>
      <c r="J394" s="97" t="str">
        <f t="shared" si="16"/>
        <v>Robert – Belović – OK Međimurje</v>
      </c>
      <c r="L394" s="97" t="str">
        <f t="shared" si="17"/>
        <v>Robert – Belović</v>
      </c>
    </row>
    <row r="395" spans="2:12" x14ac:dyDescent="0.25">
      <c r="B395" s="35">
        <v>1267</v>
      </c>
      <c r="C395" s="47" t="s">
        <v>288</v>
      </c>
      <c r="D395" s="47" t="s">
        <v>287</v>
      </c>
      <c r="E395" s="47" t="s">
        <v>145</v>
      </c>
      <c r="F395" s="36" t="s">
        <v>304</v>
      </c>
      <c r="H395" s="97" t="str">
        <f t="shared" ref="H395:H458" si="18">IF(C395="","",C395) &amp; IF(D395="",""," – " &amp; D395) &amp; IF(E395="",""," – " &amp; E395) &amp; IF(F395="",""," – " &amp; F395)</f>
        <v>Jasminka – Cindrić Perković – OK Međimurje – Ž45</v>
      </c>
      <c r="J395" s="97" t="str">
        <f t="shared" ref="J395:J458" si="19">IF(C395="","",C395) &amp; IF(D395="",""," – " &amp; D395) &amp; IF(E395="",""," – " &amp; E395)</f>
        <v>Jasminka – Cindrić Perković – OK Međimurje</v>
      </c>
      <c r="L395" s="97" t="str">
        <f t="shared" ref="L395:L458" si="20">IF(C395="","",C395) &amp; IF(D395="",""," – " &amp; D395)</f>
        <v>Jasminka – Cindrić Perković</v>
      </c>
    </row>
    <row r="396" spans="2:12" x14ac:dyDescent="0.25">
      <c r="B396" s="35">
        <v>1555</v>
      </c>
      <c r="C396" s="47" t="s">
        <v>504</v>
      </c>
      <c r="D396" s="47" t="s">
        <v>617</v>
      </c>
      <c r="E396" s="47" t="s">
        <v>145</v>
      </c>
      <c r="F396" s="36" t="s">
        <v>142</v>
      </c>
      <c r="H396" s="97" t="str">
        <f t="shared" si="18"/>
        <v>Branko – Crljenica – OK Međimurje – M45</v>
      </c>
      <c r="J396" s="97" t="str">
        <f t="shared" si="19"/>
        <v>Branko – Crljenica – OK Međimurje</v>
      </c>
      <c r="L396" s="97" t="str">
        <f t="shared" si="20"/>
        <v>Branko – Crljenica</v>
      </c>
    </row>
    <row r="397" spans="2:12" x14ac:dyDescent="0.25">
      <c r="B397" s="35">
        <v>1558</v>
      </c>
      <c r="C397" s="47" t="s">
        <v>136</v>
      </c>
      <c r="D397" s="47" t="s">
        <v>618</v>
      </c>
      <c r="E397" s="47" t="s">
        <v>145</v>
      </c>
      <c r="F397" s="36" t="s">
        <v>142</v>
      </c>
      <c r="H397" s="97" t="str">
        <f t="shared" si="18"/>
        <v>Darko – Duhović – OK Međimurje – M45</v>
      </c>
      <c r="J397" s="97" t="str">
        <f t="shared" si="19"/>
        <v>Darko – Duhović – OK Međimurje</v>
      </c>
      <c r="L397" s="97" t="str">
        <f t="shared" si="20"/>
        <v>Darko – Duhović</v>
      </c>
    </row>
    <row r="398" spans="2:12" x14ac:dyDescent="0.25">
      <c r="B398" s="35">
        <v>1127</v>
      </c>
      <c r="C398" s="47" t="s">
        <v>74</v>
      </c>
      <c r="D398" s="47" t="s">
        <v>619</v>
      </c>
      <c r="E398" s="47" t="s">
        <v>145</v>
      </c>
      <c r="F398" s="36"/>
      <c r="H398" s="97" t="str">
        <f t="shared" si="18"/>
        <v>Dražen – Henc – OK Međimurje</v>
      </c>
      <c r="J398" s="97" t="str">
        <f t="shared" si="19"/>
        <v>Dražen – Henc – OK Međimurje</v>
      </c>
      <c r="L398" s="97" t="str">
        <f t="shared" si="20"/>
        <v>Dražen – Henc</v>
      </c>
    </row>
    <row r="399" spans="2:12" x14ac:dyDescent="0.25">
      <c r="B399" s="35">
        <v>1399</v>
      </c>
      <c r="C399" s="47" t="s">
        <v>169</v>
      </c>
      <c r="D399" s="47" t="s">
        <v>63</v>
      </c>
      <c r="E399" s="47" t="s">
        <v>145</v>
      </c>
      <c r="F399" s="36"/>
      <c r="H399" s="97" t="str">
        <f t="shared" si="18"/>
        <v>Saša – Horvat – OK Međimurje</v>
      </c>
      <c r="J399" s="97" t="str">
        <f t="shared" si="19"/>
        <v>Saša – Horvat – OK Međimurje</v>
      </c>
      <c r="L399" s="97" t="str">
        <f t="shared" si="20"/>
        <v>Saša – Horvat</v>
      </c>
    </row>
    <row r="400" spans="2:12" x14ac:dyDescent="0.25">
      <c r="B400" s="35">
        <v>1318</v>
      </c>
      <c r="C400" s="47" t="s">
        <v>74</v>
      </c>
      <c r="D400" s="47" t="s">
        <v>620</v>
      </c>
      <c r="E400" s="47" t="s">
        <v>145</v>
      </c>
      <c r="F400" s="36" t="s">
        <v>168</v>
      </c>
      <c r="H400" s="97" t="str">
        <f t="shared" si="18"/>
        <v>Dražen – Janžek – OK Međimurje – M55</v>
      </c>
      <c r="J400" s="97" t="str">
        <f t="shared" si="19"/>
        <v>Dražen – Janžek – OK Međimurje</v>
      </c>
      <c r="L400" s="97" t="str">
        <f t="shared" si="20"/>
        <v>Dražen – Janžek</v>
      </c>
    </row>
    <row r="401" spans="2:12" x14ac:dyDescent="0.25">
      <c r="B401" s="35">
        <v>1171</v>
      </c>
      <c r="C401" s="47" t="s">
        <v>621</v>
      </c>
      <c r="D401" s="47" t="s">
        <v>620</v>
      </c>
      <c r="E401" s="47" t="s">
        <v>145</v>
      </c>
      <c r="F401" s="36" t="s">
        <v>92</v>
      </c>
      <c r="H401" s="97" t="str">
        <f t="shared" si="18"/>
        <v>Gregor – Janžek – OK Međimurje – M21B</v>
      </c>
      <c r="J401" s="97" t="str">
        <f t="shared" si="19"/>
        <v>Gregor – Janžek – OK Međimurje</v>
      </c>
      <c r="L401" s="97" t="str">
        <f t="shared" si="20"/>
        <v>Gregor – Janžek</v>
      </c>
    </row>
    <row r="402" spans="2:12" x14ac:dyDescent="0.25">
      <c r="B402" s="35">
        <v>1507</v>
      </c>
      <c r="C402" s="47" t="s">
        <v>10</v>
      </c>
      <c r="D402" s="47" t="s">
        <v>620</v>
      </c>
      <c r="E402" s="47" t="s">
        <v>145</v>
      </c>
      <c r="F402" s="36" t="s">
        <v>92</v>
      </c>
      <c r="H402" s="97" t="str">
        <f t="shared" si="18"/>
        <v>Lovro – Janžek – OK Međimurje – M21B</v>
      </c>
      <c r="J402" s="97" t="str">
        <f t="shared" si="19"/>
        <v>Lovro – Janžek – OK Međimurje</v>
      </c>
      <c r="L402" s="97" t="str">
        <f t="shared" si="20"/>
        <v>Lovro – Janžek</v>
      </c>
    </row>
    <row r="403" spans="2:12" x14ac:dyDescent="0.25">
      <c r="B403" s="35">
        <v>1384</v>
      </c>
      <c r="C403" s="47" t="s">
        <v>622</v>
      </c>
      <c r="D403" s="47" t="s">
        <v>620</v>
      </c>
      <c r="E403" s="47" t="s">
        <v>145</v>
      </c>
      <c r="F403" s="36" t="s">
        <v>304</v>
      </c>
      <c r="H403" s="97" t="str">
        <f t="shared" si="18"/>
        <v>Smiljana – Janžek – OK Međimurje – Ž45</v>
      </c>
      <c r="J403" s="97" t="str">
        <f t="shared" si="19"/>
        <v>Smiljana – Janžek – OK Međimurje</v>
      </c>
      <c r="L403" s="97" t="str">
        <f t="shared" si="20"/>
        <v>Smiljana – Janžek</v>
      </c>
    </row>
    <row r="404" spans="2:12" x14ac:dyDescent="0.25">
      <c r="B404" s="35">
        <v>1377</v>
      </c>
      <c r="C404" s="47" t="s">
        <v>500</v>
      </c>
      <c r="D404" s="47" t="s">
        <v>623</v>
      </c>
      <c r="E404" s="47" t="s">
        <v>145</v>
      </c>
      <c r="F404" s="36"/>
      <c r="H404" s="97" t="str">
        <f t="shared" si="18"/>
        <v>Ante – Jović – OK Međimurje</v>
      </c>
      <c r="J404" s="97" t="str">
        <f t="shared" si="19"/>
        <v>Ante – Jović – OK Međimurje</v>
      </c>
      <c r="L404" s="97" t="str">
        <f t="shared" si="20"/>
        <v>Ante – Jović</v>
      </c>
    </row>
    <row r="405" spans="2:12" x14ac:dyDescent="0.25">
      <c r="B405" s="35">
        <v>1400</v>
      </c>
      <c r="C405" s="47" t="s">
        <v>77</v>
      </c>
      <c r="D405" s="47" t="s">
        <v>624</v>
      </c>
      <c r="E405" s="47" t="s">
        <v>145</v>
      </c>
      <c r="F405" s="36"/>
      <c r="H405" s="97" t="str">
        <f t="shared" si="18"/>
        <v>Tomislav – Kelemen – OK Međimurje</v>
      </c>
      <c r="J405" s="97" t="str">
        <f t="shared" si="19"/>
        <v>Tomislav – Kelemen – OK Međimurje</v>
      </c>
      <c r="L405" s="97" t="str">
        <f t="shared" si="20"/>
        <v>Tomislav – Kelemen</v>
      </c>
    </row>
    <row r="406" spans="2:12" x14ac:dyDescent="0.25">
      <c r="B406" s="35">
        <v>1818</v>
      </c>
      <c r="C406" s="47" t="s">
        <v>136</v>
      </c>
      <c r="D406" s="47" t="s">
        <v>539</v>
      </c>
      <c r="E406" s="47" t="s">
        <v>145</v>
      </c>
      <c r="F406" s="36"/>
      <c r="H406" s="97" t="str">
        <f t="shared" si="18"/>
        <v>Darko – Klarić – OK Međimurje</v>
      </c>
      <c r="J406" s="97" t="str">
        <f t="shared" si="19"/>
        <v>Darko – Klarić – OK Međimurje</v>
      </c>
      <c r="L406" s="97" t="str">
        <f t="shared" si="20"/>
        <v>Darko – Klarić</v>
      </c>
    </row>
    <row r="407" spans="2:12" x14ac:dyDescent="0.25">
      <c r="B407" s="35">
        <v>1819</v>
      </c>
      <c r="C407" s="47" t="s">
        <v>134</v>
      </c>
      <c r="D407" s="47" t="s">
        <v>539</v>
      </c>
      <c r="E407" s="47" t="s">
        <v>145</v>
      </c>
      <c r="F407" s="36"/>
      <c r="H407" s="97" t="str">
        <f t="shared" si="18"/>
        <v>Marko – Klarić – OK Međimurje</v>
      </c>
      <c r="J407" s="97" t="str">
        <f t="shared" si="19"/>
        <v>Marko – Klarić – OK Međimurje</v>
      </c>
      <c r="L407" s="97" t="str">
        <f t="shared" si="20"/>
        <v>Marko – Klarić</v>
      </c>
    </row>
    <row r="408" spans="2:12" x14ac:dyDescent="0.25">
      <c r="B408" s="35">
        <v>1564</v>
      </c>
      <c r="C408" s="47" t="s">
        <v>625</v>
      </c>
      <c r="D408" s="47" t="s">
        <v>626</v>
      </c>
      <c r="E408" s="47" t="s">
        <v>145</v>
      </c>
      <c r="F408" s="36"/>
      <c r="H408" s="97" t="str">
        <f t="shared" si="18"/>
        <v>Mihaela – Kočila Petković – OK Međimurje</v>
      </c>
      <c r="J408" s="97" t="str">
        <f t="shared" si="19"/>
        <v>Mihaela – Kočila Petković – OK Međimurje</v>
      </c>
      <c r="L408" s="97" t="str">
        <f t="shared" si="20"/>
        <v>Mihaela – Kočila Petković</v>
      </c>
    </row>
    <row r="409" spans="2:12" x14ac:dyDescent="0.25">
      <c r="B409" s="35">
        <v>1365</v>
      </c>
      <c r="C409" s="47" t="s">
        <v>340</v>
      </c>
      <c r="D409" s="47" t="s">
        <v>627</v>
      </c>
      <c r="E409" s="47" t="s">
        <v>145</v>
      </c>
      <c r="F409" s="36" t="s">
        <v>142</v>
      </c>
      <c r="H409" s="97" t="str">
        <f t="shared" si="18"/>
        <v>Željko – Koščak – OK Međimurje – M45</v>
      </c>
      <c r="J409" s="97" t="str">
        <f t="shared" si="19"/>
        <v>Željko – Koščak – OK Međimurje</v>
      </c>
      <c r="L409" s="97" t="str">
        <f t="shared" si="20"/>
        <v>Željko – Koščak</v>
      </c>
    </row>
    <row r="410" spans="2:12" x14ac:dyDescent="0.25">
      <c r="B410" s="35">
        <v>1161</v>
      </c>
      <c r="C410" s="47" t="s">
        <v>134</v>
      </c>
      <c r="D410" s="47" t="s">
        <v>628</v>
      </c>
      <c r="E410" s="47" t="s">
        <v>145</v>
      </c>
      <c r="F410" s="36" t="s">
        <v>116</v>
      </c>
      <c r="H410" s="97" t="str">
        <f t="shared" si="18"/>
        <v>Marko – Leljak – OK Međimurje – M35</v>
      </c>
      <c r="J410" s="97" t="str">
        <f t="shared" si="19"/>
        <v>Marko – Leljak – OK Međimurje</v>
      </c>
      <c r="L410" s="97" t="str">
        <f t="shared" si="20"/>
        <v>Marko – Leljak</v>
      </c>
    </row>
    <row r="411" spans="2:12" x14ac:dyDescent="0.25">
      <c r="B411" s="35">
        <v>1290</v>
      </c>
      <c r="C411" s="47" t="s">
        <v>398</v>
      </c>
      <c r="D411" s="47" t="s">
        <v>143</v>
      </c>
      <c r="E411" s="47" t="s">
        <v>145</v>
      </c>
      <c r="F411" s="36"/>
      <c r="H411" s="97" t="str">
        <f t="shared" si="18"/>
        <v>Jana – Markulinčić – OK Međimurje</v>
      </c>
      <c r="J411" s="97" t="str">
        <f t="shared" si="19"/>
        <v>Jana – Markulinčić – OK Međimurje</v>
      </c>
      <c r="L411" s="97" t="str">
        <f t="shared" si="20"/>
        <v>Jana – Markulinčić</v>
      </c>
    </row>
    <row r="412" spans="2:12" x14ac:dyDescent="0.25">
      <c r="B412" s="35">
        <v>1064</v>
      </c>
      <c r="C412" s="47" t="s">
        <v>144</v>
      </c>
      <c r="D412" s="47" t="s">
        <v>143</v>
      </c>
      <c r="E412" s="47" t="s">
        <v>145</v>
      </c>
      <c r="F412" s="36" t="s">
        <v>142</v>
      </c>
      <c r="H412" s="97" t="str">
        <f t="shared" si="18"/>
        <v>Predrag – Markulinčić – OK Međimurje – M45</v>
      </c>
      <c r="J412" s="97" t="str">
        <f t="shared" si="19"/>
        <v>Predrag – Markulinčić – OK Međimurje</v>
      </c>
      <c r="L412" s="97" t="str">
        <f t="shared" si="20"/>
        <v>Predrag – Markulinčić</v>
      </c>
    </row>
    <row r="413" spans="2:12" x14ac:dyDescent="0.25">
      <c r="B413" s="35">
        <v>1834</v>
      </c>
      <c r="C413" s="47" t="s">
        <v>17</v>
      </c>
      <c r="D413" s="47" t="s">
        <v>629</v>
      </c>
      <c r="E413" s="47" t="s">
        <v>145</v>
      </c>
      <c r="F413" s="36"/>
      <c r="H413" s="97" t="str">
        <f t="shared" si="18"/>
        <v>Filip – Mlinarić – OK Međimurje</v>
      </c>
      <c r="J413" s="97" t="str">
        <f t="shared" si="19"/>
        <v>Filip – Mlinarić – OK Međimurje</v>
      </c>
      <c r="L413" s="97" t="str">
        <f t="shared" si="20"/>
        <v>Filip – Mlinarić</v>
      </c>
    </row>
    <row r="414" spans="2:12" x14ac:dyDescent="0.25">
      <c r="B414" s="35">
        <v>1356</v>
      </c>
      <c r="C414" s="47" t="s">
        <v>24</v>
      </c>
      <c r="D414" s="47" t="s">
        <v>630</v>
      </c>
      <c r="E414" s="47" t="s">
        <v>145</v>
      </c>
      <c r="F414" s="36"/>
      <c r="H414" s="97" t="str">
        <f t="shared" si="18"/>
        <v>Luka – Novak – OK Međimurje</v>
      </c>
      <c r="J414" s="97" t="str">
        <f t="shared" si="19"/>
        <v>Luka – Novak – OK Međimurje</v>
      </c>
      <c r="L414" s="97" t="str">
        <f t="shared" si="20"/>
        <v>Luka – Novak</v>
      </c>
    </row>
    <row r="415" spans="2:12" x14ac:dyDescent="0.25">
      <c r="B415" s="35">
        <v>1122</v>
      </c>
      <c r="C415" s="47" t="s">
        <v>631</v>
      </c>
      <c r="D415" s="47" t="s">
        <v>632</v>
      </c>
      <c r="E415" s="47" t="s">
        <v>145</v>
      </c>
      <c r="F415" s="36"/>
      <c r="H415" s="97" t="str">
        <f t="shared" si="18"/>
        <v>Ranko – Orehovec – OK Međimurje</v>
      </c>
      <c r="J415" s="97" t="str">
        <f t="shared" si="19"/>
        <v>Ranko – Orehovec – OK Međimurje</v>
      </c>
      <c r="L415" s="97" t="str">
        <f t="shared" si="20"/>
        <v>Ranko – Orehovec</v>
      </c>
    </row>
    <row r="416" spans="2:12" x14ac:dyDescent="0.25">
      <c r="B416" s="35">
        <v>1334</v>
      </c>
      <c r="C416" s="47" t="s">
        <v>488</v>
      </c>
      <c r="D416" s="47" t="s">
        <v>263</v>
      </c>
      <c r="E416" s="47" t="s">
        <v>145</v>
      </c>
      <c r="F416" s="36" t="s">
        <v>92</v>
      </c>
      <c r="H416" s="97" t="str">
        <f t="shared" si="18"/>
        <v>Dalibor – Perković – OK Međimurje – M21B</v>
      </c>
      <c r="J416" s="97" t="str">
        <f t="shared" si="19"/>
        <v>Dalibor – Perković – OK Međimurje</v>
      </c>
      <c r="L416" s="97" t="str">
        <f t="shared" si="20"/>
        <v>Dalibor – Perković</v>
      </c>
    </row>
    <row r="417" spans="2:12" x14ac:dyDescent="0.25">
      <c r="B417" s="35">
        <v>1327</v>
      </c>
      <c r="C417" s="47" t="s">
        <v>447</v>
      </c>
      <c r="D417" s="47" t="s">
        <v>633</v>
      </c>
      <c r="E417" s="47" t="s">
        <v>145</v>
      </c>
      <c r="F417" s="36"/>
      <c r="H417" s="97" t="str">
        <f t="shared" si="18"/>
        <v>Nikola – Petković – OK Međimurje</v>
      </c>
      <c r="J417" s="97" t="str">
        <f t="shared" si="19"/>
        <v>Nikola – Petković – OK Međimurje</v>
      </c>
      <c r="L417" s="97" t="str">
        <f t="shared" si="20"/>
        <v>Nikola – Petković</v>
      </c>
    </row>
    <row r="418" spans="2:12" x14ac:dyDescent="0.25">
      <c r="B418" s="35">
        <v>1817</v>
      </c>
      <c r="C418" s="47" t="s">
        <v>504</v>
      </c>
      <c r="D418" s="47" t="s">
        <v>634</v>
      </c>
      <c r="E418" s="47" t="s">
        <v>145</v>
      </c>
      <c r="F418" s="36"/>
      <c r="H418" s="97" t="str">
        <f t="shared" si="18"/>
        <v>Branko – Polanec – OK Međimurje</v>
      </c>
      <c r="J418" s="97" t="str">
        <f t="shared" si="19"/>
        <v>Branko – Polanec – OK Međimurje</v>
      </c>
      <c r="L418" s="97" t="str">
        <f t="shared" si="20"/>
        <v>Branko – Polanec</v>
      </c>
    </row>
    <row r="419" spans="2:12" x14ac:dyDescent="0.25">
      <c r="B419" s="35">
        <v>1452</v>
      </c>
      <c r="C419" s="47" t="s">
        <v>294</v>
      </c>
      <c r="D419" s="47" t="s">
        <v>635</v>
      </c>
      <c r="E419" s="47" t="s">
        <v>145</v>
      </c>
      <c r="F419" s="36" t="s">
        <v>248</v>
      </c>
      <c r="H419" s="97" t="str">
        <f t="shared" si="18"/>
        <v>Ivana – Tkalec – OK Međimurje – Ž21B</v>
      </c>
      <c r="J419" s="97" t="str">
        <f t="shared" si="19"/>
        <v>Ivana – Tkalec – OK Međimurje</v>
      </c>
      <c r="L419" s="97" t="str">
        <f t="shared" si="20"/>
        <v>Ivana – Tkalec</v>
      </c>
    </row>
    <row r="420" spans="2:12" x14ac:dyDescent="0.25">
      <c r="B420" s="35">
        <v>1947</v>
      </c>
      <c r="C420" s="47" t="s">
        <v>41</v>
      </c>
      <c r="D420" s="47" t="s">
        <v>635</v>
      </c>
      <c r="E420" s="47" t="s">
        <v>145</v>
      </c>
      <c r="F420" s="36" t="s">
        <v>5</v>
      </c>
      <c r="H420" s="97" t="str">
        <f t="shared" si="18"/>
        <v>Jakov – Tkalec – OK Međimurje – M12</v>
      </c>
      <c r="J420" s="97" t="str">
        <f t="shared" si="19"/>
        <v>Jakov – Tkalec – OK Međimurje</v>
      </c>
      <c r="L420" s="97" t="str">
        <f t="shared" si="20"/>
        <v>Jakov – Tkalec</v>
      </c>
    </row>
    <row r="421" spans="2:12" x14ac:dyDescent="0.25">
      <c r="B421" s="35">
        <v>1946</v>
      </c>
      <c r="C421" s="47" t="s">
        <v>227</v>
      </c>
      <c r="D421" s="47" t="s">
        <v>635</v>
      </c>
      <c r="E421" s="47" t="s">
        <v>145</v>
      </c>
      <c r="F421" s="36" t="s">
        <v>197</v>
      </c>
      <c r="H421" s="97" t="str">
        <f t="shared" si="18"/>
        <v>Marta – Tkalec – OK Međimurje – Ž12</v>
      </c>
      <c r="J421" s="97" t="str">
        <f t="shared" si="19"/>
        <v>Marta – Tkalec – OK Međimurje</v>
      </c>
      <c r="L421" s="97" t="str">
        <f t="shared" si="20"/>
        <v>Marta – Tkalec</v>
      </c>
    </row>
    <row r="422" spans="2:12" x14ac:dyDescent="0.25">
      <c r="B422" s="35">
        <v>1820</v>
      </c>
      <c r="C422" s="47" t="s">
        <v>447</v>
      </c>
      <c r="D422" s="47" t="s">
        <v>635</v>
      </c>
      <c r="E422" s="47" t="s">
        <v>145</v>
      </c>
      <c r="F422" s="36"/>
      <c r="H422" s="97" t="str">
        <f t="shared" si="18"/>
        <v>Nikola – Tkalec – OK Međimurje</v>
      </c>
      <c r="J422" s="97" t="str">
        <f t="shared" si="19"/>
        <v>Nikola – Tkalec – OK Međimurje</v>
      </c>
      <c r="L422" s="97" t="str">
        <f t="shared" si="20"/>
        <v>Nikola – Tkalec</v>
      </c>
    </row>
    <row r="423" spans="2:12" x14ac:dyDescent="0.25">
      <c r="B423" s="35">
        <v>1821</v>
      </c>
      <c r="C423" s="47" t="s">
        <v>141</v>
      </c>
      <c r="D423" s="47" t="s">
        <v>635</v>
      </c>
      <c r="E423" s="47" t="s">
        <v>145</v>
      </c>
      <c r="F423" s="36"/>
      <c r="H423" s="97" t="str">
        <f t="shared" si="18"/>
        <v>Robert – Tkalec – OK Međimurje</v>
      </c>
      <c r="J423" s="97" t="str">
        <f t="shared" si="19"/>
        <v>Robert – Tkalec – OK Međimurje</v>
      </c>
      <c r="L423" s="97" t="str">
        <f t="shared" si="20"/>
        <v>Robert – Tkalec</v>
      </c>
    </row>
    <row r="424" spans="2:12" x14ac:dyDescent="0.25">
      <c r="B424" s="35">
        <v>1822</v>
      </c>
      <c r="C424" s="47" t="s">
        <v>85</v>
      </c>
      <c r="D424" s="47" t="s">
        <v>635</v>
      </c>
      <c r="E424" s="47" t="s">
        <v>145</v>
      </c>
      <c r="F424" s="36"/>
      <c r="H424" s="97" t="str">
        <f t="shared" si="18"/>
        <v>Vedran – Tkalec – OK Međimurje</v>
      </c>
      <c r="J424" s="97" t="str">
        <f t="shared" si="19"/>
        <v>Vedran – Tkalec – OK Međimurje</v>
      </c>
      <c r="L424" s="97" t="str">
        <f t="shared" si="20"/>
        <v>Vedran – Tkalec</v>
      </c>
    </row>
    <row r="425" spans="2:12" x14ac:dyDescent="0.25">
      <c r="B425" s="35">
        <v>1090</v>
      </c>
      <c r="C425" s="47" t="s">
        <v>130</v>
      </c>
      <c r="D425" s="47" t="s">
        <v>635</v>
      </c>
      <c r="E425" s="47" t="s">
        <v>145</v>
      </c>
      <c r="F425" s="36" t="s">
        <v>92</v>
      </c>
      <c r="H425" s="97" t="str">
        <f t="shared" si="18"/>
        <v>Vladimir – Tkalec – OK Međimurje – M21B</v>
      </c>
      <c r="J425" s="97" t="str">
        <f t="shared" si="19"/>
        <v>Vladimir – Tkalec – OK Međimurje</v>
      </c>
      <c r="L425" s="97" t="str">
        <f t="shared" si="20"/>
        <v>Vladimir – Tkalec</v>
      </c>
    </row>
    <row r="426" spans="2:12" x14ac:dyDescent="0.25">
      <c r="B426" s="35">
        <v>1308</v>
      </c>
      <c r="C426" s="47" t="s">
        <v>32</v>
      </c>
      <c r="D426" s="47" t="s">
        <v>636</v>
      </c>
      <c r="E426" s="47" t="s">
        <v>145</v>
      </c>
      <c r="F426" s="36"/>
      <c r="H426" s="97" t="str">
        <f t="shared" si="18"/>
        <v>Noa – Turk – OK Međimurje</v>
      </c>
      <c r="J426" s="97" t="str">
        <f t="shared" si="19"/>
        <v>Noa – Turk – OK Međimurje</v>
      </c>
      <c r="L426" s="97" t="str">
        <f t="shared" si="20"/>
        <v>Noa – Turk</v>
      </c>
    </row>
    <row r="427" spans="2:12" x14ac:dyDescent="0.25">
      <c r="B427" s="35">
        <v>1527</v>
      </c>
      <c r="C427" s="47" t="s">
        <v>219</v>
      </c>
      <c r="D427" s="47" t="s">
        <v>636</v>
      </c>
      <c r="E427" s="47" t="s">
        <v>145</v>
      </c>
      <c r="F427" s="36"/>
      <c r="H427" s="97" t="str">
        <f t="shared" si="18"/>
        <v>Petra – Turk – OK Međimurje</v>
      </c>
      <c r="J427" s="97" t="str">
        <f t="shared" si="19"/>
        <v>Petra – Turk – OK Međimurje</v>
      </c>
      <c r="L427" s="97" t="str">
        <f t="shared" si="20"/>
        <v>Petra – Turk</v>
      </c>
    </row>
    <row r="428" spans="2:12" x14ac:dyDescent="0.25">
      <c r="B428" s="35">
        <v>1246</v>
      </c>
      <c r="C428" s="47" t="s">
        <v>637</v>
      </c>
      <c r="D428" s="47" t="s">
        <v>638</v>
      </c>
      <c r="E428" s="47" t="s">
        <v>145</v>
      </c>
      <c r="F428" s="36"/>
      <c r="H428" s="97" t="str">
        <f t="shared" si="18"/>
        <v>Emerik – Večerić – OK Međimurje</v>
      </c>
      <c r="J428" s="97" t="str">
        <f t="shared" si="19"/>
        <v>Emerik – Večerić – OK Međimurje</v>
      </c>
      <c r="L428" s="97" t="str">
        <f t="shared" si="20"/>
        <v>Emerik – Večerić</v>
      </c>
    </row>
    <row r="429" spans="2:12" x14ac:dyDescent="0.25">
      <c r="B429" s="35">
        <v>1823</v>
      </c>
      <c r="C429" s="47" t="s">
        <v>98</v>
      </c>
      <c r="D429" s="47" t="s">
        <v>639</v>
      </c>
      <c r="E429" s="47" t="s">
        <v>145</v>
      </c>
      <c r="F429" s="36"/>
      <c r="H429" s="97" t="str">
        <f t="shared" si="18"/>
        <v>Branimir – Vinko – OK Međimurje</v>
      </c>
      <c r="J429" s="97" t="str">
        <f t="shared" si="19"/>
        <v>Branimir – Vinko – OK Međimurje</v>
      </c>
      <c r="L429" s="97" t="str">
        <f t="shared" si="20"/>
        <v>Branimir – Vinko</v>
      </c>
    </row>
    <row r="430" spans="2:12" x14ac:dyDescent="0.25">
      <c r="B430" s="35">
        <v>1306</v>
      </c>
      <c r="C430" s="47" t="s">
        <v>130</v>
      </c>
      <c r="D430" s="47" t="s">
        <v>639</v>
      </c>
      <c r="E430" s="47" t="s">
        <v>145</v>
      </c>
      <c r="F430" s="36" t="s">
        <v>168</v>
      </c>
      <c r="H430" s="97" t="str">
        <f t="shared" si="18"/>
        <v>Vladimir – Vinko – OK Međimurje – M55</v>
      </c>
      <c r="J430" s="97" t="str">
        <f t="shared" si="19"/>
        <v>Vladimir – Vinko – OK Međimurje</v>
      </c>
      <c r="L430" s="97" t="str">
        <f t="shared" si="20"/>
        <v>Vladimir – Vinko</v>
      </c>
    </row>
    <row r="431" spans="2:12" x14ac:dyDescent="0.25">
      <c r="B431" s="35">
        <v>1406</v>
      </c>
      <c r="C431" s="47" t="s">
        <v>294</v>
      </c>
      <c r="D431" s="47" t="s">
        <v>640</v>
      </c>
      <c r="E431" s="47" t="s">
        <v>145</v>
      </c>
      <c r="F431" s="36"/>
      <c r="H431" s="97" t="str">
        <f t="shared" si="18"/>
        <v>Ivana – Zeljko – OK Međimurje</v>
      </c>
      <c r="J431" s="97" t="str">
        <f t="shared" si="19"/>
        <v>Ivana – Zeljko – OK Međimurje</v>
      </c>
      <c r="L431" s="97" t="str">
        <f t="shared" si="20"/>
        <v>Ivana – Zeljko</v>
      </c>
    </row>
    <row r="432" spans="2:12" x14ac:dyDescent="0.25">
      <c r="B432" s="35">
        <v>1278</v>
      </c>
      <c r="C432" s="47" t="s">
        <v>257</v>
      </c>
      <c r="D432" s="47" t="s">
        <v>641</v>
      </c>
      <c r="E432" s="47" t="s">
        <v>145</v>
      </c>
      <c r="F432" s="36"/>
      <c r="H432" s="97" t="str">
        <f t="shared" si="18"/>
        <v>Lana – Žnidarić – OK Međimurje</v>
      </c>
      <c r="J432" s="97" t="str">
        <f t="shared" si="19"/>
        <v>Lana – Žnidarić – OK Međimurje</v>
      </c>
      <c r="L432" s="97" t="str">
        <f t="shared" si="20"/>
        <v>Lana – Žnidarić</v>
      </c>
    </row>
    <row r="433" spans="2:12" x14ac:dyDescent="0.25">
      <c r="B433" s="35">
        <v>1687</v>
      </c>
      <c r="C433" s="47" t="s">
        <v>413</v>
      </c>
      <c r="D433" s="47" t="s">
        <v>642</v>
      </c>
      <c r="E433" s="47" t="s">
        <v>49</v>
      </c>
      <c r="F433" s="36"/>
      <c r="H433" s="97" t="str">
        <f t="shared" si="18"/>
        <v>Borna – Bašić – OK Orion</v>
      </c>
      <c r="J433" s="97" t="str">
        <f t="shared" si="19"/>
        <v>Borna – Bašić – OK Orion</v>
      </c>
      <c r="L433" s="97" t="str">
        <f t="shared" si="20"/>
        <v>Borna – Bašić</v>
      </c>
    </row>
    <row r="434" spans="2:12" x14ac:dyDescent="0.25">
      <c r="B434" s="35">
        <v>1684</v>
      </c>
      <c r="C434" s="47" t="s">
        <v>643</v>
      </c>
      <c r="D434" s="47" t="s">
        <v>642</v>
      </c>
      <c r="E434" s="47" t="s">
        <v>49</v>
      </c>
      <c r="F434" s="36"/>
      <c r="H434" s="97" t="str">
        <f t="shared" si="18"/>
        <v>Lucia Gianna – Bašić – OK Orion</v>
      </c>
      <c r="J434" s="97" t="str">
        <f t="shared" si="19"/>
        <v>Lucia Gianna – Bašić – OK Orion</v>
      </c>
      <c r="L434" s="97" t="str">
        <f t="shared" si="20"/>
        <v>Lucia Gianna – Bašić</v>
      </c>
    </row>
    <row r="435" spans="2:12" x14ac:dyDescent="0.25">
      <c r="B435" s="35">
        <v>1686</v>
      </c>
      <c r="C435" s="47" t="s">
        <v>455</v>
      </c>
      <c r="D435" s="47" t="s">
        <v>644</v>
      </c>
      <c r="E435" s="47" t="s">
        <v>49</v>
      </c>
      <c r="F435" s="36"/>
      <c r="H435" s="97" t="str">
        <f t="shared" si="18"/>
        <v>Antonio – Kralj – OK Orion</v>
      </c>
      <c r="J435" s="97" t="str">
        <f t="shared" si="19"/>
        <v>Antonio – Kralj – OK Orion</v>
      </c>
      <c r="L435" s="97" t="str">
        <f t="shared" si="20"/>
        <v>Antonio – Kralj</v>
      </c>
    </row>
    <row r="436" spans="2:12" x14ac:dyDescent="0.25">
      <c r="B436" s="35">
        <v>1683</v>
      </c>
      <c r="C436" s="47" t="s">
        <v>234</v>
      </c>
      <c r="D436" s="47" t="s">
        <v>645</v>
      </c>
      <c r="E436" s="47" t="s">
        <v>49</v>
      </c>
      <c r="F436" s="36" t="s">
        <v>248</v>
      </c>
      <c r="H436" s="97" t="str">
        <f t="shared" si="18"/>
        <v>Iva – Renić – OK Orion – Ž21B</v>
      </c>
      <c r="J436" s="97" t="str">
        <f t="shared" si="19"/>
        <v>Iva – Renić – OK Orion</v>
      </c>
      <c r="L436" s="97" t="str">
        <f t="shared" si="20"/>
        <v>Iva – Renić</v>
      </c>
    </row>
    <row r="437" spans="2:12" x14ac:dyDescent="0.25">
      <c r="B437" s="35">
        <v>1685</v>
      </c>
      <c r="C437" s="47" t="s">
        <v>134</v>
      </c>
      <c r="D437" s="47" t="s">
        <v>645</v>
      </c>
      <c r="E437" s="47" t="s">
        <v>49</v>
      </c>
      <c r="F437" s="36" t="s">
        <v>92</v>
      </c>
      <c r="H437" s="97" t="str">
        <f t="shared" si="18"/>
        <v>Marko – Renić – OK Orion – M21B</v>
      </c>
      <c r="J437" s="97" t="str">
        <f t="shared" si="19"/>
        <v>Marko – Renić – OK Orion</v>
      </c>
      <c r="L437" s="97" t="str">
        <f t="shared" si="20"/>
        <v>Marko – Renić</v>
      </c>
    </row>
    <row r="438" spans="2:12" x14ac:dyDescent="0.25">
      <c r="B438" s="35">
        <v>1688</v>
      </c>
      <c r="C438" s="47" t="s">
        <v>646</v>
      </c>
      <c r="D438" s="47" t="s">
        <v>645</v>
      </c>
      <c r="E438" s="47" t="s">
        <v>49</v>
      </c>
      <c r="F438" s="36" t="s">
        <v>42</v>
      </c>
      <c r="H438" s="97" t="str">
        <f t="shared" si="18"/>
        <v>Niko – Renić – OK Orion – M16</v>
      </c>
      <c r="J438" s="97" t="str">
        <f t="shared" si="19"/>
        <v>Niko – Renić – OK Orion</v>
      </c>
      <c r="L438" s="97" t="str">
        <f t="shared" si="20"/>
        <v>Niko – Renić</v>
      </c>
    </row>
    <row r="439" spans="2:12" x14ac:dyDescent="0.25">
      <c r="B439" s="35">
        <v>1680</v>
      </c>
      <c r="C439" s="47" t="s">
        <v>273</v>
      </c>
      <c r="D439" s="47" t="s">
        <v>645</v>
      </c>
      <c r="E439" s="47" t="s">
        <v>49</v>
      </c>
      <c r="F439" s="36" t="s">
        <v>304</v>
      </c>
      <c r="H439" s="97" t="str">
        <f t="shared" si="18"/>
        <v>Nikolina – Renić – OK Orion – Ž45</v>
      </c>
      <c r="J439" s="97" t="str">
        <f t="shared" si="19"/>
        <v>Nikolina – Renić – OK Orion</v>
      </c>
      <c r="L439" s="97" t="str">
        <f t="shared" si="20"/>
        <v>Nikolina – Renić</v>
      </c>
    </row>
    <row r="440" spans="2:12" x14ac:dyDescent="0.25">
      <c r="B440" s="35">
        <v>1689</v>
      </c>
      <c r="C440" s="47" t="s">
        <v>115</v>
      </c>
      <c r="D440" s="47" t="s">
        <v>645</v>
      </c>
      <c r="E440" s="47" t="s">
        <v>49</v>
      </c>
      <c r="F440" s="36" t="s">
        <v>142</v>
      </c>
      <c r="H440" s="97" t="str">
        <f t="shared" si="18"/>
        <v>Petar – Renić – OK Orion – M45</v>
      </c>
      <c r="J440" s="97" t="str">
        <f t="shared" si="19"/>
        <v>Petar – Renić – OK Orion</v>
      </c>
      <c r="L440" s="97" t="str">
        <f t="shared" si="20"/>
        <v>Petar – Renić</v>
      </c>
    </row>
    <row r="441" spans="2:12" x14ac:dyDescent="0.25">
      <c r="B441" s="35">
        <v>1682</v>
      </c>
      <c r="C441" s="47" t="s">
        <v>647</v>
      </c>
      <c r="D441" s="47" t="s">
        <v>47</v>
      </c>
      <c r="E441" s="47" t="s">
        <v>49</v>
      </c>
      <c r="F441" s="36" t="s">
        <v>92</v>
      </c>
      <c r="H441" s="97" t="str">
        <f t="shared" si="18"/>
        <v>Antun – Tišljar – OK Orion – M21B</v>
      </c>
      <c r="J441" s="97" t="str">
        <f t="shared" si="19"/>
        <v>Antun – Tišljar – OK Orion</v>
      </c>
      <c r="L441" s="97" t="str">
        <f t="shared" si="20"/>
        <v>Antun – Tišljar</v>
      </c>
    </row>
    <row r="442" spans="2:12" x14ac:dyDescent="0.25">
      <c r="B442" s="35">
        <v>1249</v>
      </c>
      <c r="C442" s="47" t="s">
        <v>594</v>
      </c>
      <c r="D442" s="47" t="s">
        <v>47</v>
      </c>
      <c r="E442" s="47" t="s">
        <v>49</v>
      </c>
      <c r="F442" s="36" t="s">
        <v>142</v>
      </c>
      <c r="H442" s="97" t="str">
        <f t="shared" si="18"/>
        <v>Ivo – Tišljar – OK Orion – M45</v>
      </c>
      <c r="J442" s="97" t="str">
        <f t="shared" si="19"/>
        <v>Ivo – Tišljar – OK Orion</v>
      </c>
      <c r="L442" s="97" t="str">
        <f t="shared" si="20"/>
        <v>Ivo – Tišljar</v>
      </c>
    </row>
    <row r="443" spans="2:12" x14ac:dyDescent="0.25">
      <c r="B443" s="35">
        <v>1681</v>
      </c>
      <c r="C443" s="47" t="s">
        <v>307</v>
      </c>
      <c r="D443" s="47" t="s">
        <v>47</v>
      </c>
      <c r="E443" s="47" t="s">
        <v>49</v>
      </c>
      <c r="F443" s="36" t="s">
        <v>248</v>
      </c>
      <c r="H443" s="97" t="str">
        <f t="shared" si="18"/>
        <v>Marija – Tišljar – OK Orion – Ž21B</v>
      </c>
      <c r="J443" s="97" t="str">
        <f t="shared" si="19"/>
        <v>Marija – Tišljar – OK Orion</v>
      </c>
      <c r="L443" s="97" t="str">
        <f t="shared" si="20"/>
        <v>Marija – Tišljar</v>
      </c>
    </row>
    <row r="444" spans="2:12" x14ac:dyDescent="0.25">
      <c r="B444" s="35">
        <v>1155</v>
      </c>
      <c r="C444" s="47" t="s">
        <v>48</v>
      </c>
      <c r="D444" s="47" t="s">
        <v>47</v>
      </c>
      <c r="E444" s="47" t="s">
        <v>49</v>
      </c>
      <c r="F444" s="36" t="s">
        <v>42</v>
      </c>
      <c r="H444" s="97" t="str">
        <f t="shared" si="18"/>
        <v>Mirko – Tišljar – OK Orion – M16</v>
      </c>
      <c r="J444" s="97" t="str">
        <f t="shared" si="19"/>
        <v>Mirko – Tišljar – OK Orion</v>
      </c>
      <c r="L444" s="97" t="str">
        <f t="shared" si="20"/>
        <v>Mirko – Tišljar</v>
      </c>
    </row>
    <row r="445" spans="2:12" x14ac:dyDescent="0.25">
      <c r="B445" s="35">
        <v>1838</v>
      </c>
      <c r="C445" s="47" t="s">
        <v>193</v>
      </c>
      <c r="D445" s="47" t="s">
        <v>648</v>
      </c>
      <c r="E445" s="47" t="s">
        <v>122</v>
      </c>
      <c r="F445" s="36"/>
      <c r="H445" s="97" t="str">
        <f t="shared" si="18"/>
        <v>Ana – Grbac – OK Ris</v>
      </c>
      <c r="J445" s="97" t="str">
        <f t="shared" si="19"/>
        <v>Ana – Grbac – OK Ris</v>
      </c>
      <c r="L445" s="97" t="str">
        <f t="shared" si="20"/>
        <v>Ana – Grbac</v>
      </c>
    </row>
    <row r="446" spans="2:12" x14ac:dyDescent="0.25">
      <c r="B446" s="35">
        <v>1827</v>
      </c>
      <c r="C446" s="47" t="s">
        <v>132</v>
      </c>
      <c r="D446" s="47" t="s">
        <v>648</v>
      </c>
      <c r="E446" s="47" t="s">
        <v>122</v>
      </c>
      <c r="F446" s="36"/>
      <c r="H446" s="97" t="str">
        <f t="shared" si="18"/>
        <v>Goran – Grbac – OK Ris</v>
      </c>
      <c r="J446" s="97" t="str">
        <f t="shared" si="19"/>
        <v>Goran – Grbac – OK Ris</v>
      </c>
      <c r="L446" s="97" t="str">
        <f t="shared" si="20"/>
        <v>Goran – Grbac</v>
      </c>
    </row>
    <row r="447" spans="2:12" x14ac:dyDescent="0.25">
      <c r="B447" s="35">
        <v>1830</v>
      </c>
      <c r="C447" s="47" t="s">
        <v>649</v>
      </c>
      <c r="D447" s="47" t="s">
        <v>447</v>
      </c>
      <c r="E447" s="47" t="s">
        <v>122</v>
      </c>
      <c r="F447" s="36"/>
      <c r="H447" s="97" t="str">
        <f t="shared" si="18"/>
        <v>Toni – Nikola – OK Ris</v>
      </c>
      <c r="J447" s="97" t="str">
        <f t="shared" si="19"/>
        <v>Toni – Nikola – OK Ris</v>
      </c>
      <c r="L447" s="97" t="str">
        <f t="shared" si="20"/>
        <v>Toni – Nikola</v>
      </c>
    </row>
    <row r="448" spans="2:12" x14ac:dyDescent="0.25">
      <c r="B448" s="35">
        <v>1835</v>
      </c>
      <c r="C448" s="47" t="s">
        <v>121</v>
      </c>
      <c r="D448" s="47" t="s">
        <v>120</v>
      </c>
      <c r="E448" s="47" t="s">
        <v>122</v>
      </c>
      <c r="F448" s="36"/>
      <c r="H448" s="97" t="str">
        <f t="shared" si="18"/>
        <v>Tihomir – Salopek – OK Ris</v>
      </c>
      <c r="J448" s="97" t="str">
        <f t="shared" si="19"/>
        <v>Tihomir – Salopek – OK Ris</v>
      </c>
      <c r="L448" s="97" t="str">
        <f t="shared" si="20"/>
        <v>Tihomir – Salopek</v>
      </c>
    </row>
    <row r="449" spans="2:12" x14ac:dyDescent="0.25">
      <c r="B449" s="35">
        <v>1832</v>
      </c>
      <c r="C449" s="47" t="s">
        <v>650</v>
      </c>
      <c r="D449" s="47" t="s">
        <v>120</v>
      </c>
      <c r="E449" s="47" t="s">
        <v>122</v>
      </c>
      <c r="F449" s="36"/>
      <c r="H449" s="97" t="str">
        <f t="shared" si="18"/>
        <v>Tihon – Salopek – OK Ris</v>
      </c>
      <c r="J449" s="97" t="str">
        <f t="shared" si="19"/>
        <v>Tihon – Salopek – OK Ris</v>
      </c>
      <c r="L449" s="97" t="str">
        <f t="shared" si="20"/>
        <v>Tihon – Salopek</v>
      </c>
    </row>
    <row r="450" spans="2:12" x14ac:dyDescent="0.25">
      <c r="B450" s="35">
        <v>1833</v>
      </c>
      <c r="C450" s="47" t="s">
        <v>608</v>
      </c>
      <c r="D450" s="47" t="s">
        <v>651</v>
      </c>
      <c r="E450" s="47" t="s">
        <v>122</v>
      </c>
      <c r="F450" s="36"/>
      <c r="H450" s="97" t="str">
        <f t="shared" si="18"/>
        <v>Andrej – Šubat – OK Ris</v>
      </c>
      <c r="J450" s="97" t="str">
        <f t="shared" si="19"/>
        <v>Andrej – Šubat – OK Ris</v>
      </c>
      <c r="L450" s="97" t="str">
        <f t="shared" si="20"/>
        <v>Andrej – Šubat</v>
      </c>
    </row>
    <row r="451" spans="2:12" x14ac:dyDescent="0.25">
      <c r="B451" s="35">
        <v>1831</v>
      </c>
      <c r="C451" s="47" t="s">
        <v>652</v>
      </c>
      <c r="D451" s="47" t="s">
        <v>653</v>
      </c>
      <c r="E451" s="47" t="s">
        <v>122</v>
      </c>
      <c r="F451" s="36"/>
      <c r="H451" s="97" t="str">
        <f t="shared" si="18"/>
        <v>Patricija – Urbanc – OK Ris</v>
      </c>
      <c r="J451" s="97" t="str">
        <f t="shared" si="19"/>
        <v>Patricija – Urbanc – OK Ris</v>
      </c>
      <c r="L451" s="97" t="str">
        <f t="shared" si="20"/>
        <v>Patricija – Urbanc</v>
      </c>
    </row>
    <row r="452" spans="2:12" x14ac:dyDescent="0.25">
      <c r="B452" s="35">
        <v>1634</v>
      </c>
      <c r="C452" s="47" t="s">
        <v>193</v>
      </c>
      <c r="D452" s="47" t="s">
        <v>654</v>
      </c>
      <c r="E452" s="47" t="s">
        <v>655</v>
      </c>
      <c r="F452" s="36" t="s">
        <v>229</v>
      </c>
      <c r="H452" s="97" t="str">
        <f t="shared" si="18"/>
        <v>Ana – Balaban – OK Sova – Ž20</v>
      </c>
      <c r="J452" s="97" t="str">
        <f t="shared" si="19"/>
        <v>Ana – Balaban – OK Sova</v>
      </c>
      <c r="L452" s="97" t="str">
        <f t="shared" si="20"/>
        <v>Ana – Balaban</v>
      </c>
    </row>
    <row r="453" spans="2:12" x14ac:dyDescent="0.25">
      <c r="B453" s="35">
        <v>1632</v>
      </c>
      <c r="C453" s="47" t="s">
        <v>234</v>
      </c>
      <c r="D453" s="47" t="s">
        <v>654</v>
      </c>
      <c r="E453" s="47" t="s">
        <v>655</v>
      </c>
      <c r="F453" s="36" t="s">
        <v>220</v>
      </c>
      <c r="H453" s="97" t="str">
        <f t="shared" si="18"/>
        <v>Iva – Balaban – OK Sova – Ž16</v>
      </c>
      <c r="J453" s="97" t="str">
        <f t="shared" si="19"/>
        <v>Iva – Balaban – OK Sova</v>
      </c>
      <c r="L453" s="97" t="str">
        <f t="shared" si="20"/>
        <v>Iva – Balaban</v>
      </c>
    </row>
    <row r="454" spans="2:12" x14ac:dyDescent="0.25">
      <c r="B454" s="35">
        <v>1731</v>
      </c>
      <c r="C454" s="47" t="s">
        <v>656</v>
      </c>
      <c r="D454" s="47" t="s">
        <v>657</v>
      </c>
      <c r="E454" s="47" t="s">
        <v>655</v>
      </c>
      <c r="F454" s="36"/>
      <c r="H454" s="97" t="str">
        <f t="shared" si="18"/>
        <v>Silvija – Balent – OK Sova</v>
      </c>
      <c r="J454" s="97" t="str">
        <f t="shared" si="19"/>
        <v>Silvija – Balent – OK Sova</v>
      </c>
      <c r="L454" s="97" t="str">
        <f t="shared" si="20"/>
        <v>Silvija – Balent</v>
      </c>
    </row>
    <row r="455" spans="2:12" x14ac:dyDescent="0.25">
      <c r="B455" s="35">
        <v>1743</v>
      </c>
      <c r="C455" s="47" t="s">
        <v>234</v>
      </c>
      <c r="D455" s="47" t="s">
        <v>658</v>
      </c>
      <c r="E455" s="47" t="s">
        <v>655</v>
      </c>
      <c r="F455" s="36"/>
      <c r="H455" s="97" t="str">
        <f t="shared" si="18"/>
        <v>Iva – Baržić – OK Sova</v>
      </c>
      <c r="J455" s="97" t="str">
        <f t="shared" si="19"/>
        <v>Iva – Baržić – OK Sova</v>
      </c>
      <c r="L455" s="97" t="str">
        <f t="shared" si="20"/>
        <v>Iva – Baržić</v>
      </c>
    </row>
    <row r="456" spans="2:12" x14ac:dyDescent="0.25">
      <c r="B456" s="35">
        <v>1738</v>
      </c>
      <c r="C456" s="47" t="s">
        <v>447</v>
      </c>
      <c r="D456" s="47" t="s">
        <v>659</v>
      </c>
      <c r="E456" s="47" t="s">
        <v>655</v>
      </c>
      <c r="F456" s="36"/>
      <c r="H456" s="97" t="str">
        <f t="shared" si="18"/>
        <v>Nikola – Bićanić – OK Sova</v>
      </c>
      <c r="J456" s="97" t="str">
        <f t="shared" si="19"/>
        <v>Nikola – Bićanić – OK Sova</v>
      </c>
      <c r="L456" s="97" t="str">
        <f t="shared" si="20"/>
        <v>Nikola – Bićanić</v>
      </c>
    </row>
    <row r="457" spans="2:12" x14ac:dyDescent="0.25">
      <c r="B457" s="35">
        <v>1839</v>
      </c>
      <c r="C457" s="47" t="s">
        <v>148</v>
      </c>
      <c r="D457" s="47" t="s">
        <v>660</v>
      </c>
      <c r="E457" s="47" t="s">
        <v>655</v>
      </c>
      <c r="F457" s="36" t="s">
        <v>92</v>
      </c>
      <c r="H457" s="97" t="str">
        <f t="shared" si="18"/>
        <v>Mario – Bilandžija – OK Sova – M21B</v>
      </c>
      <c r="J457" s="97" t="str">
        <f t="shared" si="19"/>
        <v>Mario – Bilandžija – OK Sova</v>
      </c>
      <c r="L457" s="97" t="str">
        <f t="shared" si="20"/>
        <v>Mario – Bilandžija</v>
      </c>
    </row>
    <row r="458" spans="2:12" x14ac:dyDescent="0.25">
      <c r="B458" s="35">
        <v>1594</v>
      </c>
      <c r="C458" s="47" t="s">
        <v>608</v>
      </c>
      <c r="D458" s="47" t="s">
        <v>661</v>
      </c>
      <c r="E458" s="47" t="s">
        <v>655</v>
      </c>
      <c r="F458" s="36" t="s">
        <v>92</v>
      </c>
      <c r="H458" s="97" t="str">
        <f t="shared" si="18"/>
        <v>Andrej – Biro – OK Sova – M21B</v>
      </c>
      <c r="J458" s="97" t="str">
        <f t="shared" si="19"/>
        <v>Andrej – Biro – OK Sova</v>
      </c>
      <c r="L458" s="97" t="str">
        <f t="shared" si="20"/>
        <v>Andrej – Biro</v>
      </c>
    </row>
    <row r="459" spans="2:12" x14ac:dyDescent="0.25">
      <c r="B459" s="35">
        <v>1636</v>
      </c>
      <c r="C459" s="47" t="s">
        <v>662</v>
      </c>
      <c r="D459" s="47" t="s">
        <v>663</v>
      </c>
      <c r="E459" s="47" t="s">
        <v>655</v>
      </c>
      <c r="F459" s="36" t="s">
        <v>92</v>
      </c>
      <c r="H459" s="97" t="str">
        <f t="shared" ref="H459:H522" si="21">IF(C459="","",C459) &amp; IF(D459="",""," – " &amp; D459) &amp; IF(E459="",""," – " &amp; E459) &amp; IF(F459="",""," – " &amp; F459)</f>
        <v>Mateo – Bojo – OK Sova – M21B</v>
      </c>
      <c r="J459" s="97" t="str">
        <f t="shared" ref="J459:J522" si="22">IF(C459="","",C459) &amp; IF(D459="",""," – " &amp; D459) &amp; IF(E459="",""," – " &amp; E459)</f>
        <v>Mateo – Bojo – OK Sova</v>
      </c>
      <c r="L459" s="97" t="str">
        <f t="shared" ref="L459:L522" si="23">IF(C459="","",C459) &amp; IF(D459="",""," – " &amp; D459)</f>
        <v>Mateo – Bojo</v>
      </c>
    </row>
    <row r="460" spans="2:12" x14ac:dyDescent="0.25">
      <c r="B460" s="35">
        <v>1736</v>
      </c>
      <c r="C460" s="47" t="s">
        <v>664</v>
      </c>
      <c r="D460" s="47" t="s">
        <v>665</v>
      </c>
      <c r="E460" s="47" t="s">
        <v>655</v>
      </c>
      <c r="F460" s="36"/>
      <c r="H460" s="97" t="str">
        <f t="shared" si="21"/>
        <v>Sven – Brkanić – OK Sova</v>
      </c>
      <c r="J460" s="97" t="str">
        <f t="shared" si="22"/>
        <v>Sven – Brkanić – OK Sova</v>
      </c>
      <c r="L460" s="97" t="str">
        <f t="shared" si="23"/>
        <v>Sven – Brkanić</v>
      </c>
    </row>
    <row r="461" spans="2:12" x14ac:dyDescent="0.25">
      <c r="B461" s="35">
        <v>1651</v>
      </c>
      <c r="C461" s="47" t="s">
        <v>666</v>
      </c>
      <c r="D461" s="47" t="s">
        <v>667</v>
      </c>
      <c r="E461" s="47" t="s">
        <v>655</v>
      </c>
      <c r="F461" s="36" t="s">
        <v>248</v>
      </c>
      <c r="H461" s="97" t="str">
        <f t="shared" si="21"/>
        <v>Diana – Buzov – OK Sova – Ž21B</v>
      </c>
      <c r="J461" s="97" t="str">
        <f t="shared" si="22"/>
        <v>Diana – Buzov – OK Sova</v>
      </c>
      <c r="L461" s="97" t="str">
        <f t="shared" si="23"/>
        <v>Diana – Buzov</v>
      </c>
    </row>
    <row r="462" spans="2:12" x14ac:dyDescent="0.25">
      <c r="B462" s="35">
        <v>1648</v>
      </c>
      <c r="C462" s="47" t="s">
        <v>301</v>
      </c>
      <c r="D462" s="47" t="s">
        <v>668</v>
      </c>
      <c r="E462" s="47" t="s">
        <v>655</v>
      </c>
      <c r="F462" s="36" t="s">
        <v>232</v>
      </c>
      <c r="H462" s="97" t="str">
        <f t="shared" si="21"/>
        <v>Marijana – Čerkezović – OK Sova – Ž21A</v>
      </c>
      <c r="J462" s="97" t="str">
        <f t="shared" si="22"/>
        <v>Marijana – Čerkezović – OK Sova</v>
      </c>
      <c r="L462" s="97" t="str">
        <f t="shared" si="23"/>
        <v>Marijana – Čerkezović</v>
      </c>
    </row>
    <row r="463" spans="2:12" x14ac:dyDescent="0.25">
      <c r="B463" s="35">
        <v>1740</v>
      </c>
      <c r="C463" s="47" t="s">
        <v>669</v>
      </c>
      <c r="D463" s="47" t="s">
        <v>670</v>
      </c>
      <c r="E463" s="47" t="s">
        <v>655</v>
      </c>
      <c r="F463" s="36"/>
      <c r="H463" s="97" t="str">
        <f t="shared" si="21"/>
        <v>Manuela – Crnković – OK Sova</v>
      </c>
      <c r="J463" s="97" t="str">
        <f t="shared" si="22"/>
        <v>Manuela – Crnković – OK Sova</v>
      </c>
      <c r="L463" s="97" t="str">
        <f t="shared" si="23"/>
        <v>Manuela – Crnković</v>
      </c>
    </row>
    <row r="464" spans="2:12" x14ac:dyDescent="0.25">
      <c r="B464" s="35">
        <v>1570</v>
      </c>
      <c r="C464" s="47" t="s">
        <v>671</v>
      </c>
      <c r="D464" s="47" t="s">
        <v>672</v>
      </c>
      <c r="E464" s="47" t="s">
        <v>655</v>
      </c>
      <c r="F464" s="36" t="s">
        <v>92</v>
      </c>
      <c r="H464" s="97" t="str">
        <f t="shared" si="21"/>
        <v>Nebojša – Čubra – OK Sova – M21B</v>
      </c>
      <c r="J464" s="97" t="str">
        <f t="shared" si="22"/>
        <v>Nebojša – Čubra – OK Sova</v>
      </c>
      <c r="L464" s="97" t="str">
        <f t="shared" si="23"/>
        <v>Nebojša – Čubra</v>
      </c>
    </row>
    <row r="465" spans="2:12" x14ac:dyDescent="0.25">
      <c r="B465" s="35">
        <v>1735</v>
      </c>
      <c r="C465" s="47" t="s">
        <v>77</v>
      </c>
      <c r="D465" s="47" t="s">
        <v>673</v>
      </c>
      <c r="E465" s="47" t="s">
        <v>655</v>
      </c>
      <c r="F465" s="36"/>
      <c r="H465" s="97" t="str">
        <f t="shared" si="21"/>
        <v>Tomislav – Čulina – OK Sova</v>
      </c>
      <c r="J465" s="97" t="str">
        <f t="shared" si="22"/>
        <v>Tomislav – Čulina – OK Sova</v>
      </c>
      <c r="L465" s="97" t="str">
        <f t="shared" si="23"/>
        <v>Tomislav – Čulina</v>
      </c>
    </row>
    <row r="466" spans="2:12" x14ac:dyDescent="0.25">
      <c r="B466" s="35">
        <v>1588</v>
      </c>
      <c r="C466" s="47" t="s">
        <v>58</v>
      </c>
      <c r="D466" s="47" t="s">
        <v>674</v>
      </c>
      <c r="E466" s="47" t="s">
        <v>655</v>
      </c>
      <c r="F466" s="36" t="s">
        <v>92</v>
      </c>
      <c r="H466" s="97" t="str">
        <f t="shared" si="21"/>
        <v>Ivan – Čurić – OK Sova – M21B</v>
      </c>
      <c r="J466" s="97" t="str">
        <f t="shared" si="22"/>
        <v>Ivan – Čurić – OK Sova</v>
      </c>
      <c r="L466" s="97" t="str">
        <f t="shared" si="23"/>
        <v>Ivan – Čurić</v>
      </c>
    </row>
    <row r="467" spans="2:12" x14ac:dyDescent="0.25">
      <c r="B467" s="35">
        <v>1732</v>
      </c>
      <c r="C467" s="47" t="s">
        <v>355</v>
      </c>
      <c r="D467" s="47" t="s">
        <v>675</v>
      </c>
      <c r="E467" s="47" t="s">
        <v>655</v>
      </c>
      <c r="F467" s="36"/>
      <c r="H467" s="97" t="str">
        <f t="shared" si="21"/>
        <v>Antonija – Damjanović – OK Sova</v>
      </c>
      <c r="J467" s="97" t="str">
        <f t="shared" si="22"/>
        <v>Antonija – Damjanović – OK Sova</v>
      </c>
      <c r="L467" s="97" t="str">
        <f t="shared" si="23"/>
        <v>Antonija – Damjanović</v>
      </c>
    </row>
    <row r="468" spans="2:12" x14ac:dyDescent="0.25">
      <c r="B468" s="35">
        <v>1640</v>
      </c>
      <c r="C468" s="47" t="s">
        <v>536</v>
      </c>
      <c r="D468" s="47" t="s">
        <v>676</v>
      </c>
      <c r="E468" s="47" t="s">
        <v>655</v>
      </c>
      <c r="F468" s="36"/>
      <c r="H468" s="97" t="str">
        <f t="shared" si="21"/>
        <v>Tamara – Filipović – OK Sova</v>
      </c>
      <c r="J468" s="97" t="str">
        <f t="shared" si="22"/>
        <v>Tamara – Filipović – OK Sova</v>
      </c>
      <c r="L468" s="97" t="str">
        <f t="shared" si="23"/>
        <v>Tamara – Filipović</v>
      </c>
    </row>
    <row r="469" spans="2:12" x14ac:dyDescent="0.25">
      <c r="B469" s="35">
        <v>1604</v>
      </c>
      <c r="C469" s="47" t="s">
        <v>148</v>
      </c>
      <c r="D469" s="47" t="s">
        <v>677</v>
      </c>
      <c r="E469" s="47" t="s">
        <v>655</v>
      </c>
      <c r="F469" s="36" t="s">
        <v>92</v>
      </c>
      <c r="H469" s="97" t="str">
        <f t="shared" si="21"/>
        <v>Mario – Gabrić – OK Sova – M21B</v>
      </c>
      <c r="J469" s="97" t="str">
        <f t="shared" si="22"/>
        <v>Mario – Gabrić – OK Sova</v>
      </c>
      <c r="L469" s="97" t="str">
        <f t="shared" si="23"/>
        <v>Mario – Gabrić</v>
      </c>
    </row>
    <row r="470" spans="2:12" x14ac:dyDescent="0.25">
      <c r="B470" s="35">
        <v>1603</v>
      </c>
      <c r="C470" s="47" t="s">
        <v>148</v>
      </c>
      <c r="D470" s="47" t="s">
        <v>678</v>
      </c>
      <c r="E470" s="47" t="s">
        <v>655</v>
      </c>
      <c r="F470" s="36" t="s">
        <v>116</v>
      </c>
      <c r="H470" s="97" t="str">
        <f t="shared" si="21"/>
        <v>Mario – Gotal – OK Sova – M35</v>
      </c>
      <c r="J470" s="97" t="str">
        <f t="shared" si="22"/>
        <v>Mario – Gotal – OK Sova</v>
      </c>
      <c r="L470" s="97" t="str">
        <f t="shared" si="23"/>
        <v>Mario – Gotal</v>
      </c>
    </row>
    <row r="471" spans="2:12" x14ac:dyDescent="0.25">
      <c r="B471" s="35">
        <v>1639</v>
      </c>
      <c r="C471" s="47" t="s">
        <v>161</v>
      </c>
      <c r="D471" s="47" t="s">
        <v>679</v>
      </c>
      <c r="E471" s="47" t="s">
        <v>655</v>
      </c>
      <c r="F471" s="36" t="s">
        <v>92</v>
      </c>
      <c r="H471" s="97" t="str">
        <f t="shared" si="21"/>
        <v>Hrvoje – Grginov – OK Sova – M21B</v>
      </c>
      <c r="J471" s="97" t="str">
        <f t="shared" si="22"/>
        <v>Hrvoje – Grginov – OK Sova</v>
      </c>
      <c r="L471" s="97" t="str">
        <f t="shared" si="23"/>
        <v>Hrvoje – Grginov</v>
      </c>
    </row>
    <row r="472" spans="2:12" x14ac:dyDescent="0.25">
      <c r="B472" s="35">
        <v>1635</v>
      </c>
      <c r="C472" s="47" t="s">
        <v>24</v>
      </c>
      <c r="D472" s="47" t="s">
        <v>680</v>
      </c>
      <c r="E472" s="47" t="s">
        <v>655</v>
      </c>
      <c r="F472" s="36" t="s">
        <v>92</v>
      </c>
      <c r="H472" s="97" t="str">
        <f t="shared" si="21"/>
        <v>Luka – Ivković – OK Sova – M21B</v>
      </c>
      <c r="J472" s="97" t="str">
        <f t="shared" si="22"/>
        <v>Luka – Ivković – OK Sova</v>
      </c>
      <c r="L472" s="97" t="str">
        <f t="shared" si="23"/>
        <v>Luka – Ivković</v>
      </c>
    </row>
    <row r="473" spans="2:12" x14ac:dyDescent="0.25">
      <c r="B473" s="35">
        <v>1631</v>
      </c>
      <c r="C473" s="47" t="s">
        <v>200</v>
      </c>
      <c r="D473" s="47" t="s">
        <v>680</v>
      </c>
      <c r="E473" s="47" t="s">
        <v>655</v>
      </c>
      <c r="F473" s="36" t="s">
        <v>232</v>
      </c>
      <c r="H473" s="97" t="str">
        <f t="shared" si="21"/>
        <v>Sara – Ivković – OK Sova – Ž21A</v>
      </c>
      <c r="J473" s="97" t="str">
        <f t="shared" si="22"/>
        <v>Sara – Ivković – OK Sova</v>
      </c>
      <c r="L473" s="97" t="str">
        <f t="shared" si="23"/>
        <v>Sara – Ivković</v>
      </c>
    </row>
    <row r="474" spans="2:12" x14ac:dyDescent="0.25">
      <c r="B474" s="35">
        <v>1616</v>
      </c>
      <c r="C474" s="47" t="s">
        <v>58</v>
      </c>
      <c r="D474" s="47" t="s">
        <v>681</v>
      </c>
      <c r="E474" s="47" t="s">
        <v>655</v>
      </c>
      <c r="F474" s="36" t="s">
        <v>92</v>
      </c>
      <c r="H474" s="97" t="str">
        <f t="shared" si="21"/>
        <v>Ivan – Jukić – OK Sova – M21B</v>
      </c>
      <c r="J474" s="97" t="str">
        <f t="shared" si="22"/>
        <v>Ivan – Jukić – OK Sova</v>
      </c>
      <c r="L474" s="97" t="str">
        <f t="shared" si="23"/>
        <v>Ivan – Jukić</v>
      </c>
    </row>
    <row r="475" spans="2:12" x14ac:dyDescent="0.25">
      <c r="B475" s="35">
        <v>1620</v>
      </c>
      <c r="C475" s="47" t="s">
        <v>41</v>
      </c>
      <c r="D475" s="47" t="s">
        <v>682</v>
      </c>
      <c r="E475" s="47" t="s">
        <v>655</v>
      </c>
      <c r="F475" s="36" t="s">
        <v>92</v>
      </c>
      <c r="H475" s="97" t="str">
        <f t="shared" si="21"/>
        <v>Jakov – Kamenicki – OK Sova – M21B</v>
      </c>
      <c r="J475" s="97" t="str">
        <f t="shared" si="22"/>
        <v>Jakov – Kamenicki – OK Sova</v>
      </c>
      <c r="L475" s="97" t="str">
        <f t="shared" si="23"/>
        <v>Jakov – Kamenicki</v>
      </c>
    </row>
    <row r="476" spans="2:12" x14ac:dyDescent="0.25">
      <c r="B476" s="35">
        <v>1729</v>
      </c>
      <c r="C476" s="47" t="s">
        <v>98</v>
      </c>
      <c r="D476" s="47" t="s">
        <v>683</v>
      </c>
      <c r="E476" s="47" t="s">
        <v>655</v>
      </c>
      <c r="F476" s="36"/>
      <c r="H476" s="97" t="str">
        <f t="shared" si="21"/>
        <v>Branimir – Kelava – OK Sova</v>
      </c>
      <c r="J476" s="97" t="str">
        <f t="shared" si="22"/>
        <v>Branimir – Kelava – OK Sova</v>
      </c>
      <c r="L476" s="97" t="str">
        <f t="shared" si="23"/>
        <v>Branimir – Kelava</v>
      </c>
    </row>
    <row r="477" spans="2:12" x14ac:dyDescent="0.25">
      <c r="B477" s="35">
        <v>1602</v>
      </c>
      <c r="C477" s="47" t="s">
        <v>22</v>
      </c>
      <c r="D477" s="47" t="s">
        <v>684</v>
      </c>
      <c r="E477" s="47" t="s">
        <v>655</v>
      </c>
      <c r="F477" s="36" t="s">
        <v>42</v>
      </c>
      <c r="H477" s="97" t="str">
        <f t="shared" si="21"/>
        <v>Karlo – Kobijak – OK Sova – M16</v>
      </c>
      <c r="J477" s="97" t="str">
        <f t="shared" si="22"/>
        <v>Karlo – Kobijak – OK Sova</v>
      </c>
      <c r="L477" s="97" t="str">
        <f t="shared" si="23"/>
        <v>Karlo – Kobijak</v>
      </c>
    </row>
    <row r="478" spans="2:12" x14ac:dyDescent="0.25">
      <c r="B478" s="35">
        <v>1647</v>
      </c>
      <c r="C478" s="47" t="s">
        <v>72</v>
      </c>
      <c r="D478" s="47" t="s">
        <v>685</v>
      </c>
      <c r="E478" s="47" t="s">
        <v>655</v>
      </c>
      <c r="F478" s="36" t="s">
        <v>92</v>
      </c>
      <c r="H478" s="97" t="str">
        <f t="shared" si="21"/>
        <v>Krunoslav – Kokoš – OK Sova – M21B</v>
      </c>
      <c r="J478" s="97" t="str">
        <f t="shared" si="22"/>
        <v>Krunoslav – Kokoš – OK Sova</v>
      </c>
      <c r="L478" s="97" t="str">
        <f t="shared" si="23"/>
        <v>Krunoslav – Kokoš</v>
      </c>
    </row>
    <row r="479" spans="2:12" x14ac:dyDescent="0.25">
      <c r="B479" s="35">
        <v>1574</v>
      </c>
      <c r="C479" s="47" t="s">
        <v>103</v>
      </c>
      <c r="D479" s="47" t="s">
        <v>686</v>
      </c>
      <c r="E479" s="47" t="s">
        <v>655</v>
      </c>
      <c r="F479" s="36" t="s">
        <v>92</v>
      </c>
      <c r="H479" s="97" t="str">
        <f t="shared" si="21"/>
        <v>Dario – Kostrić – OK Sova – M21B</v>
      </c>
      <c r="J479" s="97" t="str">
        <f t="shared" si="22"/>
        <v>Dario – Kostrić – OK Sova</v>
      </c>
      <c r="L479" s="97" t="str">
        <f t="shared" si="23"/>
        <v>Dario – Kostrić</v>
      </c>
    </row>
    <row r="480" spans="2:12" x14ac:dyDescent="0.25">
      <c r="B480" s="35">
        <v>1613</v>
      </c>
      <c r="C480" s="47" t="s">
        <v>193</v>
      </c>
      <c r="D480" s="47" t="s">
        <v>541</v>
      </c>
      <c r="E480" s="47" t="s">
        <v>655</v>
      </c>
      <c r="F480" s="36" t="s">
        <v>232</v>
      </c>
      <c r="H480" s="97" t="str">
        <f t="shared" si="21"/>
        <v>Ana – Kovačević – OK Sova – Ž21A</v>
      </c>
      <c r="J480" s="97" t="str">
        <f t="shared" si="22"/>
        <v>Ana – Kovačević – OK Sova</v>
      </c>
      <c r="L480" s="97" t="str">
        <f t="shared" si="23"/>
        <v>Ana – Kovačević</v>
      </c>
    </row>
    <row r="481" spans="2:12" x14ac:dyDescent="0.25">
      <c r="B481" s="35">
        <v>1742</v>
      </c>
      <c r="C481" s="47" t="s">
        <v>134</v>
      </c>
      <c r="D481" s="47" t="s">
        <v>687</v>
      </c>
      <c r="E481" s="47" t="s">
        <v>655</v>
      </c>
      <c r="F481" s="36"/>
      <c r="H481" s="97" t="str">
        <f t="shared" si="21"/>
        <v>Marko – Luketić – OK Sova</v>
      </c>
      <c r="J481" s="97" t="str">
        <f t="shared" si="22"/>
        <v>Marko – Luketić – OK Sova</v>
      </c>
      <c r="L481" s="97" t="str">
        <f t="shared" si="23"/>
        <v>Marko – Luketić</v>
      </c>
    </row>
    <row r="482" spans="2:12" x14ac:dyDescent="0.25">
      <c r="B482" s="35">
        <v>1592</v>
      </c>
      <c r="C482" s="47" t="s">
        <v>127</v>
      </c>
      <c r="D482" s="47" t="s">
        <v>688</v>
      </c>
      <c r="E482" s="47" t="s">
        <v>655</v>
      </c>
      <c r="F482" s="36" t="s">
        <v>168</v>
      </c>
      <c r="H482" s="97" t="str">
        <f t="shared" si="21"/>
        <v>Franjo – Magušić – OK Sova – M55</v>
      </c>
      <c r="J482" s="97" t="str">
        <f t="shared" si="22"/>
        <v>Franjo – Magušić – OK Sova</v>
      </c>
      <c r="L482" s="97" t="str">
        <f t="shared" si="23"/>
        <v>Franjo – Magušić</v>
      </c>
    </row>
    <row r="483" spans="2:12" x14ac:dyDescent="0.25">
      <c r="B483" s="35">
        <v>1741</v>
      </c>
      <c r="C483" s="47" t="s">
        <v>689</v>
      </c>
      <c r="D483" s="47" t="s">
        <v>690</v>
      </c>
      <c r="E483" s="47" t="s">
        <v>655</v>
      </c>
      <c r="F483" s="36"/>
      <c r="H483" s="97" t="str">
        <f t="shared" si="21"/>
        <v>Stipan – Marinčić – OK Sova</v>
      </c>
      <c r="J483" s="97" t="str">
        <f t="shared" si="22"/>
        <v>Stipan – Marinčić – OK Sova</v>
      </c>
      <c r="L483" s="97" t="str">
        <f t="shared" si="23"/>
        <v>Stipan – Marinčić</v>
      </c>
    </row>
    <row r="484" spans="2:12" x14ac:dyDescent="0.25">
      <c r="B484" s="35">
        <v>1585</v>
      </c>
      <c r="C484" s="47" t="s">
        <v>58</v>
      </c>
      <c r="D484" s="47" t="s">
        <v>691</v>
      </c>
      <c r="E484" s="47" t="s">
        <v>655</v>
      </c>
      <c r="F484" s="36" t="s">
        <v>92</v>
      </c>
      <c r="H484" s="97" t="str">
        <f t="shared" si="21"/>
        <v>Ivan – Maršić – OK Sova – M21B</v>
      </c>
      <c r="J484" s="97" t="str">
        <f t="shared" si="22"/>
        <v>Ivan – Maršić – OK Sova</v>
      </c>
      <c r="L484" s="97" t="str">
        <f t="shared" si="23"/>
        <v>Ivan – Maršić</v>
      </c>
    </row>
    <row r="485" spans="2:12" x14ac:dyDescent="0.25">
      <c r="B485" s="35">
        <v>1728</v>
      </c>
      <c r="C485" s="47" t="s">
        <v>692</v>
      </c>
      <c r="D485" s="47" t="s">
        <v>693</v>
      </c>
      <c r="E485" s="47" t="s">
        <v>655</v>
      </c>
      <c r="F485" s="36"/>
      <c r="H485" s="97" t="str">
        <f t="shared" si="21"/>
        <v>Kristina – Martinčević – OK Sova</v>
      </c>
      <c r="J485" s="97" t="str">
        <f t="shared" si="22"/>
        <v>Kristina – Martinčević – OK Sova</v>
      </c>
      <c r="L485" s="97" t="str">
        <f t="shared" si="23"/>
        <v>Kristina – Martinčević</v>
      </c>
    </row>
    <row r="486" spans="2:12" x14ac:dyDescent="0.25">
      <c r="B486" s="35">
        <v>1599</v>
      </c>
      <c r="C486" s="47" t="s">
        <v>455</v>
      </c>
      <c r="D486" s="47" t="s">
        <v>694</v>
      </c>
      <c r="E486" s="47" t="s">
        <v>655</v>
      </c>
      <c r="F486" s="36" t="s">
        <v>142</v>
      </c>
      <c r="H486" s="97" t="str">
        <f t="shared" si="21"/>
        <v>Antonio – Martinović – OK Sova – M45</v>
      </c>
      <c r="J486" s="97" t="str">
        <f t="shared" si="22"/>
        <v>Antonio – Martinović – OK Sova</v>
      </c>
      <c r="L486" s="97" t="str">
        <f t="shared" si="23"/>
        <v>Antonio – Martinović</v>
      </c>
    </row>
    <row r="487" spans="2:12" x14ac:dyDescent="0.25">
      <c r="B487" s="35">
        <v>1583</v>
      </c>
      <c r="C487" s="47" t="s">
        <v>695</v>
      </c>
      <c r="D487" s="47" t="s">
        <v>696</v>
      </c>
      <c r="E487" s="47" t="s">
        <v>655</v>
      </c>
      <c r="F487" s="36" t="s">
        <v>92</v>
      </c>
      <c r="H487" s="97" t="str">
        <f t="shared" si="21"/>
        <v>Despot – Matijević – OK Sova – M21B</v>
      </c>
      <c r="J487" s="97" t="str">
        <f t="shared" si="22"/>
        <v>Despot – Matijević – OK Sova</v>
      </c>
      <c r="L487" s="97" t="str">
        <f t="shared" si="23"/>
        <v>Despot – Matijević</v>
      </c>
    </row>
    <row r="488" spans="2:12" x14ac:dyDescent="0.25">
      <c r="B488" s="35">
        <v>1638</v>
      </c>
      <c r="C488" s="47" t="s">
        <v>697</v>
      </c>
      <c r="D488" s="47" t="s">
        <v>698</v>
      </c>
      <c r="E488" s="47" t="s">
        <v>655</v>
      </c>
      <c r="F488" s="36" t="s">
        <v>92</v>
      </c>
      <c r="H488" s="97" t="str">
        <f t="shared" si="21"/>
        <v>Armin – Mehinović – OK Sova – M21B</v>
      </c>
      <c r="J488" s="97" t="str">
        <f t="shared" si="22"/>
        <v>Armin – Mehinović – OK Sova</v>
      </c>
      <c r="L488" s="97" t="str">
        <f t="shared" si="23"/>
        <v>Armin – Mehinović</v>
      </c>
    </row>
    <row r="489" spans="2:12" x14ac:dyDescent="0.25">
      <c r="B489" s="35">
        <v>1589</v>
      </c>
      <c r="C489" s="47" t="s">
        <v>699</v>
      </c>
      <c r="D489" s="47" t="s">
        <v>700</v>
      </c>
      <c r="E489" s="47" t="s">
        <v>655</v>
      </c>
      <c r="F489" s="36" t="s">
        <v>232</v>
      </c>
      <c r="H489" s="97" t="str">
        <f t="shared" si="21"/>
        <v>Nastasia – Melmajer – OK Sova – Ž21A</v>
      </c>
      <c r="J489" s="97" t="str">
        <f t="shared" si="22"/>
        <v>Nastasia – Melmajer – OK Sova</v>
      </c>
      <c r="L489" s="97" t="str">
        <f t="shared" si="23"/>
        <v>Nastasia – Melmajer</v>
      </c>
    </row>
    <row r="490" spans="2:12" x14ac:dyDescent="0.25">
      <c r="B490" s="35">
        <v>1744</v>
      </c>
      <c r="C490" s="47" t="s">
        <v>374</v>
      </c>
      <c r="D490" s="47" t="s">
        <v>424</v>
      </c>
      <c r="E490" s="47" t="s">
        <v>655</v>
      </c>
      <c r="F490" s="36"/>
      <c r="H490" s="97" t="str">
        <f t="shared" si="21"/>
        <v>Ema – Mihaljević – OK Sova</v>
      </c>
      <c r="J490" s="97" t="str">
        <f t="shared" si="22"/>
        <v>Ema – Mihaljević – OK Sova</v>
      </c>
      <c r="L490" s="97" t="str">
        <f t="shared" si="23"/>
        <v>Ema – Mihaljević</v>
      </c>
    </row>
    <row r="491" spans="2:12" x14ac:dyDescent="0.25">
      <c r="B491" s="35">
        <v>1733</v>
      </c>
      <c r="C491" s="47" t="s">
        <v>134</v>
      </c>
      <c r="D491" s="47" t="s">
        <v>701</v>
      </c>
      <c r="E491" s="47" t="s">
        <v>655</v>
      </c>
      <c r="F491" s="36"/>
      <c r="H491" s="97" t="str">
        <f t="shared" si="21"/>
        <v>Marko – Mirković – OK Sova</v>
      </c>
      <c r="J491" s="97" t="str">
        <f t="shared" si="22"/>
        <v>Marko – Mirković – OK Sova</v>
      </c>
      <c r="L491" s="97" t="str">
        <f t="shared" si="23"/>
        <v>Marko – Mirković</v>
      </c>
    </row>
    <row r="492" spans="2:12" x14ac:dyDescent="0.25">
      <c r="B492" s="35">
        <v>1612</v>
      </c>
      <c r="C492" s="47" t="s">
        <v>702</v>
      </c>
      <c r="D492" s="47" t="s">
        <v>35</v>
      </c>
      <c r="E492" s="47" t="s">
        <v>655</v>
      </c>
      <c r="F492" s="36" t="s">
        <v>92</v>
      </c>
      <c r="H492" s="97" t="str">
        <f t="shared" si="21"/>
        <v>Eni – Nikolić – OK Sova – M21B</v>
      </c>
      <c r="J492" s="97" t="str">
        <f t="shared" si="22"/>
        <v>Eni – Nikolić – OK Sova</v>
      </c>
      <c r="L492" s="97" t="str">
        <f t="shared" si="23"/>
        <v>Eni – Nikolić</v>
      </c>
    </row>
    <row r="493" spans="2:12" x14ac:dyDescent="0.25">
      <c r="B493" s="35">
        <v>1622</v>
      </c>
      <c r="C493" s="47" t="s">
        <v>703</v>
      </c>
      <c r="D493" s="47" t="s">
        <v>704</v>
      </c>
      <c r="E493" s="47" t="s">
        <v>655</v>
      </c>
      <c r="F493" s="36" t="s">
        <v>270</v>
      </c>
      <c r="H493" s="97" t="str">
        <f t="shared" si="21"/>
        <v>Dolores – Pajčin – OK Sova – Ž35</v>
      </c>
      <c r="J493" s="97" t="str">
        <f t="shared" si="22"/>
        <v>Dolores – Pajčin – OK Sova</v>
      </c>
      <c r="L493" s="97" t="str">
        <f t="shared" si="23"/>
        <v>Dolores – Pajčin</v>
      </c>
    </row>
    <row r="494" spans="2:12" x14ac:dyDescent="0.25">
      <c r="B494" s="35">
        <v>1606</v>
      </c>
      <c r="C494" s="47" t="s">
        <v>257</v>
      </c>
      <c r="D494" s="47" t="s">
        <v>704</v>
      </c>
      <c r="E494" s="47" t="s">
        <v>655</v>
      </c>
      <c r="F494" s="36" t="s">
        <v>229</v>
      </c>
      <c r="H494" s="97" t="str">
        <f t="shared" si="21"/>
        <v>Lana – Pajčin – OK Sova – Ž20</v>
      </c>
      <c r="J494" s="97" t="str">
        <f t="shared" si="22"/>
        <v>Lana – Pajčin – OK Sova</v>
      </c>
      <c r="L494" s="97" t="str">
        <f t="shared" si="23"/>
        <v>Lana – Pajčin</v>
      </c>
    </row>
    <row r="495" spans="2:12" x14ac:dyDescent="0.25">
      <c r="B495" s="35">
        <v>1642</v>
      </c>
      <c r="C495" s="47" t="s">
        <v>447</v>
      </c>
      <c r="D495" s="47" t="s">
        <v>704</v>
      </c>
      <c r="E495" s="47" t="s">
        <v>655</v>
      </c>
      <c r="F495" s="36" t="s">
        <v>92</v>
      </c>
      <c r="H495" s="97" t="str">
        <f t="shared" si="21"/>
        <v>Nikola – Pajčin – OK Sova – M21B</v>
      </c>
      <c r="J495" s="97" t="str">
        <f t="shared" si="22"/>
        <v>Nikola – Pajčin – OK Sova</v>
      </c>
      <c r="L495" s="97" t="str">
        <f t="shared" si="23"/>
        <v>Nikola – Pajčin</v>
      </c>
    </row>
    <row r="496" spans="2:12" x14ac:dyDescent="0.25">
      <c r="B496" s="35">
        <v>1734</v>
      </c>
      <c r="C496" s="47" t="s">
        <v>58</v>
      </c>
      <c r="D496" s="47" t="s">
        <v>705</v>
      </c>
      <c r="E496" s="47" t="s">
        <v>655</v>
      </c>
      <c r="F496" s="36"/>
      <c r="H496" s="97" t="str">
        <f t="shared" si="21"/>
        <v>Ivan – Pavlović – OK Sova</v>
      </c>
      <c r="J496" s="97" t="str">
        <f t="shared" si="22"/>
        <v>Ivan – Pavlović – OK Sova</v>
      </c>
      <c r="L496" s="97" t="str">
        <f t="shared" si="23"/>
        <v>Ivan – Pavlović</v>
      </c>
    </row>
    <row r="497" spans="2:12" x14ac:dyDescent="0.25">
      <c r="B497" s="35">
        <v>1737</v>
      </c>
      <c r="C497" s="47" t="s">
        <v>500</v>
      </c>
      <c r="D497" s="47" t="s">
        <v>479</v>
      </c>
      <c r="E497" s="47" t="s">
        <v>655</v>
      </c>
      <c r="F497" s="36"/>
      <c r="H497" s="97" t="str">
        <f t="shared" si="21"/>
        <v>Ante – Perić – OK Sova</v>
      </c>
      <c r="J497" s="97" t="str">
        <f t="shared" si="22"/>
        <v>Ante – Perić – OK Sova</v>
      </c>
      <c r="L497" s="97" t="str">
        <f t="shared" si="23"/>
        <v>Ante – Perić</v>
      </c>
    </row>
    <row r="498" spans="2:12" x14ac:dyDescent="0.25">
      <c r="B498" s="35">
        <v>1600</v>
      </c>
      <c r="C498" s="47" t="s">
        <v>200</v>
      </c>
      <c r="D498" s="47" t="s">
        <v>706</v>
      </c>
      <c r="E498" s="47" t="s">
        <v>655</v>
      </c>
      <c r="F498" s="36" t="s">
        <v>229</v>
      </c>
      <c r="H498" s="97" t="str">
        <f t="shared" si="21"/>
        <v>Sara – Peter – OK Sova – Ž20</v>
      </c>
      <c r="J498" s="97" t="str">
        <f t="shared" si="22"/>
        <v>Sara – Peter – OK Sova</v>
      </c>
      <c r="L498" s="97" t="str">
        <f t="shared" si="23"/>
        <v>Sara – Peter</v>
      </c>
    </row>
    <row r="499" spans="2:12" x14ac:dyDescent="0.25">
      <c r="B499" s="35">
        <v>1653</v>
      </c>
      <c r="C499" s="47" t="s">
        <v>707</v>
      </c>
      <c r="D499" s="47" t="s">
        <v>706</v>
      </c>
      <c r="E499" s="47" t="s">
        <v>655</v>
      </c>
      <c r="F499" s="36" t="s">
        <v>229</v>
      </c>
      <c r="H499" s="97" t="str">
        <f t="shared" si="21"/>
        <v>Stela – Peter – OK Sova – Ž20</v>
      </c>
      <c r="J499" s="97" t="str">
        <f t="shared" si="22"/>
        <v>Stela – Peter – OK Sova</v>
      </c>
      <c r="L499" s="97" t="str">
        <f t="shared" si="23"/>
        <v>Stela – Peter</v>
      </c>
    </row>
    <row r="500" spans="2:12" x14ac:dyDescent="0.25">
      <c r="B500" s="35">
        <v>1579</v>
      </c>
      <c r="C500" s="47" t="s">
        <v>340</v>
      </c>
      <c r="D500" s="47" t="s">
        <v>708</v>
      </c>
      <c r="E500" s="47" t="s">
        <v>655</v>
      </c>
      <c r="F500" s="36" t="s">
        <v>92</v>
      </c>
      <c r="H500" s="97" t="str">
        <f t="shared" si="21"/>
        <v>Željko – Plentaj – OK Sova – M21B</v>
      </c>
      <c r="J500" s="97" t="str">
        <f t="shared" si="22"/>
        <v>Željko – Plentaj – OK Sova</v>
      </c>
      <c r="L500" s="97" t="str">
        <f t="shared" si="23"/>
        <v>Željko – Plentaj</v>
      </c>
    </row>
    <row r="501" spans="2:12" x14ac:dyDescent="0.25">
      <c r="B501" s="35">
        <v>1582</v>
      </c>
      <c r="C501" s="47" t="s">
        <v>709</v>
      </c>
      <c r="D501" s="47" t="s">
        <v>710</v>
      </c>
      <c r="E501" s="47" t="s">
        <v>655</v>
      </c>
      <c r="F501" s="36" t="s">
        <v>92</v>
      </c>
      <c r="H501" s="97" t="str">
        <f t="shared" si="21"/>
        <v>Šime – Šarić – OK Sova – M21B</v>
      </c>
      <c r="J501" s="97" t="str">
        <f t="shared" si="22"/>
        <v>Šime – Šarić – OK Sova</v>
      </c>
      <c r="L501" s="97" t="str">
        <f t="shared" si="23"/>
        <v>Šime – Šarić</v>
      </c>
    </row>
    <row r="502" spans="2:12" x14ac:dyDescent="0.25">
      <c r="B502" s="35">
        <v>1590</v>
      </c>
      <c r="C502" s="47" t="s">
        <v>488</v>
      </c>
      <c r="D502" s="47" t="s">
        <v>711</v>
      </c>
      <c r="E502" s="47" t="s">
        <v>655</v>
      </c>
      <c r="F502" s="36" t="s">
        <v>142</v>
      </c>
      <c r="H502" s="97" t="str">
        <f t="shared" si="21"/>
        <v>Dalibor – Sovilj – OK Sova – M45</v>
      </c>
      <c r="J502" s="97" t="str">
        <f t="shared" si="22"/>
        <v>Dalibor – Sovilj – OK Sova</v>
      </c>
      <c r="L502" s="97" t="str">
        <f t="shared" si="23"/>
        <v>Dalibor – Sovilj</v>
      </c>
    </row>
    <row r="503" spans="2:12" x14ac:dyDescent="0.25">
      <c r="B503" s="35">
        <v>1629</v>
      </c>
      <c r="C503" s="47" t="s">
        <v>712</v>
      </c>
      <c r="D503" s="47" t="s">
        <v>713</v>
      </c>
      <c r="E503" s="47" t="s">
        <v>655</v>
      </c>
      <c r="F503" s="36" t="s">
        <v>62</v>
      </c>
      <c r="H503" s="97" t="str">
        <f t="shared" si="21"/>
        <v>Matjaž – Štanfel – OK Sova – M21A</v>
      </c>
      <c r="J503" s="97" t="str">
        <f t="shared" si="22"/>
        <v>Matjaž – Štanfel – OK Sova</v>
      </c>
      <c r="L503" s="97" t="str">
        <f t="shared" si="23"/>
        <v>Matjaž – Štanfel</v>
      </c>
    </row>
    <row r="504" spans="2:12" x14ac:dyDescent="0.25">
      <c r="B504" s="35">
        <v>1730</v>
      </c>
      <c r="C504" s="47" t="s">
        <v>500</v>
      </c>
      <c r="D504" s="47" t="s">
        <v>714</v>
      </c>
      <c r="E504" s="47" t="s">
        <v>655</v>
      </c>
      <c r="F504" s="36"/>
      <c r="H504" s="97" t="str">
        <f t="shared" si="21"/>
        <v>Ante – Tipurić – OK Sova</v>
      </c>
      <c r="J504" s="97" t="str">
        <f t="shared" si="22"/>
        <v>Ante – Tipurić – OK Sova</v>
      </c>
      <c r="L504" s="97" t="str">
        <f t="shared" si="23"/>
        <v>Ante – Tipurić</v>
      </c>
    </row>
    <row r="505" spans="2:12" x14ac:dyDescent="0.25">
      <c r="B505" s="35">
        <v>1654</v>
      </c>
      <c r="C505" s="47" t="s">
        <v>121</v>
      </c>
      <c r="D505" s="47" t="s">
        <v>715</v>
      </c>
      <c r="E505" s="47" t="s">
        <v>655</v>
      </c>
      <c r="F505" s="36" t="s">
        <v>92</v>
      </c>
      <c r="H505" s="97" t="str">
        <f t="shared" si="21"/>
        <v>Tihomir – Topalović – OK Sova – M21B</v>
      </c>
      <c r="J505" s="97" t="str">
        <f t="shared" si="22"/>
        <v>Tihomir – Topalović – OK Sova</v>
      </c>
      <c r="L505" s="97" t="str">
        <f t="shared" si="23"/>
        <v>Tihomir – Topalović</v>
      </c>
    </row>
    <row r="506" spans="2:12" x14ac:dyDescent="0.25">
      <c r="B506" s="35">
        <v>1829</v>
      </c>
      <c r="C506" s="47" t="s">
        <v>307</v>
      </c>
      <c r="D506" s="47" t="s">
        <v>716</v>
      </c>
      <c r="E506" s="47" t="s">
        <v>655</v>
      </c>
      <c r="F506" s="36" t="s">
        <v>232</v>
      </c>
      <c r="H506" s="97" t="str">
        <f t="shared" si="21"/>
        <v>Marija – Vida – OK Sova – Ž21A</v>
      </c>
      <c r="J506" s="97" t="str">
        <f t="shared" si="22"/>
        <v>Marija – Vida – OK Sova</v>
      </c>
      <c r="L506" s="97" t="str">
        <f t="shared" si="23"/>
        <v>Marija – Vida</v>
      </c>
    </row>
    <row r="507" spans="2:12" x14ac:dyDescent="0.25">
      <c r="B507" s="35">
        <v>1598</v>
      </c>
      <c r="C507" s="47" t="s">
        <v>134</v>
      </c>
      <c r="D507" s="47" t="s">
        <v>717</v>
      </c>
      <c r="E507" s="47" t="s">
        <v>655</v>
      </c>
      <c r="F507" s="36"/>
      <c r="H507" s="97" t="str">
        <f t="shared" si="21"/>
        <v>Marko – Vrabec – OK Sova</v>
      </c>
      <c r="J507" s="97" t="str">
        <f t="shared" si="22"/>
        <v>Marko – Vrabec – OK Sova</v>
      </c>
      <c r="L507" s="97" t="str">
        <f t="shared" si="23"/>
        <v>Marko – Vrabec</v>
      </c>
    </row>
    <row r="508" spans="2:12" x14ac:dyDescent="0.25">
      <c r="B508" s="35">
        <v>1727</v>
      </c>
      <c r="C508" s="47" t="s">
        <v>718</v>
      </c>
      <c r="D508" s="47" t="s">
        <v>719</v>
      </c>
      <c r="E508" s="47" t="s">
        <v>655</v>
      </c>
      <c r="F508" s="36"/>
      <c r="H508" s="97" t="str">
        <f t="shared" si="21"/>
        <v>Doris – Vunić – OK Sova</v>
      </c>
      <c r="J508" s="97" t="str">
        <f t="shared" si="22"/>
        <v>Doris – Vunić – OK Sova</v>
      </c>
      <c r="L508" s="97" t="str">
        <f t="shared" si="23"/>
        <v>Doris – Vunić</v>
      </c>
    </row>
    <row r="509" spans="2:12" x14ac:dyDescent="0.25">
      <c r="B509" s="35">
        <v>1572</v>
      </c>
      <c r="C509" s="47" t="s">
        <v>17</v>
      </c>
      <c r="D509" s="47" t="s">
        <v>720</v>
      </c>
      <c r="E509" s="47" t="s">
        <v>655</v>
      </c>
      <c r="F509" s="36" t="s">
        <v>92</v>
      </c>
      <c r="H509" s="97" t="str">
        <f t="shared" si="21"/>
        <v>Filip – Zadrović – OK Sova – M21B</v>
      </c>
      <c r="J509" s="97" t="str">
        <f t="shared" si="22"/>
        <v>Filip – Zadrović – OK Sova</v>
      </c>
      <c r="L509" s="97" t="str">
        <f t="shared" si="23"/>
        <v>Filip – Zadrović</v>
      </c>
    </row>
    <row r="510" spans="2:12" x14ac:dyDescent="0.25">
      <c r="B510" s="35">
        <v>1739</v>
      </c>
      <c r="C510" s="47" t="s">
        <v>721</v>
      </c>
      <c r="D510" s="47" t="s">
        <v>722</v>
      </c>
      <c r="E510" s="47" t="s">
        <v>655</v>
      </c>
      <c r="F510" s="36"/>
      <c r="H510" s="97" t="str">
        <f t="shared" si="21"/>
        <v>Antonela – Žderić – OK Sova</v>
      </c>
      <c r="J510" s="97" t="str">
        <f t="shared" si="22"/>
        <v>Antonela – Žderić – OK Sova</v>
      </c>
      <c r="L510" s="97" t="str">
        <f t="shared" si="23"/>
        <v>Antonela – Žderić</v>
      </c>
    </row>
    <row r="511" spans="2:12" x14ac:dyDescent="0.25">
      <c r="B511" s="35">
        <v>1611</v>
      </c>
      <c r="C511" s="47" t="s">
        <v>417</v>
      </c>
      <c r="D511" s="47" t="s">
        <v>723</v>
      </c>
      <c r="E511" s="47" t="s">
        <v>655</v>
      </c>
      <c r="F511" s="36" t="s">
        <v>92</v>
      </c>
      <c r="H511" s="97" t="str">
        <f t="shared" si="21"/>
        <v>Josip – Župarić – OK Sova – M21B</v>
      </c>
      <c r="J511" s="97" t="str">
        <f t="shared" si="22"/>
        <v>Josip – Župarić – OK Sova</v>
      </c>
      <c r="L511" s="97" t="str">
        <f t="shared" si="23"/>
        <v>Josip – Župarić</v>
      </c>
    </row>
    <row r="512" spans="2:12" x14ac:dyDescent="0.25">
      <c r="B512" s="35">
        <v>1657</v>
      </c>
      <c r="C512" s="47" t="s">
        <v>724</v>
      </c>
      <c r="D512" s="47" t="s">
        <v>725</v>
      </c>
      <c r="E512" s="47" t="s">
        <v>8</v>
      </c>
      <c r="F512" s="36"/>
      <c r="H512" s="97" t="str">
        <f t="shared" si="21"/>
        <v>Hiba – Amaneh – OK Varaždin</v>
      </c>
      <c r="J512" s="97" t="str">
        <f t="shared" si="22"/>
        <v>Hiba – Amaneh – OK Varaždin</v>
      </c>
      <c r="L512" s="97" t="str">
        <f t="shared" si="23"/>
        <v>Hiba – Amaneh</v>
      </c>
    </row>
    <row r="513" spans="2:12" x14ac:dyDescent="0.25">
      <c r="B513" s="35">
        <v>1050</v>
      </c>
      <c r="C513" s="47" t="s">
        <v>7</v>
      </c>
      <c r="D513" s="47" t="s">
        <v>6</v>
      </c>
      <c r="E513" s="47" t="s">
        <v>8</v>
      </c>
      <c r="F513" s="36" t="s">
        <v>28</v>
      </c>
      <c r="H513" s="97" t="str">
        <f t="shared" si="21"/>
        <v>Adam – Anadolac – OK Varaždin – M14</v>
      </c>
      <c r="J513" s="97" t="str">
        <f t="shared" si="22"/>
        <v>Adam – Anadolac – OK Varaždin</v>
      </c>
      <c r="L513" s="97" t="str">
        <f t="shared" si="23"/>
        <v>Adam – Anadolac</v>
      </c>
    </row>
    <row r="514" spans="2:12" x14ac:dyDescent="0.25">
      <c r="B514" s="35">
        <v>1179</v>
      </c>
      <c r="C514" s="47" t="s">
        <v>726</v>
      </c>
      <c r="D514" s="47" t="s">
        <v>6</v>
      </c>
      <c r="E514" s="47" t="s">
        <v>8</v>
      </c>
      <c r="F514" s="36" t="s">
        <v>92</v>
      </c>
      <c r="H514" s="97" t="str">
        <f t="shared" si="21"/>
        <v>Emil – Anadolac – OK Varaždin – M21B</v>
      </c>
      <c r="J514" s="97" t="str">
        <f t="shared" si="22"/>
        <v>Emil – Anadolac – OK Varaždin</v>
      </c>
      <c r="L514" s="97" t="str">
        <f t="shared" si="23"/>
        <v>Emil – Anadolac</v>
      </c>
    </row>
    <row r="515" spans="2:12" x14ac:dyDescent="0.25">
      <c r="B515" s="35">
        <v>1106</v>
      </c>
      <c r="C515" s="47" t="s">
        <v>17</v>
      </c>
      <c r="D515" s="47" t="s">
        <v>6</v>
      </c>
      <c r="E515" s="47" t="s">
        <v>8</v>
      </c>
      <c r="F515" s="36" t="s">
        <v>5</v>
      </c>
      <c r="H515" s="97" t="str">
        <f t="shared" si="21"/>
        <v>Filip – Anadolac – OK Varaždin – M12</v>
      </c>
      <c r="J515" s="97" t="str">
        <f t="shared" si="22"/>
        <v>Filip – Anadolac – OK Varaždin</v>
      </c>
      <c r="L515" s="97" t="str">
        <f t="shared" si="23"/>
        <v>Filip – Anadolac</v>
      </c>
    </row>
    <row r="516" spans="2:12" x14ac:dyDescent="0.25">
      <c r="B516" s="35">
        <v>1633</v>
      </c>
      <c r="C516" s="47" t="s">
        <v>22</v>
      </c>
      <c r="D516" s="47" t="s">
        <v>727</v>
      </c>
      <c r="E516" s="47" t="s">
        <v>8</v>
      </c>
      <c r="F516" s="36"/>
      <c r="H516" s="97" t="str">
        <f t="shared" si="21"/>
        <v>Karlo – Bartolić – OK Varaždin</v>
      </c>
      <c r="J516" s="97" t="str">
        <f t="shared" si="22"/>
        <v>Karlo – Bartolić – OK Varaždin</v>
      </c>
      <c r="L516" s="97" t="str">
        <f t="shared" si="23"/>
        <v>Karlo – Bartolić</v>
      </c>
    </row>
    <row r="517" spans="2:12" x14ac:dyDescent="0.25">
      <c r="B517" s="35">
        <v>1379</v>
      </c>
      <c r="C517" s="47" t="s">
        <v>115</v>
      </c>
      <c r="D517" s="47" t="s">
        <v>728</v>
      </c>
      <c r="E517" s="47" t="s">
        <v>8</v>
      </c>
      <c r="F517" s="36"/>
      <c r="H517" s="97" t="str">
        <f t="shared" si="21"/>
        <v>Petar – Barulek – OK Varaždin</v>
      </c>
      <c r="J517" s="97" t="str">
        <f t="shared" si="22"/>
        <v>Petar – Barulek – OK Varaždin</v>
      </c>
      <c r="L517" s="97" t="str">
        <f t="shared" si="23"/>
        <v>Petar – Barulek</v>
      </c>
    </row>
    <row r="518" spans="2:12" x14ac:dyDescent="0.25">
      <c r="B518" s="35">
        <v>1096</v>
      </c>
      <c r="C518" s="47" t="s">
        <v>729</v>
      </c>
      <c r="D518" s="47" t="s">
        <v>730</v>
      </c>
      <c r="E518" s="47" t="s">
        <v>8</v>
      </c>
      <c r="F518" s="36"/>
      <c r="H518" s="97" t="str">
        <f t="shared" si="21"/>
        <v>Miro – Borček – OK Varaždin</v>
      </c>
      <c r="J518" s="97" t="str">
        <f t="shared" si="22"/>
        <v>Miro – Borček – OK Varaždin</v>
      </c>
      <c r="L518" s="97" t="str">
        <f t="shared" si="23"/>
        <v>Miro – Borček</v>
      </c>
    </row>
    <row r="519" spans="2:12" x14ac:dyDescent="0.25">
      <c r="B519" s="35">
        <v>1099</v>
      </c>
      <c r="C519" s="47" t="s">
        <v>72</v>
      </c>
      <c r="D519" s="47" t="s">
        <v>731</v>
      </c>
      <c r="E519" s="47" t="s">
        <v>8</v>
      </c>
      <c r="F519" s="36" t="s">
        <v>116</v>
      </c>
      <c r="H519" s="97" t="str">
        <f t="shared" si="21"/>
        <v>Krunoslav – Canjuga – OK Varaždin – M35</v>
      </c>
      <c r="J519" s="97" t="str">
        <f t="shared" si="22"/>
        <v>Krunoslav – Canjuga – OK Varaždin</v>
      </c>
      <c r="L519" s="97" t="str">
        <f t="shared" si="23"/>
        <v>Krunoslav – Canjuga</v>
      </c>
    </row>
    <row r="520" spans="2:12" x14ac:dyDescent="0.25">
      <c r="B520" s="35">
        <v>1335</v>
      </c>
      <c r="C520" s="47" t="s">
        <v>732</v>
      </c>
      <c r="D520" s="47" t="s">
        <v>731</v>
      </c>
      <c r="E520" s="47" t="s">
        <v>8</v>
      </c>
      <c r="F520" s="36"/>
      <c r="H520" s="97" t="str">
        <f t="shared" si="21"/>
        <v>Stjepan – Canjuga – OK Varaždin</v>
      </c>
      <c r="J520" s="97" t="str">
        <f t="shared" si="22"/>
        <v>Stjepan – Canjuga – OK Varaždin</v>
      </c>
      <c r="L520" s="97" t="str">
        <f t="shared" si="23"/>
        <v>Stjepan – Canjuga</v>
      </c>
    </row>
    <row r="521" spans="2:12" x14ac:dyDescent="0.25">
      <c r="B521" s="35">
        <v>1458</v>
      </c>
      <c r="C521" s="47" t="s">
        <v>234</v>
      </c>
      <c r="D521" s="47" t="s">
        <v>366</v>
      </c>
      <c r="E521" s="47" t="s">
        <v>8</v>
      </c>
      <c r="F521" s="36"/>
      <c r="H521" s="97" t="str">
        <f t="shared" si="21"/>
        <v>Iva – Detić – OK Varaždin</v>
      </c>
      <c r="J521" s="97" t="str">
        <f t="shared" si="22"/>
        <v>Iva – Detić – OK Varaždin</v>
      </c>
      <c r="L521" s="97" t="str">
        <f t="shared" si="23"/>
        <v>Iva – Detić</v>
      </c>
    </row>
    <row r="522" spans="2:12" x14ac:dyDescent="0.25">
      <c r="B522" s="35">
        <v>1194</v>
      </c>
      <c r="C522" s="47" t="s">
        <v>449</v>
      </c>
      <c r="D522" s="47" t="s">
        <v>366</v>
      </c>
      <c r="E522" s="47" t="s">
        <v>8</v>
      </c>
      <c r="F522" s="36" t="s">
        <v>270</v>
      </c>
      <c r="H522" s="97" t="str">
        <f t="shared" si="21"/>
        <v>Lidija – Detić – OK Varaždin – Ž35</v>
      </c>
      <c r="J522" s="97" t="str">
        <f t="shared" si="22"/>
        <v>Lidija – Detić – OK Varaždin</v>
      </c>
      <c r="L522" s="97" t="str">
        <f t="shared" si="23"/>
        <v>Lidija – Detić</v>
      </c>
    </row>
    <row r="523" spans="2:12" x14ac:dyDescent="0.25">
      <c r="B523" s="35">
        <v>1425</v>
      </c>
      <c r="C523" s="47" t="s">
        <v>198</v>
      </c>
      <c r="D523" s="47" t="s">
        <v>366</v>
      </c>
      <c r="E523" s="47" t="s">
        <v>8</v>
      </c>
      <c r="F523" s="36" t="s">
        <v>197</v>
      </c>
      <c r="H523" s="97" t="str">
        <f t="shared" ref="H523:H586" si="24">IF(C523="","",C523) &amp; IF(D523="",""," – " &amp; D523) &amp; IF(E523="",""," – " &amp; E523) &amp; IF(F523="",""," – " &amp; F523)</f>
        <v>Lucija – Detić – OK Varaždin – Ž12</v>
      </c>
      <c r="J523" s="97" t="str">
        <f t="shared" ref="J523:J586" si="25">IF(C523="","",C523) &amp; IF(D523="",""," – " &amp; D523) &amp; IF(E523="",""," – " &amp; E523)</f>
        <v>Lucija – Detić – OK Varaždin</v>
      </c>
      <c r="L523" s="97" t="str">
        <f t="shared" ref="L523:L586" si="26">IF(C523="","",C523) &amp; IF(D523="",""," – " &amp; D523)</f>
        <v>Lucija – Detić</v>
      </c>
    </row>
    <row r="524" spans="2:12" x14ac:dyDescent="0.25">
      <c r="B524" s="35">
        <v>1571</v>
      </c>
      <c r="C524" s="47" t="s">
        <v>664</v>
      </c>
      <c r="D524" s="47" t="s">
        <v>733</v>
      </c>
      <c r="E524" s="47" t="s">
        <v>8</v>
      </c>
      <c r="F524" s="36"/>
      <c r="H524" s="97" t="str">
        <f t="shared" si="24"/>
        <v>Sven – Divjak – OK Varaždin</v>
      </c>
      <c r="J524" s="97" t="str">
        <f t="shared" si="25"/>
        <v>Sven – Divjak – OK Varaždin</v>
      </c>
      <c r="L524" s="97" t="str">
        <f t="shared" si="26"/>
        <v>Sven – Divjak</v>
      </c>
    </row>
    <row r="525" spans="2:12" x14ac:dyDescent="0.25">
      <c r="B525" s="35">
        <v>1235</v>
      </c>
      <c r="C525" s="47" t="s">
        <v>734</v>
      </c>
      <c r="D525" s="47" t="s">
        <v>735</v>
      </c>
      <c r="E525" s="47" t="s">
        <v>8</v>
      </c>
      <c r="F525" s="36" t="s">
        <v>220</v>
      </c>
      <c r="H525" s="97" t="str">
        <f t="shared" si="24"/>
        <v>Julijana – Dolenc – OK Varaždin – Ž16</v>
      </c>
      <c r="J525" s="97" t="str">
        <f t="shared" si="25"/>
        <v>Julijana – Dolenc – OK Varaždin</v>
      </c>
      <c r="L525" s="97" t="str">
        <f t="shared" si="26"/>
        <v>Julijana – Dolenc</v>
      </c>
    </row>
    <row r="526" spans="2:12" x14ac:dyDescent="0.25">
      <c r="B526" s="35">
        <v>1085</v>
      </c>
      <c r="C526" s="47" t="s">
        <v>40</v>
      </c>
      <c r="D526" s="47" t="s">
        <v>736</v>
      </c>
      <c r="E526" s="47" t="s">
        <v>8</v>
      </c>
      <c r="F526" s="36"/>
      <c r="H526" s="97" t="str">
        <f t="shared" si="24"/>
        <v>Teo – Friščić – OK Varaždin</v>
      </c>
      <c r="J526" s="97" t="str">
        <f t="shared" si="25"/>
        <v>Teo – Friščić – OK Varaždin</v>
      </c>
      <c r="L526" s="97" t="str">
        <f t="shared" si="26"/>
        <v>Teo – Friščić</v>
      </c>
    </row>
    <row r="527" spans="2:12" x14ac:dyDescent="0.25">
      <c r="B527" s="35">
        <v>1511</v>
      </c>
      <c r="C527" s="47" t="s">
        <v>41</v>
      </c>
      <c r="D527" s="47" t="s">
        <v>737</v>
      </c>
      <c r="E527" s="47" t="s">
        <v>8</v>
      </c>
      <c r="F527" s="36"/>
      <c r="H527" s="97" t="str">
        <f t="shared" si="24"/>
        <v>Jakov – Grabar – OK Varaždin</v>
      </c>
      <c r="J527" s="97" t="str">
        <f t="shared" si="25"/>
        <v>Jakov – Grabar – OK Varaždin</v>
      </c>
      <c r="L527" s="97" t="str">
        <f t="shared" si="26"/>
        <v>Jakov – Grabar</v>
      </c>
    </row>
    <row r="528" spans="2:12" x14ac:dyDescent="0.25">
      <c r="B528" s="35">
        <v>1630</v>
      </c>
      <c r="C528" s="47" t="s">
        <v>96</v>
      </c>
      <c r="D528" s="47" t="s">
        <v>738</v>
      </c>
      <c r="E528" s="47" t="s">
        <v>8</v>
      </c>
      <c r="F528" s="36"/>
      <c r="H528" s="97" t="str">
        <f t="shared" si="24"/>
        <v>Kristijan – Grivić – OK Varaždin</v>
      </c>
      <c r="J528" s="97" t="str">
        <f t="shared" si="25"/>
        <v>Kristijan – Grivić – OK Varaždin</v>
      </c>
      <c r="L528" s="97" t="str">
        <f t="shared" si="26"/>
        <v>Kristijan – Grivić</v>
      </c>
    </row>
    <row r="529" spans="2:12" x14ac:dyDescent="0.25">
      <c r="B529" s="35">
        <v>1624</v>
      </c>
      <c r="C529" s="47" t="s">
        <v>3</v>
      </c>
      <c r="D529" s="47" t="s">
        <v>738</v>
      </c>
      <c r="E529" s="47" t="s">
        <v>8</v>
      </c>
      <c r="F529" s="36"/>
      <c r="H529" s="97" t="str">
        <f t="shared" si="24"/>
        <v>Martin – Grivić – OK Varaždin</v>
      </c>
      <c r="J529" s="97" t="str">
        <f t="shared" si="25"/>
        <v>Martin – Grivić – OK Varaždin</v>
      </c>
      <c r="L529" s="97" t="str">
        <f t="shared" si="26"/>
        <v>Martin – Grivić</v>
      </c>
    </row>
    <row r="530" spans="2:12" x14ac:dyDescent="0.25">
      <c r="B530" s="35">
        <v>1362</v>
      </c>
      <c r="C530" s="47" t="s">
        <v>491</v>
      </c>
      <c r="D530" s="47" t="s">
        <v>739</v>
      </c>
      <c r="E530" s="47" t="s">
        <v>8</v>
      </c>
      <c r="F530" s="36"/>
      <c r="H530" s="97" t="str">
        <f t="shared" si="24"/>
        <v>Dorijan – Habek – OK Varaždin</v>
      </c>
      <c r="J530" s="97" t="str">
        <f t="shared" si="25"/>
        <v>Dorijan – Habek – OK Varaždin</v>
      </c>
      <c r="L530" s="97" t="str">
        <f t="shared" si="26"/>
        <v>Dorijan – Habek</v>
      </c>
    </row>
    <row r="531" spans="2:12" x14ac:dyDescent="0.25">
      <c r="B531" s="35">
        <v>1151</v>
      </c>
      <c r="C531" s="47" t="s">
        <v>179</v>
      </c>
      <c r="D531" s="47" t="s">
        <v>740</v>
      </c>
      <c r="E531" s="47" t="s">
        <v>8</v>
      </c>
      <c r="F531" s="36" t="s">
        <v>116</v>
      </c>
      <c r="H531" s="97" t="str">
        <f t="shared" si="24"/>
        <v>Miroslav – Hainž – OK Varaždin – M35</v>
      </c>
      <c r="J531" s="97" t="str">
        <f t="shared" si="25"/>
        <v>Miroslav – Hainž – OK Varaždin</v>
      </c>
      <c r="L531" s="97" t="str">
        <f t="shared" si="26"/>
        <v>Miroslav – Hainž</v>
      </c>
    </row>
    <row r="532" spans="2:12" x14ac:dyDescent="0.25">
      <c r="B532" s="35">
        <v>1464</v>
      </c>
      <c r="C532" s="47" t="s">
        <v>24</v>
      </c>
      <c r="D532" s="47" t="s">
        <v>741</v>
      </c>
      <c r="E532" s="47" t="s">
        <v>8</v>
      </c>
      <c r="F532" s="36"/>
      <c r="H532" s="97" t="str">
        <f t="shared" si="24"/>
        <v>Luka – Hofman – OK Varaždin</v>
      </c>
      <c r="J532" s="97" t="str">
        <f t="shared" si="25"/>
        <v>Luka – Hofman – OK Varaždin</v>
      </c>
      <c r="L532" s="97" t="str">
        <f t="shared" si="26"/>
        <v>Luka – Hofman</v>
      </c>
    </row>
    <row r="533" spans="2:12" x14ac:dyDescent="0.25">
      <c r="B533" s="35">
        <v>1403</v>
      </c>
      <c r="C533" s="47" t="s">
        <v>742</v>
      </c>
      <c r="D533" s="47" t="s">
        <v>743</v>
      </c>
      <c r="E533" s="47" t="s">
        <v>8</v>
      </c>
      <c r="F533" s="36" t="s">
        <v>322</v>
      </c>
      <c r="H533" s="97" t="str">
        <f t="shared" si="24"/>
        <v>Karmen – Holenda – OK Varaždin – Ž55</v>
      </c>
      <c r="J533" s="97" t="str">
        <f t="shared" si="25"/>
        <v>Karmen – Holenda – OK Varaždin</v>
      </c>
      <c r="L533" s="97" t="str">
        <f t="shared" si="26"/>
        <v>Karmen – Holenda</v>
      </c>
    </row>
    <row r="534" spans="2:12" x14ac:dyDescent="0.25">
      <c r="B534" s="35">
        <v>1658</v>
      </c>
      <c r="C534" s="47" t="s">
        <v>198</v>
      </c>
      <c r="D534" s="47" t="s">
        <v>744</v>
      </c>
      <c r="E534" s="47" t="s">
        <v>8</v>
      </c>
      <c r="F534" s="36"/>
      <c r="H534" s="97" t="str">
        <f t="shared" si="24"/>
        <v>Lucija – Jertec – OK Varaždin</v>
      </c>
      <c r="J534" s="97" t="str">
        <f t="shared" si="25"/>
        <v>Lucija – Jertec – OK Varaždin</v>
      </c>
      <c r="L534" s="97" t="str">
        <f t="shared" si="26"/>
        <v>Lucija – Jertec</v>
      </c>
    </row>
    <row r="535" spans="2:12" x14ac:dyDescent="0.25">
      <c r="B535" s="35">
        <v>1601</v>
      </c>
      <c r="C535" s="47" t="s">
        <v>17</v>
      </c>
      <c r="D535" s="47" t="s">
        <v>745</v>
      </c>
      <c r="E535" s="47" t="s">
        <v>8</v>
      </c>
      <c r="F535" s="36"/>
      <c r="H535" s="97" t="str">
        <f t="shared" si="24"/>
        <v>Filip – Juraga – OK Varaždin</v>
      </c>
      <c r="J535" s="97" t="str">
        <f t="shared" si="25"/>
        <v>Filip – Juraga – OK Varaždin</v>
      </c>
      <c r="L535" s="97" t="str">
        <f t="shared" si="26"/>
        <v>Filip – Juraga</v>
      </c>
    </row>
    <row r="536" spans="2:12" x14ac:dyDescent="0.25">
      <c r="B536" s="35">
        <v>1186</v>
      </c>
      <c r="C536" s="47" t="s">
        <v>374</v>
      </c>
      <c r="D536" s="47" t="s">
        <v>746</v>
      </c>
      <c r="E536" s="47" t="s">
        <v>8</v>
      </c>
      <c r="F536" s="36" t="s">
        <v>197</v>
      </c>
      <c r="H536" s="97" t="str">
        <f t="shared" si="24"/>
        <v>Ema – Juričan – OK Varaždin – Ž12</v>
      </c>
      <c r="J536" s="97" t="str">
        <f t="shared" si="25"/>
        <v>Ema – Juričan – OK Varaždin</v>
      </c>
      <c r="L536" s="97" t="str">
        <f t="shared" si="26"/>
        <v>Ema – Juričan</v>
      </c>
    </row>
    <row r="537" spans="2:12" x14ac:dyDescent="0.25">
      <c r="B537" s="35">
        <v>1401</v>
      </c>
      <c r="C537" s="47" t="s">
        <v>225</v>
      </c>
      <c r="D537" s="47" t="s">
        <v>746</v>
      </c>
      <c r="E537" s="47" t="s">
        <v>8</v>
      </c>
      <c r="F537" s="36"/>
      <c r="H537" s="97" t="str">
        <f t="shared" si="24"/>
        <v>Nika – Juričan – OK Varaždin</v>
      </c>
      <c r="J537" s="97" t="str">
        <f t="shared" si="25"/>
        <v>Nika – Juričan – OK Varaždin</v>
      </c>
      <c r="L537" s="97" t="str">
        <f t="shared" si="26"/>
        <v>Nika – Juričan</v>
      </c>
    </row>
    <row r="538" spans="2:12" x14ac:dyDescent="0.25">
      <c r="B538" s="35">
        <v>1573</v>
      </c>
      <c r="C538" s="47" t="s">
        <v>22</v>
      </c>
      <c r="D538" s="47" t="s">
        <v>747</v>
      </c>
      <c r="E538" s="47" t="s">
        <v>8</v>
      </c>
      <c r="F538" s="36"/>
      <c r="H538" s="97" t="str">
        <f t="shared" si="24"/>
        <v>Karlo – Kadović – OK Varaždin</v>
      </c>
      <c r="J538" s="97" t="str">
        <f t="shared" si="25"/>
        <v>Karlo – Kadović – OK Varaždin</v>
      </c>
      <c r="L538" s="97" t="str">
        <f t="shared" si="26"/>
        <v>Karlo – Kadović</v>
      </c>
    </row>
    <row r="539" spans="2:12" x14ac:dyDescent="0.25">
      <c r="B539" s="35">
        <v>1659</v>
      </c>
      <c r="C539" s="47" t="s">
        <v>307</v>
      </c>
      <c r="D539" s="47" t="s">
        <v>748</v>
      </c>
      <c r="E539" s="47" t="s">
        <v>8</v>
      </c>
      <c r="F539" s="36"/>
      <c r="H539" s="97" t="str">
        <f t="shared" si="24"/>
        <v>Marija – Kirić – OK Varaždin</v>
      </c>
      <c r="J539" s="97" t="str">
        <f t="shared" si="25"/>
        <v>Marija – Kirić – OK Varaždin</v>
      </c>
      <c r="L539" s="97" t="str">
        <f t="shared" si="26"/>
        <v>Marija – Kirić</v>
      </c>
    </row>
    <row r="540" spans="2:12" x14ac:dyDescent="0.25">
      <c r="B540" s="35">
        <v>1419</v>
      </c>
      <c r="C540" s="47" t="s">
        <v>24</v>
      </c>
      <c r="D540" s="47" t="s">
        <v>56</v>
      </c>
      <c r="E540" s="47" t="s">
        <v>8</v>
      </c>
      <c r="F540" s="36" t="s">
        <v>51</v>
      </c>
      <c r="H540" s="97" t="str">
        <f t="shared" si="24"/>
        <v>Luka – Kocijan – OK Varaždin – M20</v>
      </c>
      <c r="J540" s="97" t="str">
        <f t="shared" si="25"/>
        <v>Luka – Kocijan – OK Varaždin</v>
      </c>
      <c r="L540" s="97" t="str">
        <f t="shared" si="26"/>
        <v>Luka – Kocijan</v>
      </c>
    </row>
    <row r="541" spans="2:12" x14ac:dyDescent="0.25">
      <c r="B541" s="35">
        <v>1132</v>
      </c>
      <c r="C541" s="47" t="s">
        <v>413</v>
      </c>
      <c r="D541" s="47" t="s">
        <v>749</v>
      </c>
      <c r="E541" s="47" t="s">
        <v>8</v>
      </c>
      <c r="F541" s="36"/>
      <c r="H541" s="97" t="str">
        <f t="shared" si="24"/>
        <v>Borna – Košćak – OK Varaždin</v>
      </c>
      <c r="J541" s="97" t="str">
        <f t="shared" si="25"/>
        <v>Borna – Košćak – OK Varaždin</v>
      </c>
      <c r="L541" s="97" t="str">
        <f t="shared" si="26"/>
        <v>Borna – Košćak</v>
      </c>
    </row>
    <row r="542" spans="2:12" x14ac:dyDescent="0.25">
      <c r="B542" s="35">
        <v>1093</v>
      </c>
      <c r="C542" s="47" t="s">
        <v>750</v>
      </c>
      <c r="D542" s="47" t="s">
        <v>749</v>
      </c>
      <c r="E542" s="47" t="s">
        <v>8</v>
      </c>
      <c r="F542" s="36"/>
      <c r="H542" s="97" t="str">
        <f t="shared" si="24"/>
        <v>Elena – Košćak – OK Varaždin</v>
      </c>
      <c r="J542" s="97" t="str">
        <f t="shared" si="25"/>
        <v>Elena – Košćak – OK Varaždin</v>
      </c>
      <c r="L542" s="97" t="str">
        <f t="shared" si="26"/>
        <v>Elena – Košćak</v>
      </c>
    </row>
    <row r="543" spans="2:12" x14ac:dyDescent="0.25">
      <c r="B543" s="35">
        <v>1649</v>
      </c>
      <c r="C543" s="47" t="s">
        <v>398</v>
      </c>
      <c r="D543" s="47" t="s">
        <v>375</v>
      </c>
      <c r="E543" s="47" t="s">
        <v>8</v>
      </c>
      <c r="F543" s="36"/>
      <c r="H543" s="97" t="str">
        <f t="shared" si="24"/>
        <v>Jana – Kovačić – OK Varaždin</v>
      </c>
      <c r="J543" s="97" t="str">
        <f t="shared" si="25"/>
        <v>Jana – Kovačić – OK Varaždin</v>
      </c>
      <c r="L543" s="97" t="str">
        <f t="shared" si="26"/>
        <v>Jana – Kovačić</v>
      </c>
    </row>
    <row r="544" spans="2:12" x14ac:dyDescent="0.25">
      <c r="B544" s="35">
        <v>1272</v>
      </c>
      <c r="C544" s="47" t="s">
        <v>751</v>
      </c>
      <c r="D544" s="47" t="s">
        <v>752</v>
      </c>
      <c r="E544" s="47" t="s">
        <v>8</v>
      </c>
      <c r="F544" s="36"/>
      <c r="H544" s="97" t="str">
        <f t="shared" si="24"/>
        <v>Nera – Krečak – OK Varaždin</v>
      </c>
      <c r="J544" s="97" t="str">
        <f t="shared" si="25"/>
        <v>Nera – Krečak – OK Varaždin</v>
      </c>
      <c r="L544" s="97" t="str">
        <f t="shared" si="26"/>
        <v>Nera – Krečak</v>
      </c>
    </row>
    <row r="545" spans="2:12" x14ac:dyDescent="0.25">
      <c r="B545" s="35">
        <v>1538</v>
      </c>
      <c r="C545" s="47" t="s">
        <v>225</v>
      </c>
      <c r="D545" s="47" t="s">
        <v>414</v>
      </c>
      <c r="E545" s="47" t="s">
        <v>8</v>
      </c>
      <c r="F545" s="36" t="s">
        <v>197</v>
      </c>
      <c r="H545" s="97" t="str">
        <f t="shared" si="24"/>
        <v>Nika – Kuzmanić – OK Varaždin – Ž12</v>
      </c>
      <c r="J545" s="97" t="str">
        <f t="shared" si="25"/>
        <v>Nika – Kuzmanić – OK Varaždin</v>
      </c>
      <c r="L545" s="97" t="str">
        <f t="shared" si="26"/>
        <v>Nika – Kuzmanić</v>
      </c>
    </row>
    <row r="546" spans="2:12" x14ac:dyDescent="0.25">
      <c r="B546" s="35">
        <v>1274</v>
      </c>
      <c r="C546" s="47" t="s">
        <v>144</v>
      </c>
      <c r="D546" s="47" t="s">
        <v>753</v>
      </c>
      <c r="E546" s="47" t="s">
        <v>8</v>
      </c>
      <c r="F546" s="36" t="s">
        <v>168</v>
      </c>
      <c r="H546" s="97" t="str">
        <f t="shared" si="24"/>
        <v>Predrag – Labaš – OK Varaždin – M55</v>
      </c>
      <c r="J546" s="97" t="str">
        <f t="shared" si="25"/>
        <v>Predrag – Labaš – OK Varaždin</v>
      </c>
      <c r="L546" s="97" t="str">
        <f t="shared" si="26"/>
        <v>Predrag – Labaš</v>
      </c>
    </row>
    <row r="547" spans="2:12" x14ac:dyDescent="0.25">
      <c r="B547" s="35">
        <v>1174</v>
      </c>
      <c r="C547" s="47" t="s">
        <v>148</v>
      </c>
      <c r="D547" s="47" t="s">
        <v>754</v>
      </c>
      <c r="E547" s="47" t="s">
        <v>8</v>
      </c>
      <c r="F547" s="36" t="s">
        <v>5</v>
      </c>
      <c r="H547" s="97" t="str">
        <f t="shared" si="24"/>
        <v>Mario – Lah – OK Varaždin – M12</v>
      </c>
      <c r="J547" s="97" t="str">
        <f t="shared" si="25"/>
        <v>Mario – Lah – OK Varaždin</v>
      </c>
      <c r="L547" s="97" t="str">
        <f t="shared" si="26"/>
        <v>Mario – Lah</v>
      </c>
    </row>
    <row r="548" spans="2:12" x14ac:dyDescent="0.25">
      <c r="B548" s="35">
        <v>1310</v>
      </c>
      <c r="C548" s="47" t="s">
        <v>353</v>
      </c>
      <c r="D548" s="47" t="s">
        <v>754</v>
      </c>
      <c r="E548" s="47" t="s">
        <v>8</v>
      </c>
      <c r="F548" s="36" t="s">
        <v>92</v>
      </c>
      <c r="H548" s="97" t="str">
        <f t="shared" si="24"/>
        <v>Siniša – Lah – OK Varaždin – M21B</v>
      </c>
      <c r="J548" s="97" t="str">
        <f t="shared" si="25"/>
        <v>Siniša – Lah – OK Varaždin</v>
      </c>
      <c r="L548" s="97" t="str">
        <f t="shared" si="26"/>
        <v>Siniša – Lah</v>
      </c>
    </row>
    <row r="549" spans="2:12" x14ac:dyDescent="0.25">
      <c r="B549" s="35">
        <v>1660</v>
      </c>
      <c r="C549" s="47" t="s">
        <v>755</v>
      </c>
      <c r="D549" s="47" t="s">
        <v>756</v>
      </c>
      <c r="E549" s="47" t="s">
        <v>8</v>
      </c>
      <c r="F549" s="36"/>
      <c r="H549" s="97" t="str">
        <f t="shared" si="24"/>
        <v>Sven Ivor – Lebinac – OK Varaždin</v>
      </c>
      <c r="J549" s="97" t="str">
        <f t="shared" si="25"/>
        <v>Sven Ivor – Lebinac – OK Varaždin</v>
      </c>
      <c r="L549" s="97" t="str">
        <f t="shared" si="26"/>
        <v>Sven Ivor – Lebinac</v>
      </c>
    </row>
    <row r="550" spans="2:12" x14ac:dyDescent="0.25">
      <c r="B550" s="35">
        <v>1931</v>
      </c>
      <c r="C550" s="47" t="s">
        <v>196</v>
      </c>
      <c r="D550" s="47" t="s">
        <v>757</v>
      </c>
      <c r="E550" s="47" t="s">
        <v>8</v>
      </c>
      <c r="F550" s="36"/>
      <c r="H550" s="97" t="str">
        <f t="shared" si="24"/>
        <v>Dora – Lešnjak – OK Varaždin</v>
      </c>
      <c r="J550" s="97" t="str">
        <f t="shared" si="25"/>
        <v>Dora – Lešnjak – OK Varaždin</v>
      </c>
      <c r="L550" s="97" t="str">
        <f t="shared" si="26"/>
        <v>Dora – Lešnjak</v>
      </c>
    </row>
    <row r="551" spans="2:12" x14ac:dyDescent="0.25">
      <c r="B551" s="35">
        <v>1131</v>
      </c>
      <c r="C551" s="47" t="s">
        <v>758</v>
      </c>
      <c r="D551" s="47" t="s">
        <v>757</v>
      </c>
      <c r="E551" s="47" t="s">
        <v>8</v>
      </c>
      <c r="F551" s="36"/>
      <c r="H551" s="97" t="str">
        <f t="shared" si="24"/>
        <v>Tadej – Lešnjak – OK Varaždin</v>
      </c>
      <c r="J551" s="97" t="str">
        <f t="shared" si="25"/>
        <v>Tadej – Lešnjak – OK Varaždin</v>
      </c>
      <c r="L551" s="97" t="str">
        <f t="shared" si="26"/>
        <v>Tadej – Lešnjak</v>
      </c>
    </row>
    <row r="552" spans="2:12" x14ac:dyDescent="0.25">
      <c r="B552" s="35">
        <v>1935</v>
      </c>
      <c r="C552" s="47" t="s">
        <v>234</v>
      </c>
      <c r="D552" s="47" t="s">
        <v>759</v>
      </c>
      <c r="E552" s="47" t="s">
        <v>8</v>
      </c>
      <c r="F552" s="36"/>
      <c r="H552" s="97" t="str">
        <f t="shared" si="24"/>
        <v>Iva – Mađarić – OK Varaždin</v>
      </c>
      <c r="J552" s="97" t="str">
        <f t="shared" si="25"/>
        <v>Iva – Mađarić – OK Varaždin</v>
      </c>
      <c r="L552" s="97" t="str">
        <f t="shared" si="26"/>
        <v>Iva – Mađarić</v>
      </c>
    </row>
    <row r="553" spans="2:12" x14ac:dyDescent="0.25">
      <c r="B553" s="35">
        <v>1936</v>
      </c>
      <c r="C553" s="47" t="s">
        <v>144</v>
      </c>
      <c r="D553" s="47" t="s">
        <v>759</v>
      </c>
      <c r="E553" s="47" t="s">
        <v>8</v>
      </c>
      <c r="F553" s="36" t="s">
        <v>92</v>
      </c>
      <c r="H553" s="97" t="str">
        <f t="shared" si="24"/>
        <v>Predrag – Mađarić – OK Varaždin – M21B</v>
      </c>
      <c r="J553" s="97" t="str">
        <f t="shared" si="25"/>
        <v>Predrag – Mađarić – OK Varaždin</v>
      </c>
      <c r="L553" s="97" t="str">
        <f t="shared" si="26"/>
        <v>Predrag – Mađarić</v>
      </c>
    </row>
    <row r="554" spans="2:12" x14ac:dyDescent="0.25">
      <c r="B554" s="35">
        <v>1463</v>
      </c>
      <c r="C554" s="47" t="s">
        <v>760</v>
      </c>
      <c r="D554" s="47" t="s">
        <v>761</v>
      </c>
      <c r="E554" s="47" t="s">
        <v>8</v>
      </c>
      <c r="F554" s="36"/>
      <c r="H554" s="97" t="str">
        <f t="shared" si="24"/>
        <v>Melanija – Majer – OK Varaždin</v>
      </c>
      <c r="J554" s="97" t="str">
        <f t="shared" si="25"/>
        <v>Melanija – Majer – OK Varaždin</v>
      </c>
      <c r="L554" s="97" t="str">
        <f t="shared" si="26"/>
        <v>Melanija – Majer</v>
      </c>
    </row>
    <row r="555" spans="2:12" x14ac:dyDescent="0.25">
      <c r="B555" s="35">
        <v>1518</v>
      </c>
      <c r="C555" s="47" t="s">
        <v>762</v>
      </c>
      <c r="D555" s="47" t="s">
        <v>763</v>
      </c>
      <c r="E555" s="47" t="s">
        <v>8</v>
      </c>
      <c r="F555" s="36"/>
      <c r="H555" s="97" t="str">
        <f t="shared" si="24"/>
        <v>Marinka – Mak – OK Varaždin</v>
      </c>
      <c r="J555" s="97" t="str">
        <f t="shared" si="25"/>
        <v>Marinka – Mak – OK Varaždin</v>
      </c>
      <c r="L555" s="97" t="str">
        <f t="shared" si="26"/>
        <v>Marinka – Mak</v>
      </c>
    </row>
    <row r="556" spans="2:12" x14ac:dyDescent="0.25">
      <c r="B556" s="35">
        <v>1241</v>
      </c>
      <c r="C556" s="47" t="s">
        <v>219</v>
      </c>
      <c r="D556" s="47" t="s">
        <v>764</v>
      </c>
      <c r="E556" s="47" t="s">
        <v>8</v>
      </c>
      <c r="F556" s="36"/>
      <c r="H556" s="97" t="str">
        <f t="shared" si="24"/>
        <v>Petra – Martak – OK Varaždin</v>
      </c>
      <c r="J556" s="97" t="str">
        <f t="shared" si="25"/>
        <v>Petra – Martak – OK Varaždin</v>
      </c>
      <c r="L556" s="97" t="str">
        <f t="shared" si="26"/>
        <v>Petra – Martak</v>
      </c>
    </row>
    <row r="557" spans="2:12" x14ac:dyDescent="0.25">
      <c r="B557" s="35">
        <v>1597</v>
      </c>
      <c r="C557" s="47" t="s">
        <v>765</v>
      </c>
      <c r="D557" s="47" t="s">
        <v>693</v>
      </c>
      <c r="E557" s="47" t="s">
        <v>8</v>
      </c>
      <c r="F557" s="36"/>
      <c r="H557" s="97" t="str">
        <f t="shared" si="24"/>
        <v>Janik – Martinčević – OK Varaždin</v>
      </c>
      <c r="J557" s="97" t="str">
        <f t="shared" si="25"/>
        <v>Janik – Martinčević – OK Varaždin</v>
      </c>
      <c r="L557" s="97" t="str">
        <f t="shared" si="26"/>
        <v>Janik – Martinčević</v>
      </c>
    </row>
    <row r="558" spans="2:12" x14ac:dyDescent="0.25">
      <c r="B558" s="35">
        <v>1628</v>
      </c>
      <c r="C558" s="47" t="s">
        <v>144</v>
      </c>
      <c r="D558" s="47" t="s">
        <v>693</v>
      </c>
      <c r="E558" s="47" t="s">
        <v>8</v>
      </c>
      <c r="F558" s="36"/>
      <c r="H558" s="97" t="str">
        <f t="shared" si="24"/>
        <v>Predrag – Martinčević – OK Varaždin</v>
      </c>
      <c r="J558" s="97" t="str">
        <f t="shared" si="25"/>
        <v>Predrag – Martinčević – OK Varaždin</v>
      </c>
      <c r="L558" s="97" t="str">
        <f t="shared" si="26"/>
        <v>Predrag – Martinčević</v>
      </c>
    </row>
    <row r="559" spans="2:12" x14ac:dyDescent="0.25">
      <c r="B559" s="35">
        <v>1758</v>
      </c>
      <c r="C559" s="47" t="s">
        <v>608</v>
      </c>
      <c r="D559" s="47" t="s">
        <v>766</v>
      </c>
      <c r="E559" s="47" t="s">
        <v>8</v>
      </c>
      <c r="F559" s="36"/>
      <c r="H559" s="97" t="str">
        <f t="shared" si="24"/>
        <v>Andrej – Martinez – OK Varaždin</v>
      </c>
      <c r="J559" s="97" t="str">
        <f t="shared" si="25"/>
        <v>Andrej – Martinez – OK Varaždin</v>
      </c>
      <c r="L559" s="97" t="str">
        <f t="shared" si="26"/>
        <v>Andrej – Martinez</v>
      </c>
    </row>
    <row r="560" spans="2:12" x14ac:dyDescent="0.25">
      <c r="B560" s="35">
        <v>1646</v>
      </c>
      <c r="C560" s="47" t="s">
        <v>401</v>
      </c>
      <c r="D560" s="47" t="s">
        <v>766</v>
      </c>
      <c r="E560" s="47" t="s">
        <v>8</v>
      </c>
      <c r="F560" s="36"/>
      <c r="H560" s="97" t="str">
        <f t="shared" si="24"/>
        <v>Anja – Martinez – OK Varaždin</v>
      </c>
      <c r="J560" s="97" t="str">
        <f t="shared" si="25"/>
        <v>Anja – Martinez – OK Varaždin</v>
      </c>
      <c r="L560" s="97" t="str">
        <f t="shared" si="26"/>
        <v>Anja – Martinez</v>
      </c>
    </row>
    <row r="561" spans="2:12" x14ac:dyDescent="0.25">
      <c r="B561" s="35">
        <v>1432</v>
      </c>
      <c r="C561" s="47" t="s">
        <v>19</v>
      </c>
      <c r="D561" s="47" t="s">
        <v>767</v>
      </c>
      <c r="E561" s="47" t="s">
        <v>8</v>
      </c>
      <c r="F561" s="36"/>
      <c r="H561" s="97" t="str">
        <f t="shared" si="24"/>
        <v>Marin – Mihinjač – OK Varaždin</v>
      </c>
      <c r="J561" s="97" t="str">
        <f t="shared" si="25"/>
        <v>Marin – Mihinjač – OK Varaždin</v>
      </c>
      <c r="L561" s="97" t="str">
        <f t="shared" si="26"/>
        <v>Marin – Mihinjač</v>
      </c>
    </row>
    <row r="562" spans="2:12" x14ac:dyDescent="0.25">
      <c r="B562" s="35">
        <v>1578</v>
      </c>
      <c r="C562" s="47" t="s">
        <v>400</v>
      </c>
      <c r="D562" s="47" t="s">
        <v>768</v>
      </c>
      <c r="E562" s="47" t="s">
        <v>8</v>
      </c>
      <c r="F562" s="36"/>
      <c r="H562" s="97" t="str">
        <f t="shared" si="24"/>
        <v>Lara – Možanić – OK Varaždin</v>
      </c>
      <c r="J562" s="97" t="str">
        <f t="shared" si="25"/>
        <v>Lara – Možanić – OK Varaždin</v>
      </c>
      <c r="L562" s="97" t="str">
        <f t="shared" si="26"/>
        <v>Lara – Možanić</v>
      </c>
    </row>
    <row r="563" spans="2:12" x14ac:dyDescent="0.25">
      <c r="B563" s="35">
        <v>1097</v>
      </c>
      <c r="C563" s="47" t="s">
        <v>315</v>
      </c>
      <c r="D563" s="47" t="s">
        <v>769</v>
      </c>
      <c r="E563" s="47" t="s">
        <v>8</v>
      </c>
      <c r="F563" s="36" t="s">
        <v>304</v>
      </c>
      <c r="H563" s="97" t="str">
        <f t="shared" si="24"/>
        <v>Sanja – Ostroški – OK Varaždin – Ž45</v>
      </c>
      <c r="J563" s="97" t="str">
        <f t="shared" si="25"/>
        <v>Sanja – Ostroški – OK Varaždin</v>
      </c>
      <c r="L563" s="97" t="str">
        <f t="shared" si="26"/>
        <v>Sanja – Ostroški</v>
      </c>
    </row>
    <row r="564" spans="2:12" x14ac:dyDescent="0.25">
      <c r="B564" s="35">
        <v>1044</v>
      </c>
      <c r="C564" s="47" t="s">
        <v>770</v>
      </c>
      <c r="D564" s="47" t="s">
        <v>771</v>
      </c>
      <c r="E564" s="47" t="s">
        <v>8</v>
      </c>
      <c r="F564" s="36"/>
      <c r="H564" s="97" t="str">
        <f t="shared" si="24"/>
        <v>Zlatko – Pap – OK Varaždin</v>
      </c>
      <c r="J564" s="97" t="str">
        <f t="shared" si="25"/>
        <v>Zlatko – Pap – OK Varaždin</v>
      </c>
      <c r="L564" s="97" t="str">
        <f t="shared" si="26"/>
        <v>Zlatko – Pap</v>
      </c>
    </row>
    <row r="565" spans="2:12" x14ac:dyDescent="0.25">
      <c r="B565" s="35">
        <v>1661</v>
      </c>
      <c r="C565" s="47" t="s">
        <v>772</v>
      </c>
      <c r="D565" s="47" t="s">
        <v>773</v>
      </c>
      <c r="E565" s="47" t="s">
        <v>8</v>
      </c>
      <c r="F565" s="36"/>
      <c r="H565" s="97" t="str">
        <f t="shared" si="24"/>
        <v>Vesna – Pascuttini-Juraga – OK Varaždin</v>
      </c>
      <c r="J565" s="97" t="str">
        <f t="shared" si="25"/>
        <v>Vesna – Pascuttini-Juraga – OK Varaždin</v>
      </c>
      <c r="L565" s="97" t="str">
        <f t="shared" si="26"/>
        <v>Vesna – Pascuttini-Juraga</v>
      </c>
    </row>
    <row r="566" spans="2:12" x14ac:dyDescent="0.25">
      <c r="B566" s="35">
        <v>1079</v>
      </c>
      <c r="C566" s="47" t="s">
        <v>58</v>
      </c>
      <c r="D566" s="47" t="s">
        <v>57</v>
      </c>
      <c r="E566" s="47" t="s">
        <v>8</v>
      </c>
      <c r="F566" s="36" t="s">
        <v>51</v>
      </c>
      <c r="H566" s="97" t="str">
        <f t="shared" si="24"/>
        <v>Ivan – Pasquino – OK Varaždin – M20</v>
      </c>
      <c r="J566" s="97" t="str">
        <f t="shared" si="25"/>
        <v>Ivan – Pasquino – OK Varaždin</v>
      </c>
      <c r="L566" s="97" t="str">
        <f t="shared" si="26"/>
        <v>Ivan – Pasquino</v>
      </c>
    </row>
    <row r="567" spans="2:12" x14ac:dyDescent="0.25">
      <c r="B567" s="35">
        <v>1933</v>
      </c>
      <c r="C567" s="47" t="s">
        <v>447</v>
      </c>
      <c r="D567" s="47" t="s">
        <v>182</v>
      </c>
      <c r="E567" s="47" t="s">
        <v>8</v>
      </c>
      <c r="F567" s="36"/>
      <c r="H567" s="97" t="str">
        <f t="shared" si="24"/>
        <v>Nikola – Pavić – OK Varaždin</v>
      </c>
      <c r="J567" s="97" t="str">
        <f t="shared" si="25"/>
        <v>Nikola – Pavić – OK Varaždin</v>
      </c>
      <c r="L567" s="97" t="str">
        <f t="shared" si="26"/>
        <v>Nikola – Pavić</v>
      </c>
    </row>
    <row r="568" spans="2:12" x14ac:dyDescent="0.25">
      <c r="B568" s="35">
        <v>1625</v>
      </c>
      <c r="C568" s="47" t="s">
        <v>774</v>
      </c>
      <c r="D568" s="47" t="s">
        <v>384</v>
      </c>
      <c r="E568" s="47" t="s">
        <v>8</v>
      </c>
      <c r="F568" s="36"/>
      <c r="H568" s="97" t="str">
        <f t="shared" si="24"/>
        <v>Roman – Petak – OK Varaždin</v>
      </c>
      <c r="J568" s="97" t="str">
        <f t="shared" si="25"/>
        <v>Roman – Petak – OK Varaždin</v>
      </c>
      <c r="L568" s="97" t="str">
        <f t="shared" si="26"/>
        <v>Roman – Petak</v>
      </c>
    </row>
    <row r="569" spans="2:12" x14ac:dyDescent="0.25">
      <c r="B569" s="35">
        <v>1116</v>
      </c>
      <c r="C569" s="47" t="s">
        <v>775</v>
      </c>
      <c r="D569" s="47" t="s">
        <v>776</v>
      </c>
      <c r="E569" s="47" t="s">
        <v>8</v>
      </c>
      <c r="F569" s="36" t="s">
        <v>51</v>
      </c>
      <c r="H569" s="97" t="str">
        <f t="shared" si="24"/>
        <v>Ozren – Pevec – OK Varaždin – M20</v>
      </c>
      <c r="J569" s="97" t="str">
        <f t="shared" si="25"/>
        <v>Ozren – Pevec – OK Varaždin</v>
      </c>
      <c r="L569" s="97" t="str">
        <f t="shared" si="26"/>
        <v>Ozren – Pevec</v>
      </c>
    </row>
    <row r="570" spans="2:12" x14ac:dyDescent="0.25">
      <c r="B570" s="35">
        <v>1513</v>
      </c>
      <c r="C570" s="47" t="s">
        <v>777</v>
      </c>
      <c r="D570" s="47" t="s">
        <v>776</v>
      </c>
      <c r="E570" s="47" t="s">
        <v>8</v>
      </c>
      <c r="F570" s="36"/>
      <c r="H570" s="97" t="str">
        <f t="shared" si="24"/>
        <v>Una Beata – Pevec – OK Varaždin</v>
      </c>
      <c r="J570" s="97" t="str">
        <f t="shared" si="25"/>
        <v>Una Beata – Pevec – OK Varaždin</v>
      </c>
      <c r="L570" s="97" t="str">
        <f t="shared" si="26"/>
        <v>Una Beata – Pevec</v>
      </c>
    </row>
    <row r="571" spans="2:12" x14ac:dyDescent="0.25">
      <c r="B571" s="35">
        <v>1073</v>
      </c>
      <c r="C571" s="47" t="s">
        <v>778</v>
      </c>
      <c r="D571" s="47" t="s">
        <v>779</v>
      </c>
      <c r="E571" s="47" t="s">
        <v>8</v>
      </c>
      <c r="F571" s="36"/>
      <c r="H571" s="97" t="str">
        <f t="shared" si="24"/>
        <v>Nino – Piskač – OK Varaždin</v>
      </c>
      <c r="J571" s="97" t="str">
        <f t="shared" si="25"/>
        <v>Nino – Piskač – OK Varaždin</v>
      </c>
      <c r="L571" s="97" t="str">
        <f t="shared" si="26"/>
        <v>Nino – Piskač</v>
      </c>
    </row>
    <row r="572" spans="2:12" x14ac:dyDescent="0.25">
      <c r="B572" s="35">
        <v>1934</v>
      </c>
      <c r="C572" s="47" t="s">
        <v>40</v>
      </c>
      <c r="D572" s="47" t="s">
        <v>779</v>
      </c>
      <c r="E572" s="47" t="s">
        <v>8</v>
      </c>
      <c r="F572" s="36"/>
      <c r="H572" s="97" t="str">
        <f t="shared" si="24"/>
        <v>Teo – Piskač – OK Varaždin</v>
      </c>
      <c r="J572" s="97" t="str">
        <f t="shared" si="25"/>
        <v>Teo – Piskač – OK Varaždin</v>
      </c>
      <c r="L572" s="97" t="str">
        <f t="shared" si="26"/>
        <v>Teo – Piskač</v>
      </c>
    </row>
    <row r="573" spans="2:12" x14ac:dyDescent="0.25">
      <c r="B573" s="35">
        <v>1441</v>
      </c>
      <c r="C573" s="47" t="s">
        <v>374</v>
      </c>
      <c r="D573" s="47" t="s">
        <v>780</v>
      </c>
      <c r="E573" s="47" t="s">
        <v>8</v>
      </c>
      <c r="F573" s="36" t="s">
        <v>220</v>
      </c>
      <c r="H573" s="97" t="str">
        <f t="shared" si="24"/>
        <v>Ema – Potrebica – OK Varaždin – Ž16</v>
      </c>
      <c r="J573" s="97" t="str">
        <f t="shared" si="25"/>
        <v>Ema – Potrebica – OK Varaždin</v>
      </c>
      <c r="L573" s="97" t="str">
        <f t="shared" si="26"/>
        <v>Ema – Potrebica</v>
      </c>
    </row>
    <row r="574" spans="2:12" x14ac:dyDescent="0.25">
      <c r="B574" s="35">
        <v>1220</v>
      </c>
      <c r="C574" s="47" t="s">
        <v>781</v>
      </c>
      <c r="D574" s="47" t="s">
        <v>780</v>
      </c>
      <c r="E574" s="47" t="s">
        <v>8</v>
      </c>
      <c r="F574" s="36" t="s">
        <v>270</v>
      </c>
      <c r="H574" s="97" t="str">
        <f t="shared" si="24"/>
        <v>Tanja – Potrebica – OK Varaždin – Ž35</v>
      </c>
      <c r="J574" s="97" t="str">
        <f t="shared" si="25"/>
        <v>Tanja – Potrebica – OK Varaždin</v>
      </c>
      <c r="L574" s="97" t="str">
        <f t="shared" si="26"/>
        <v>Tanja – Potrebica</v>
      </c>
    </row>
    <row r="575" spans="2:12" x14ac:dyDescent="0.25">
      <c r="B575" s="35">
        <v>1637</v>
      </c>
      <c r="C575" s="47" t="s">
        <v>41</v>
      </c>
      <c r="D575" s="47" t="s">
        <v>782</v>
      </c>
      <c r="E575" s="47" t="s">
        <v>8</v>
      </c>
      <c r="F575" s="36"/>
      <c r="H575" s="97" t="str">
        <f t="shared" si="24"/>
        <v>Jakov – Pravica – OK Varaždin</v>
      </c>
      <c r="J575" s="97" t="str">
        <f t="shared" si="25"/>
        <v>Jakov – Pravica – OK Varaždin</v>
      </c>
      <c r="L575" s="97" t="str">
        <f t="shared" si="26"/>
        <v>Jakov – Pravica</v>
      </c>
    </row>
    <row r="576" spans="2:12" x14ac:dyDescent="0.25">
      <c r="B576" s="35">
        <v>1644</v>
      </c>
      <c r="C576" s="47" t="s">
        <v>387</v>
      </c>
      <c r="D576" s="47" t="s">
        <v>783</v>
      </c>
      <c r="E576" s="47" t="s">
        <v>8</v>
      </c>
      <c r="F576" s="36"/>
      <c r="H576" s="97" t="str">
        <f t="shared" si="24"/>
        <v>Mislav – Putarek – OK Varaždin</v>
      </c>
      <c r="J576" s="97" t="str">
        <f t="shared" si="25"/>
        <v>Mislav – Putarek – OK Varaždin</v>
      </c>
      <c r="L576" s="97" t="str">
        <f t="shared" si="26"/>
        <v>Mislav – Putarek</v>
      </c>
    </row>
    <row r="577" spans="2:12" x14ac:dyDescent="0.25">
      <c r="B577" s="35">
        <v>1621</v>
      </c>
      <c r="C577" s="47" t="s">
        <v>784</v>
      </c>
      <c r="D577" s="47" t="s">
        <v>783</v>
      </c>
      <c r="E577" s="47" t="s">
        <v>8</v>
      </c>
      <c r="F577" s="36"/>
      <c r="H577" s="97" t="str">
        <f t="shared" si="24"/>
        <v>Vita – Putarek – OK Varaždin</v>
      </c>
      <c r="J577" s="97" t="str">
        <f t="shared" si="25"/>
        <v>Vita – Putarek – OK Varaždin</v>
      </c>
      <c r="L577" s="97" t="str">
        <f t="shared" si="26"/>
        <v>Vita – Putarek</v>
      </c>
    </row>
    <row r="578" spans="2:12" x14ac:dyDescent="0.25">
      <c r="B578" s="35">
        <v>1531</v>
      </c>
      <c r="C578" s="47" t="s">
        <v>785</v>
      </c>
      <c r="D578" s="47" t="s">
        <v>786</v>
      </c>
      <c r="E578" s="47" t="s">
        <v>8</v>
      </c>
      <c r="F578" s="36"/>
      <c r="H578" s="97" t="str">
        <f t="shared" si="24"/>
        <v>Srećko – Radulović – OK Varaždin</v>
      </c>
      <c r="J578" s="97" t="str">
        <f t="shared" si="25"/>
        <v>Srećko – Radulović – OK Varaždin</v>
      </c>
      <c r="L578" s="97" t="str">
        <f t="shared" si="26"/>
        <v>Srećko – Radulović</v>
      </c>
    </row>
    <row r="579" spans="2:12" x14ac:dyDescent="0.25">
      <c r="B579" s="35">
        <v>1281</v>
      </c>
      <c r="C579" s="47" t="s">
        <v>716</v>
      </c>
      <c r="D579" s="47" t="s">
        <v>787</v>
      </c>
      <c r="E579" s="47" t="s">
        <v>8</v>
      </c>
      <c r="F579" s="36"/>
      <c r="H579" s="97" t="str">
        <f t="shared" si="24"/>
        <v>Vida – Rak – OK Varaždin</v>
      </c>
      <c r="J579" s="97" t="str">
        <f t="shared" si="25"/>
        <v>Vida – Rak – OK Varaždin</v>
      </c>
      <c r="L579" s="97" t="str">
        <f t="shared" si="26"/>
        <v>Vida – Rak</v>
      </c>
    </row>
    <row r="580" spans="2:12" x14ac:dyDescent="0.25">
      <c r="B580" s="35">
        <v>1652</v>
      </c>
      <c r="C580" s="47" t="s">
        <v>196</v>
      </c>
      <c r="D580" s="47" t="s">
        <v>788</v>
      </c>
      <c r="E580" s="47" t="s">
        <v>8</v>
      </c>
      <c r="F580" s="36"/>
      <c r="H580" s="97" t="str">
        <f t="shared" si="24"/>
        <v>Dora – Rodeš – OK Varaždin</v>
      </c>
      <c r="J580" s="97" t="str">
        <f t="shared" si="25"/>
        <v>Dora – Rodeš – OK Varaždin</v>
      </c>
      <c r="L580" s="97" t="str">
        <f t="shared" si="26"/>
        <v>Dora – Rodeš</v>
      </c>
    </row>
    <row r="581" spans="2:12" x14ac:dyDescent="0.25">
      <c r="B581" s="35">
        <v>1147</v>
      </c>
      <c r="C581" s="47" t="s">
        <v>789</v>
      </c>
      <c r="D581" s="47" t="s">
        <v>790</v>
      </c>
      <c r="E581" s="47" t="s">
        <v>8</v>
      </c>
      <c r="F581" s="36"/>
      <c r="H581" s="97" t="str">
        <f t="shared" si="24"/>
        <v>Emanuel – Rožić – OK Varaždin</v>
      </c>
      <c r="J581" s="97" t="str">
        <f t="shared" si="25"/>
        <v>Emanuel – Rožić – OK Varaždin</v>
      </c>
      <c r="L581" s="97" t="str">
        <f t="shared" si="26"/>
        <v>Emanuel – Rožić</v>
      </c>
    </row>
    <row r="582" spans="2:12" x14ac:dyDescent="0.25">
      <c r="B582" s="35">
        <v>1402</v>
      </c>
      <c r="C582" s="47" t="s">
        <v>419</v>
      </c>
      <c r="D582" s="47" t="s">
        <v>791</v>
      </c>
      <c r="E582" s="47" t="s">
        <v>8</v>
      </c>
      <c r="F582" s="36" t="s">
        <v>197</v>
      </c>
      <c r="H582" s="97" t="str">
        <f t="shared" si="24"/>
        <v>Eva – Šantek – OK Varaždin – Ž12</v>
      </c>
      <c r="J582" s="97" t="str">
        <f t="shared" si="25"/>
        <v>Eva – Šantek – OK Varaždin</v>
      </c>
      <c r="L582" s="97" t="str">
        <f t="shared" si="26"/>
        <v>Eva – Šantek</v>
      </c>
    </row>
    <row r="583" spans="2:12" x14ac:dyDescent="0.25">
      <c r="B583" s="35">
        <v>1149</v>
      </c>
      <c r="C583" s="47" t="s">
        <v>58</v>
      </c>
      <c r="D583" s="47" t="s">
        <v>791</v>
      </c>
      <c r="E583" s="47" t="s">
        <v>8</v>
      </c>
      <c r="F583" s="36" t="s">
        <v>92</v>
      </c>
      <c r="H583" s="97" t="str">
        <f t="shared" si="24"/>
        <v>Ivan – Šantek – OK Varaždin – M21B</v>
      </c>
      <c r="J583" s="97" t="str">
        <f t="shared" si="25"/>
        <v>Ivan – Šantek – OK Varaždin</v>
      </c>
      <c r="L583" s="97" t="str">
        <f t="shared" si="26"/>
        <v>Ivan – Šantek</v>
      </c>
    </row>
    <row r="584" spans="2:12" x14ac:dyDescent="0.25">
      <c r="B584" s="35">
        <v>1932</v>
      </c>
      <c r="C584" s="47" t="s">
        <v>198</v>
      </c>
      <c r="D584" s="47" t="s">
        <v>791</v>
      </c>
      <c r="E584" s="47" t="s">
        <v>8</v>
      </c>
      <c r="F584" s="36"/>
      <c r="H584" s="97" t="str">
        <f t="shared" si="24"/>
        <v>Lucija – Šantek – OK Varaždin</v>
      </c>
      <c r="J584" s="97" t="str">
        <f t="shared" si="25"/>
        <v>Lucija – Šantek – OK Varaždin</v>
      </c>
      <c r="L584" s="97" t="str">
        <f t="shared" si="26"/>
        <v>Lucija – Šantek</v>
      </c>
    </row>
    <row r="585" spans="2:12" x14ac:dyDescent="0.25">
      <c r="B585" s="35">
        <v>1270</v>
      </c>
      <c r="C585" s="47" t="s">
        <v>307</v>
      </c>
      <c r="D585" s="47" t="s">
        <v>309</v>
      </c>
      <c r="E585" s="47" t="s">
        <v>8</v>
      </c>
      <c r="F585" s="36" t="s">
        <v>304</v>
      </c>
      <c r="H585" s="97" t="str">
        <f t="shared" si="24"/>
        <v>Marija – Schubert – OK Varaždin – Ž45</v>
      </c>
      <c r="J585" s="97" t="str">
        <f t="shared" si="25"/>
        <v>Marija – Schubert – OK Varaždin</v>
      </c>
      <c r="L585" s="97" t="str">
        <f t="shared" si="26"/>
        <v>Marija – Schubert</v>
      </c>
    </row>
    <row r="586" spans="2:12" x14ac:dyDescent="0.25">
      <c r="B586" s="35">
        <v>1046</v>
      </c>
      <c r="C586" s="47" t="s">
        <v>193</v>
      </c>
      <c r="D586" s="47" t="s">
        <v>792</v>
      </c>
      <c r="E586" s="47" t="s">
        <v>8</v>
      </c>
      <c r="F586" s="36"/>
      <c r="H586" s="97" t="str">
        <f t="shared" si="24"/>
        <v>Ana – Smuđ – OK Varaždin</v>
      </c>
      <c r="J586" s="97" t="str">
        <f t="shared" si="25"/>
        <v>Ana – Smuđ – OK Varaždin</v>
      </c>
      <c r="L586" s="97" t="str">
        <f t="shared" si="26"/>
        <v>Ana – Smuđ</v>
      </c>
    </row>
    <row r="587" spans="2:12" x14ac:dyDescent="0.25">
      <c r="B587" s="35">
        <v>1609</v>
      </c>
      <c r="C587" s="47" t="s">
        <v>179</v>
      </c>
      <c r="D587" s="47" t="s">
        <v>792</v>
      </c>
      <c r="E587" s="47" t="s">
        <v>8</v>
      </c>
      <c r="F587" s="36"/>
      <c r="H587" s="97" t="str">
        <f t="shared" ref="H587:H650" si="27">IF(C587="","",C587) &amp; IF(D587="",""," – " &amp; D587) &amp; IF(E587="",""," – " &amp; E587) &amp; IF(F587="",""," – " &amp; F587)</f>
        <v>Miroslav – Smuđ – OK Varaždin</v>
      </c>
      <c r="J587" s="97" t="str">
        <f t="shared" ref="J587:J650" si="28">IF(C587="","",C587) &amp; IF(D587="",""," – " &amp; D587) &amp; IF(E587="",""," – " &amp; E587)</f>
        <v>Miroslav – Smuđ – OK Varaždin</v>
      </c>
      <c r="L587" s="97" t="str">
        <f t="shared" ref="L587:L650" si="29">IF(C587="","",C587) &amp; IF(D587="",""," – " &amp; D587)</f>
        <v>Miroslav – Smuđ</v>
      </c>
    </row>
    <row r="588" spans="2:12" x14ac:dyDescent="0.25">
      <c r="B588" s="35">
        <v>1840</v>
      </c>
      <c r="C588" s="47" t="s">
        <v>193</v>
      </c>
      <c r="D588" s="47" t="s">
        <v>187</v>
      </c>
      <c r="E588" s="47" t="s">
        <v>8</v>
      </c>
      <c r="F588" s="36" t="s">
        <v>229</v>
      </c>
      <c r="H588" s="97" t="str">
        <f t="shared" si="27"/>
        <v>Ana – Srebačić – OK Varaždin – Ž20</v>
      </c>
      <c r="J588" s="97" t="str">
        <f t="shared" si="28"/>
        <v>Ana – Srebačić – OK Varaždin</v>
      </c>
      <c r="L588" s="97" t="str">
        <f t="shared" si="29"/>
        <v>Ana – Srebačić</v>
      </c>
    </row>
    <row r="589" spans="2:12" x14ac:dyDescent="0.25">
      <c r="B589" s="35">
        <v>1067</v>
      </c>
      <c r="C589" s="47" t="s">
        <v>188</v>
      </c>
      <c r="D589" s="47" t="s">
        <v>187</v>
      </c>
      <c r="E589" s="47" t="s">
        <v>8</v>
      </c>
      <c r="F589" s="36" t="s">
        <v>304</v>
      </c>
      <c r="H589" s="97" t="str">
        <f t="shared" si="27"/>
        <v>Davorka – Srebačić – OK Varaždin – Ž45</v>
      </c>
      <c r="J589" s="97" t="str">
        <f t="shared" si="28"/>
        <v>Davorka – Srebačić – OK Varaždin</v>
      </c>
      <c r="L589" s="97" t="str">
        <f t="shared" si="29"/>
        <v>Davorka – Srebačić</v>
      </c>
    </row>
    <row r="590" spans="2:12" x14ac:dyDescent="0.25">
      <c r="B590" s="35">
        <v>1756</v>
      </c>
      <c r="C590" s="47" t="s">
        <v>32</v>
      </c>
      <c r="D590" s="47" t="s">
        <v>793</v>
      </c>
      <c r="E590" s="47" t="s">
        <v>8</v>
      </c>
      <c r="F590" s="36"/>
      <c r="H590" s="97" t="str">
        <f t="shared" si="27"/>
        <v>Noa – Stančić – OK Varaždin</v>
      </c>
      <c r="J590" s="97" t="str">
        <f t="shared" si="28"/>
        <v>Noa – Stančić – OK Varaždin</v>
      </c>
      <c r="L590" s="97" t="str">
        <f t="shared" si="29"/>
        <v>Noa – Stančić</v>
      </c>
    </row>
    <row r="591" spans="2:12" x14ac:dyDescent="0.25">
      <c r="B591" s="35">
        <v>1568</v>
      </c>
      <c r="C591" s="47" t="s">
        <v>185</v>
      </c>
      <c r="D591" s="47" t="s">
        <v>80</v>
      </c>
      <c r="E591" s="47" t="s">
        <v>8</v>
      </c>
      <c r="F591" s="36" t="s">
        <v>574</v>
      </c>
      <c r="H591" s="97" t="str">
        <f t="shared" si="27"/>
        <v>Milan – Turkalj – OK Varaždin – M70</v>
      </c>
      <c r="J591" s="97" t="str">
        <f t="shared" si="28"/>
        <v>Milan – Turkalj – OK Varaždin</v>
      </c>
      <c r="L591" s="97" t="str">
        <f t="shared" si="29"/>
        <v>Milan – Turkalj</v>
      </c>
    </row>
    <row r="592" spans="2:12" x14ac:dyDescent="0.25">
      <c r="B592" s="35">
        <v>1180</v>
      </c>
      <c r="C592" s="47" t="s">
        <v>59</v>
      </c>
      <c r="D592" s="47" t="s">
        <v>794</v>
      </c>
      <c r="E592" s="47" t="s">
        <v>8</v>
      </c>
      <c r="F592" s="36"/>
      <c r="H592" s="97" t="str">
        <f t="shared" si="27"/>
        <v>Jan – Turković – OK Varaždin</v>
      </c>
      <c r="J592" s="97" t="str">
        <f t="shared" si="28"/>
        <v>Jan – Turković – OK Varaždin</v>
      </c>
      <c r="L592" s="97" t="str">
        <f t="shared" si="29"/>
        <v>Jan – Turković</v>
      </c>
    </row>
    <row r="593" spans="2:12" x14ac:dyDescent="0.25">
      <c r="B593" s="35">
        <v>1035</v>
      </c>
      <c r="C593" s="47" t="s">
        <v>795</v>
      </c>
      <c r="D593" s="47" t="s">
        <v>796</v>
      </c>
      <c r="E593" s="47" t="s">
        <v>8</v>
      </c>
      <c r="F593" s="36"/>
      <c r="H593" s="97" t="str">
        <f t="shared" si="27"/>
        <v>Tony – Udris – OK Varaždin</v>
      </c>
      <c r="J593" s="97" t="str">
        <f t="shared" si="28"/>
        <v>Tony – Udris – OK Varaždin</v>
      </c>
      <c r="L593" s="97" t="str">
        <f t="shared" si="29"/>
        <v>Tony – Udris</v>
      </c>
    </row>
    <row r="594" spans="2:12" x14ac:dyDescent="0.25">
      <c r="B594" s="35">
        <v>1591</v>
      </c>
      <c r="C594" s="47" t="s">
        <v>359</v>
      </c>
      <c r="D594" s="47" t="s">
        <v>797</v>
      </c>
      <c r="E594" s="47" t="s">
        <v>8</v>
      </c>
      <c r="F594" s="36"/>
      <c r="H594" s="97" t="str">
        <f t="shared" si="27"/>
        <v>Hana – Uranić – OK Varaždin</v>
      </c>
      <c r="J594" s="97" t="str">
        <f t="shared" si="28"/>
        <v>Hana – Uranić – OK Varaždin</v>
      </c>
      <c r="L594" s="97" t="str">
        <f t="shared" si="29"/>
        <v>Hana – Uranić</v>
      </c>
    </row>
    <row r="595" spans="2:12" x14ac:dyDescent="0.25">
      <c r="B595" s="35">
        <v>1759</v>
      </c>
      <c r="C595" s="47" t="s">
        <v>217</v>
      </c>
      <c r="D595" s="47" t="s">
        <v>798</v>
      </c>
      <c r="E595" s="47" t="s">
        <v>8</v>
      </c>
      <c r="F595" s="36"/>
      <c r="H595" s="97" t="str">
        <f t="shared" si="27"/>
        <v>Nina – Veseljak – OK Varaždin</v>
      </c>
      <c r="J595" s="97" t="str">
        <f t="shared" si="28"/>
        <v>Nina – Veseljak – OK Varaždin</v>
      </c>
      <c r="L595" s="97" t="str">
        <f t="shared" si="29"/>
        <v>Nina – Veseljak</v>
      </c>
    </row>
    <row r="596" spans="2:12" x14ac:dyDescent="0.25">
      <c r="B596" s="35">
        <v>1051</v>
      </c>
      <c r="C596" s="47" t="s">
        <v>721</v>
      </c>
      <c r="D596" s="47" t="s">
        <v>799</v>
      </c>
      <c r="E596" s="47" t="s">
        <v>8</v>
      </c>
      <c r="F596" s="36"/>
      <c r="H596" s="97" t="str">
        <f t="shared" si="27"/>
        <v>Antonela – Vidović – OK Varaždin</v>
      </c>
      <c r="J596" s="97" t="str">
        <f t="shared" si="28"/>
        <v>Antonela – Vidović – OK Varaždin</v>
      </c>
      <c r="L596" s="97" t="str">
        <f t="shared" si="29"/>
        <v>Antonela – Vidović</v>
      </c>
    </row>
    <row r="597" spans="2:12" x14ac:dyDescent="0.25">
      <c r="B597" s="35">
        <v>1551</v>
      </c>
      <c r="C597" s="47" t="s">
        <v>333</v>
      </c>
      <c r="D597" s="47" t="s">
        <v>102</v>
      </c>
      <c r="E597" s="47" t="s">
        <v>8</v>
      </c>
      <c r="F597" s="36"/>
      <c r="H597" s="97" t="str">
        <f t="shared" si="27"/>
        <v>Biserka – Vodopija – OK Varaždin</v>
      </c>
      <c r="J597" s="97" t="str">
        <f t="shared" si="28"/>
        <v>Biserka – Vodopija – OK Varaždin</v>
      </c>
      <c r="L597" s="97" t="str">
        <f t="shared" si="29"/>
        <v>Biserka – Vodopija</v>
      </c>
    </row>
    <row r="598" spans="2:12" x14ac:dyDescent="0.25">
      <c r="B598" s="35">
        <v>1210</v>
      </c>
      <c r="C598" s="47" t="s">
        <v>379</v>
      </c>
      <c r="D598" s="47" t="s">
        <v>102</v>
      </c>
      <c r="E598" s="47" t="s">
        <v>8</v>
      </c>
      <c r="F598" s="36"/>
      <c r="H598" s="97" t="str">
        <f t="shared" si="27"/>
        <v>Bruno – Vodopija – OK Varaždin</v>
      </c>
      <c r="J598" s="97" t="str">
        <f t="shared" si="28"/>
        <v>Bruno – Vodopija – OK Varaždin</v>
      </c>
      <c r="L598" s="97" t="str">
        <f t="shared" si="29"/>
        <v>Bruno – Vodopija</v>
      </c>
    </row>
    <row r="599" spans="2:12" x14ac:dyDescent="0.25">
      <c r="B599" s="35">
        <v>1662</v>
      </c>
      <c r="C599" s="47" t="s">
        <v>800</v>
      </c>
      <c r="D599" s="47" t="s">
        <v>102</v>
      </c>
      <c r="E599" s="47" t="s">
        <v>8</v>
      </c>
      <c r="F599" s="36"/>
      <c r="H599" s="97" t="str">
        <f t="shared" si="27"/>
        <v>Neven – Vodopija – OK Varaždin</v>
      </c>
      <c r="J599" s="97" t="str">
        <f t="shared" si="28"/>
        <v>Neven – Vodopija – OK Varaždin</v>
      </c>
      <c r="L599" s="97" t="str">
        <f t="shared" si="29"/>
        <v>Neven – Vodopija</v>
      </c>
    </row>
    <row r="600" spans="2:12" x14ac:dyDescent="0.25">
      <c r="B600" s="35">
        <v>1245</v>
      </c>
      <c r="C600" s="47" t="s">
        <v>365</v>
      </c>
      <c r="D600" s="47" t="s">
        <v>102</v>
      </c>
      <c r="E600" s="47" t="s">
        <v>8</v>
      </c>
      <c r="F600" s="36"/>
      <c r="H600" s="97" t="str">
        <f t="shared" si="27"/>
        <v>Rea – Vodopija – OK Varaždin</v>
      </c>
      <c r="J600" s="97" t="str">
        <f t="shared" si="28"/>
        <v>Rea – Vodopija – OK Varaždin</v>
      </c>
      <c r="L600" s="97" t="str">
        <f t="shared" si="29"/>
        <v>Rea – Vodopija</v>
      </c>
    </row>
    <row r="601" spans="2:12" x14ac:dyDescent="0.25">
      <c r="B601" s="35">
        <v>1299</v>
      </c>
      <c r="C601" s="47" t="s">
        <v>109</v>
      </c>
      <c r="D601" s="47" t="s">
        <v>102</v>
      </c>
      <c r="E601" s="47" t="s">
        <v>8</v>
      </c>
      <c r="F601" s="36"/>
      <c r="H601" s="97" t="str">
        <f t="shared" si="27"/>
        <v>Zvonko – Vodopija – OK Varaždin</v>
      </c>
      <c r="J601" s="97" t="str">
        <f t="shared" si="28"/>
        <v>Zvonko – Vodopija – OK Varaždin</v>
      </c>
      <c r="L601" s="97" t="str">
        <f t="shared" si="29"/>
        <v>Zvonko – Vodopija</v>
      </c>
    </row>
    <row r="602" spans="2:12" x14ac:dyDescent="0.25">
      <c r="B602" s="35">
        <v>1619</v>
      </c>
      <c r="C602" s="47" t="s">
        <v>200</v>
      </c>
      <c r="D602" s="47" t="s">
        <v>801</v>
      </c>
      <c r="E602" s="47" t="s">
        <v>8</v>
      </c>
      <c r="F602" s="36"/>
      <c r="H602" s="97" t="str">
        <f t="shared" si="27"/>
        <v>Sara – Vugrek – OK Varaždin</v>
      </c>
      <c r="J602" s="97" t="str">
        <f t="shared" si="28"/>
        <v>Sara – Vugrek – OK Varaždin</v>
      </c>
      <c r="L602" s="97" t="str">
        <f t="shared" si="29"/>
        <v>Sara – Vugrek</v>
      </c>
    </row>
    <row r="603" spans="2:12" x14ac:dyDescent="0.25">
      <c r="B603" s="35">
        <v>1757</v>
      </c>
      <c r="C603" s="47" t="s">
        <v>789</v>
      </c>
      <c r="D603" s="47" t="s">
        <v>802</v>
      </c>
      <c r="E603" s="47" t="s">
        <v>8</v>
      </c>
      <c r="F603" s="36"/>
      <c r="H603" s="97" t="str">
        <f t="shared" si="27"/>
        <v>Emanuel – Vukovac – OK Varaždin</v>
      </c>
      <c r="J603" s="97" t="str">
        <f t="shared" si="28"/>
        <v>Emanuel – Vukovac – OK Varaždin</v>
      </c>
      <c r="L603" s="97" t="str">
        <f t="shared" si="29"/>
        <v>Emanuel – Vukovac</v>
      </c>
    </row>
    <row r="604" spans="2:12" x14ac:dyDescent="0.25">
      <c r="B604" s="35">
        <v>1539</v>
      </c>
      <c r="C604" s="47" t="s">
        <v>16</v>
      </c>
      <c r="D604" s="47" t="s">
        <v>803</v>
      </c>
      <c r="E604" s="47" t="s">
        <v>8</v>
      </c>
      <c r="F604" s="36"/>
      <c r="H604" s="97" t="str">
        <f t="shared" si="27"/>
        <v>Fran – Zagrajski – OK Varaždin</v>
      </c>
      <c r="J604" s="97" t="str">
        <f t="shared" si="28"/>
        <v>Fran – Zagrajski – OK Varaždin</v>
      </c>
      <c r="L604" s="97" t="str">
        <f t="shared" si="29"/>
        <v>Fran – Zagrajski</v>
      </c>
    </row>
    <row r="605" spans="2:12" x14ac:dyDescent="0.25">
      <c r="B605" s="35">
        <v>1197</v>
      </c>
      <c r="C605" s="47" t="s">
        <v>294</v>
      </c>
      <c r="D605" s="47" t="s">
        <v>803</v>
      </c>
      <c r="E605" s="47" t="s">
        <v>8</v>
      </c>
      <c r="F605" s="36"/>
      <c r="H605" s="97" t="str">
        <f t="shared" si="27"/>
        <v>Ivana – Zagrajski – OK Varaždin</v>
      </c>
      <c r="J605" s="97" t="str">
        <f t="shared" si="28"/>
        <v>Ivana – Zagrajski – OK Varaždin</v>
      </c>
      <c r="L605" s="97" t="str">
        <f t="shared" si="29"/>
        <v>Ivana – Zagrajski</v>
      </c>
    </row>
    <row r="606" spans="2:12" x14ac:dyDescent="0.25">
      <c r="B606" s="35">
        <v>1255</v>
      </c>
      <c r="C606" s="47" t="s">
        <v>219</v>
      </c>
      <c r="D606" s="47" t="s">
        <v>804</v>
      </c>
      <c r="E606" s="47" t="s">
        <v>14</v>
      </c>
      <c r="F606" s="36" t="s">
        <v>248</v>
      </c>
      <c r="H606" s="97" t="str">
        <f t="shared" si="27"/>
        <v>Petra – Abramović – OK Vihor – Ž21B</v>
      </c>
      <c r="J606" s="97" t="str">
        <f t="shared" si="28"/>
        <v>Petra – Abramović – OK Vihor</v>
      </c>
      <c r="L606" s="97" t="str">
        <f t="shared" si="29"/>
        <v>Petra – Abramović</v>
      </c>
    </row>
    <row r="607" spans="2:12" x14ac:dyDescent="0.25">
      <c r="B607" s="35">
        <v>1113</v>
      </c>
      <c r="C607" s="47" t="s">
        <v>805</v>
      </c>
      <c r="D607" s="47" t="s">
        <v>806</v>
      </c>
      <c r="E607" s="47" t="s">
        <v>14</v>
      </c>
      <c r="F607" s="36" t="s">
        <v>248</v>
      </c>
      <c r="H607" s="97" t="str">
        <f t="shared" si="27"/>
        <v>Barbara – Arbanas – OK Vihor – Ž21B</v>
      </c>
      <c r="J607" s="97" t="str">
        <f t="shared" si="28"/>
        <v>Barbara – Arbanas – OK Vihor</v>
      </c>
      <c r="L607" s="97" t="str">
        <f t="shared" si="29"/>
        <v>Barbara – Arbanas</v>
      </c>
    </row>
    <row r="608" spans="2:12" x14ac:dyDescent="0.25">
      <c r="B608" s="35">
        <v>1006</v>
      </c>
      <c r="C608" s="47" t="s">
        <v>807</v>
      </c>
      <c r="D608" s="47" t="s">
        <v>808</v>
      </c>
      <c r="E608" s="47" t="s">
        <v>14</v>
      </c>
      <c r="F608" s="36"/>
      <c r="H608" s="97" t="str">
        <f t="shared" si="27"/>
        <v>Anamarija – Artić – OK Vihor</v>
      </c>
      <c r="J608" s="97" t="str">
        <f t="shared" si="28"/>
        <v>Anamarija – Artić – OK Vihor</v>
      </c>
      <c r="L608" s="97" t="str">
        <f t="shared" si="29"/>
        <v>Anamarija – Artić</v>
      </c>
    </row>
    <row r="609" spans="2:12" x14ac:dyDescent="0.25">
      <c r="B609" s="35">
        <v>1796</v>
      </c>
      <c r="C609" s="47" t="s">
        <v>809</v>
      </c>
      <c r="D609" s="47" t="s">
        <v>810</v>
      </c>
      <c r="E609" s="47" t="s">
        <v>14</v>
      </c>
      <c r="F609" s="36"/>
      <c r="H609" s="97" t="str">
        <f t="shared" si="27"/>
        <v>Anna – Artyushenko – OK Vihor</v>
      </c>
      <c r="J609" s="97" t="str">
        <f t="shared" si="28"/>
        <v>Anna – Artyushenko – OK Vihor</v>
      </c>
      <c r="L609" s="97" t="str">
        <f t="shared" si="29"/>
        <v>Anna – Artyushenko</v>
      </c>
    </row>
    <row r="610" spans="2:12" x14ac:dyDescent="0.25">
      <c r="B610" s="35">
        <v>1797</v>
      </c>
      <c r="C610" s="47" t="s">
        <v>811</v>
      </c>
      <c r="D610" s="47" t="s">
        <v>810</v>
      </c>
      <c r="E610" s="47" t="s">
        <v>14</v>
      </c>
      <c r="F610" s="36"/>
      <c r="H610" s="97" t="str">
        <f t="shared" si="27"/>
        <v>Irina – Artyushenko – OK Vihor</v>
      </c>
      <c r="J610" s="97" t="str">
        <f t="shared" si="28"/>
        <v>Irina – Artyushenko – OK Vihor</v>
      </c>
      <c r="L610" s="97" t="str">
        <f t="shared" si="29"/>
        <v>Irina – Artyushenko</v>
      </c>
    </row>
    <row r="611" spans="2:12" x14ac:dyDescent="0.25">
      <c r="B611" s="35">
        <v>1795</v>
      </c>
      <c r="C611" s="47" t="s">
        <v>812</v>
      </c>
      <c r="D611" s="47" t="s">
        <v>810</v>
      </c>
      <c r="E611" s="47" t="s">
        <v>14</v>
      </c>
      <c r="F611" s="36"/>
      <c r="H611" s="97" t="str">
        <f t="shared" si="27"/>
        <v>Julia – Artyushenko – OK Vihor</v>
      </c>
      <c r="J611" s="97" t="str">
        <f t="shared" si="28"/>
        <v>Julia – Artyushenko – OK Vihor</v>
      </c>
      <c r="L611" s="97" t="str">
        <f t="shared" si="29"/>
        <v>Julia – Artyushenko</v>
      </c>
    </row>
    <row r="612" spans="2:12" x14ac:dyDescent="0.25">
      <c r="B612" s="35">
        <v>1691</v>
      </c>
      <c r="C612" s="47" t="s">
        <v>132</v>
      </c>
      <c r="D612" s="47" t="s">
        <v>813</v>
      </c>
      <c r="E612" s="47" t="s">
        <v>14</v>
      </c>
      <c r="F612" s="36"/>
      <c r="H612" s="97" t="str">
        <f t="shared" si="27"/>
        <v>Goran – Babić – OK Vihor</v>
      </c>
      <c r="J612" s="97" t="str">
        <f t="shared" si="28"/>
        <v>Goran – Babić – OK Vihor</v>
      </c>
      <c r="L612" s="97" t="str">
        <f t="shared" si="29"/>
        <v>Goran – Babić</v>
      </c>
    </row>
    <row r="613" spans="2:12" x14ac:dyDescent="0.25">
      <c r="B613" s="35">
        <v>1690</v>
      </c>
      <c r="C613" s="47" t="s">
        <v>692</v>
      </c>
      <c r="D613" s="47" t="s">
        <v>813</v>
      </c>
      <c r="E613" s="47" t="s">
        <v>14</v>
      </c>
      <c r="F613" s="36"/>
      <c r="H613" s="97" t="str">
        <f t="shared" si="27"/>
        <v>Kristina – Babić – OK Vihor</v>
      </c>
      <c r="J613" s="97" t="str">
        <f t="shared" si="28"/>
        <v>Kristina – Babić – OK Vihor</v>
      </c>
      <c r="L613" s="97" t="str">
        <f t="shared" si="29"/>
        <v>Kristina – Babić</v>
      </c>
    </row>
    <row r="614" spans="2:12" x14ac:dyDescent="0.25">
      <c r="B614" s="35">
        <v>1692</v>
      </c>
      <c r="C614" s="47" t="s">
        <v>732</v>
      </c>
      <c r="D614" s="47" t="s">
        <v>813</v>
      </c>
      <c r="E614" s="47" t="s">
        <v>14</v>
      </c>
      <c r="F614" s="36"/>
      <c r="H614" s="97" t="str">
        <f t="shared" si="27"/>
        <v>Stjepan – Babić – OK Vihor</v>
      </c>
      <c r="J614" s="97" t="str">
        <f t="shared" si="28"/>
        <v>Stjepan – Babić – OK Vihor</v>
      </c>
      <c r="L614" s="97" t="str">
        <f t="shared" si="29"/>
        <v>Stjepan – Babić</v>
      </c>
    </row>
    <row r="615" spans="2:12" x14ac:dyDescent="0.25">
      <c r="B615" s="35">
        <v>1693</v>
      </c>
      <c r="C615" s="47" t="s">
        <v>422</v>
      </c>
      <c r="D615" s="47" t="s">
        <v>814</v>
      </c>
      <c r="E615" s="47" t="s">
        <v>14</v>
      </c>
      <c r="F615" s="36"/>
      <c r="H615" s="97" t="str">
        <f t="shared" si="27"/>
        <v>Frane – Baće – OK Vihor</v>
      </c>
      <c r="J615" s="97" t="str">
        <f t="shared" si="28"/>
        <v>Frane – Baće – OK Vihor</v>
      </c>
      <c r="L615" s="97" t="str">
        <f t="shared" si="29"/>
        <v>Frane – Baće</v>
      </c>
    </row>
    <row r="616" spans="2:12" x14ac:dyDescent="0.25">
      <c r="B616" s="35">
        <v>1055</v>
      </c>
      <c r="C616" s="47" t="s">
        <v>203</v>
      </c>
      <c r="D616" s="47" t="s">
        <v>202</v>
      </c>
      <c r="E616" s="47" t="s">
        <v>14</v>
      </c>
      <c r="F616" s="36" t="s">
        <v>197</v>
      </c>
      <c r="H616" s="97" t="str">
        <f t="shared" si="27"/>
        <v>Luna – Bajrektarević – OK Vihor – Ž12</v>
      </c>
      <c r="J616" s="97" t="str">
        <f t="shared" si="28"/>
        <v>Luna – Bajrektarević – OK Vihor</v>
      </c>
      <c r="L616" s="97" t="str">
        <f t="shared" si="29"/>
        <v>Luna – Bajrektarević</v>
      </c>
    </row>
    <row r="617" spans="2:12" x14ac:dyDescent="0.25">
      <c r="B617" s="35">
        <v>1881</v>
      </c>
      <c r="C617" s="47" t="s">
        <v>234</v>
      </c>
      <c r="D617" s="47" t="s">
        <v>815</v>
      </c>
      <c r="E617" s="47" t="s">
        <v>14</v>
      </c>
      <c r="F617" s="36" t="s">
        <v>248</v>
      </c>
      <c r="H617" s="97" t="str">
        <f t="shared" si="27"/>
        <v>Iva – Balaž – OK Vihor – Ž21B</v>
      </c>
      <c r="J617" s="97" t="str">
        <f t="shared" si="28"/>
        <v>Iva – Balaž – OK Vihor</v>
      </c>
      <c r="L617" s="97" t="str">
        <f t="shared" si="29"/>
        <v>Iva – Balaž</v>
      </c>
    </row>
    <row r="618" spans="2:12" x14ac:dyDescent="0.25">
      <c r="B618" s="35">
        <v>1811</v>
      </c>
      <c r="C618" s="47" t="s">
        <v>355</v>
      </c>
      <c r="D618" s="47" t="s">
        <v>816</v>
      </c>
      <c r="E618" s="47" t="s">
        <v>14</v>
      </c>
      <c r="F618" s="36"/>
      <c r="H618" s="97" t="str">
        <f t="shared" si="27"/>
        <v>Antonija – Banovic – OK Vihor</v>
      </c>
      <c r="J618" s="97" t="str">
        <f t="shared" si="28"/>
        <v>Antonija – Banovic – OK Vihor</v>
      </c>
      <c r="L618" s="97" t="str">
        <f t="shared" si="29"/>
        <v>Antonija – Banovic</v>
      </c>
    </row>
    <row r="619" spans="2:12" x14ac:dyDescent="0.25">
      <c r="B619" s="35">
        <v>1882</v>
      </c>
      <c r="C619" s="47" t="s">
        <v>96</v>
      </c>
      <c r="D619" s="47" t="s">
        <v>817</v>
      </c>
      <c r="E619" s="47" t="s">
        <v>14</v>
      </c>
      <c r="F619" s="36" t="s">
        <v>92</v>
      </c>
      <c r="H619" s="97" t="str">
        <f t="shared" si="27"/>
        <v>Kristijan – Barišić – OK Vihor – M21B</v>
      </c>
      <c r="J619" s="97" t="str">
        <f t="shared" si="28"/>
        <v>Kristijan – Barišić – OK Vihor</v>
      </c>
      <c r="L619" s="97" t="str">
        <f t="shared" si="29"/>
        <v>Kristijan – Barišić</v>
      </c>
    </row>
    <row r="620" spans="2:12" x14ac:dyDescent="0.25">
      <c r="B620" s="35">
        <v>1380</v>
      </c>
      <c r="C620" s="47" t="s">
        <v>193</v>
      </c>
      <c r="D620" s="47" t="s">
        <v>818</v>
      </c>
      <c r="E620" s="47" t="s">
        <v>14</v>
      </c>
      <c r="F620" s="36"/>
      <c r="H620" s="97" t="str">
        <f t="shared" si="27"/>
        <v>Ana – Batinović – OK Vihor</v>
      </c>
      <c r="J620" s="97" t="str">
        <f t="shared" si="28"/>
        <v>Ana – Batinović – OK Vihor</v>
      </c>
      <c r="L620" s="97" t="str">
        <f t="shared" si="29"/>
        <v>Ana – Batinović</v>
      </c>
    </row>
    <row r="621" spans="2:12" x14ac:dyDescent="0.25">
      <c r="B621" s="35">
        <v>1048</v>
      </c>
      <c r="C621" s="47" t="s">
        <v>692</v>
      </c>
      <c r="D621" s="47" t="s">
        <v>819</v>
      </c>
      <c r="E621" s="47" t="s">
        <v>14</v>
      </c>
      <c r="F621" s="36"/>
      <c r="H621" s="97" t="str">
        <f t="shared" si="27"/>
        <v>Kristina – Beljan – OK Vihor</v>
      </c>
      <c r="J621" s="97" t="str">
        <f t="shared" si="28"/>
        <v>Kristina – Beljan – OK Vihor</v>
      </c>
      <c r="L621" s="97" t="str">
        <f t="shared" si="29"/>
        <v>Kristina – Beljan</v>
      </c>
    </row>
    <row r="622" spans="2:12" x14ac:dyDescent="0.25">
      <c r="B622" s="35">
        <v>1748</v>
      </c>
      <c r="C622" s="47" t="s">
        <v>820</v>
      </c>
      <c r="D622" s="47" t="s">
        <v>821</v>
      </c>
      <c r="E622" s="47" t="s">
        <v>14</v>
      </c>
      <c r="F622" s="36"/>
      <c r="H622" s="97" t="str">
        <f t="shared" si="27"/>
        <v>Filipa – Beroš – OK Vihor</v>
      </c>
      <c r="J622" s="97" t="str">
        <f t="shared" si="28"/>
        <v>Filipa – Beroš – OK Vihor</v>
      </c>
      <c r="L622" s="97" t="str">
        <f t="shared" si="29"/>
        <v>Filipa – Beroš</v>
      </c>
    </row>
    <row r="623" spans="2:12" x14ac:dyDescent="0.25">
      <c r="B623" s="35">
        <v>1333</v>
      </c>
      <c r="C623" s="47" t="s">
        <v>173</v>
      </c>
      <c r="D623" s="47" t="s">
        <v>822</v>
      </c>
      <c r="E623" s="47" t="s">
        <v>14</v>
      </c>
      <c r="F623" s="36" t="s">
        <v>92</v>
      </c>
      <c r="H623" s="97" t="str">
        <f t="shared" si="27"/>
        <v>Ivica – Bertol – OK Vihor – M21B</v>
      </c>
      <c r="J623" s="97" t="str">
        <f t="shared" si="28"/>
        <v>Ivica – Bertol – OK Vihor</v>
      </c>
      <c r="L623" s="97" t="str">
        <f t="shared" si="29"/>
        <v>Ivica – Bertol</v>
      </c>
    </row>
    <row r="624" spans="2:12" x14ac:dyDescent="0.25">
      <c r="B624" s="35">
        <v>1009</v>
      </c>
      <c r="C624" s="47" t="s">
        <v>823</v>
      </c>
      <c r="D624" s="47" t="s">
        <v>824</v>
      </c>
      <c r="E624" s="47" t="s">
        <v>14</v>
      </c>
      <c r="F624" s="36"/>
      <c r="H624" s="97" t="str">
        <f t="shared" si="27"/>
        <v>Anita – Bilandžić – OK Vihor</v>
      </c>
      <c r="J624" s="97" t="str">
        <f t="shared" si="28"/>
        <v>Anita – Bilandžić – OK Vihor</v>
      </c>
      <c r="L624" s="97" t="str">
        <f t="shared" si="29"/>
        <v>Anita – Bilandžić</v>
      </c>
    </row>
    <row r="625" spans="2:12" x14ac:dyDescent="0.25">
      <c r="B625" s="35">
        <v>1373</v>
      </c>
      <c r="C625" s="47" t="s">
        <v>825</v>
      </c>
      <c r="D625" s="47" t="s">
        <v>826</v>
      </c>
      <c r="E625" s="47" t="s">
        <v>14</v>
      </c>
      <c r="F625" s="36" t="s">
        <v>5</v>
      </c>
      <c r="H625" s="97" t="str">
        <f t="shared" si="27"/>
        <v>Maks – Bjelajac – OK Vihor – M12</v>
      </c>
      <c r="J625" s="97" t="str">
        <f t="shared" si="28"/>
        <v>Maks – Bjelajac – OK Vihor</v>
      </c>
      <c r="L625" s="97" t="str">
        <f t="shared" si="29"/>
        <v>Maks – Bjelajac</v>
      </c>
    </row>
    <row r="626" spans="2:12" x14ac:dyDescent="0.25">
      <c r="B626" s="35">
        <v>1883</v>
      </c>
      <c r="C626" s="47" t="s">
        <v>805</v>
      </c>
      <c r="D626" s="47" t="s">
        <v>827</v>
      </c>
      <c r="E626" s="47" t="s">
        <v>14</v>
      </c>
      <c r="F626" s="36" t="s">
        <v>248</v>
      </c>
      <c r="H626" s="97" t="str">
        <f t="shared" si="27"/>
        <v>Barbara – Bjeliš – OK Vihor – Ž21B</v>
      </c>
      <c r="J626" s="97" t="str">
        <f t="shared" si="28"/>
        <v>Barbara – Bjeliš – OK Vihor</v>
      </c>
      <c r="L626" s="97" t="str">
        <f t="shared" si="29"/>
        <v>Barbara – Bjeliš</v>
      </c>
    </row>
    <row r="627" spans="2:12" x14ac:dyDescent="0.25">
      <c r="B627" s="35">
        <v>1352</v>
      </c>
      <c r="C627" s="47" t="s">
        <v>379</v>
      </c>
      <c r="D627" s="47" t="s">
        <v>828</v>
      </c>
      <c r="E627" s="47" t="s">
        <v>14</v>
      </c>
      <c r="F627" s="36" t="s">
        <v>116</v>
      </c>
      <c r="H627" s="97" t="str">
        <f t="shared" si="27"/>
        <v>Bruno – Blažinč – OK Vihor – M35</v>
      </c>
      <c r="J627" s="97" t="str">
        <f t="shared" si="28"/>
        <v>Bruno – Blažinč – OK Vihor</v>
      </c>
      <c r="L627" s="97" t="str">
        <f t="shared" si="29"/>
        <v>Bruno – Blažinč</v>
      </c>
    </row>
    <row r="628" spans="2:12" x14ac:dyDescent="0.25">
      <c r="B628" s="35">
        <v>1474</v>
      </c>
      <c r="C628" s="47" t="s">
        <v>22</v>
      </c>
      <c r="D628" s="47" t="s">
        <v>829</v>
      </c>
      <c r="E628" s="47" t="s">
        <v>14</v>
      </c>
      <c r="F628" s="36" t="s">
        <v>92</v>
      </c>
      <c r="H628" s="97" t="str">
        <f t="shared" si="27"/>
        <v>Karlo – Borisavljević – OK Vihor – M21B</v>
      </c>
      <c r="J628" s="97" t="str">
        <f t="shared" si="28"/>
        <v>Karlo – Borisavljević – OK Vihor</v>
      </c>
      <c r="L628" s="97" t="str">
        <f t="shared" si="29"/>
        <v>Karlo – Borisavljević</v>
      </c>
    </row>
    <row r="629" spans="2:12" x14ac:dyDescent="0.25">
      <c r="B629" s="35">
        <v>1880</v>
      </c>
      <c r="C629" s="47" t="s">
        <v>830</v>
      </c>
      <c r="D629" s="47" t="s">
        <v>831</v>
      </c>
      <c r="E629" s="47" t="s">
        <v>14</v>
      </c>
      <c r="F629" s="36" t="s">
        <v>42</v>
      </c>
      <c r="H629" s="97" t="str">
        <f t="shared" si="27"/>
        <v>Bako – Botond – OK Vihor – M16</v>
      </c>
      <c r="J629" s="97" t="str">
        <f t="shared" si="28"/>
        <v>Bako – Botond – OK Vihor</v>
      </c>
      <c r="L629" s="97" t="str">
        <f t="shared" si="29"/>
        <v>Bako – Botond</v>
      </c>
    </row>
    <row r="630" spans="2:12" x14ac:dyDescent="0.25">
      <c r="B630" s="35">
        <v>1003</v>
      </c>
      <c r="C630" s="47" t="s">
        <v>832</v>
      </c>
      <c r="D630" s="47" t="s">
        <v>833</v>
      </c>
      <c r="E630" s="47" t="s">
        <v>14</v>
      </c>
      <c r="F630" s="36"/>
      <c r="H630" s="97" t="str">
        <f t="shared" si="27"/>
        <v>Aleksandar – Brborović – OK Vihor</v>
      </c>
      <c r="J630" s="97" t="str">
        <f t="shared" si="28"/>
        <v>Aleksandar – Brborović – OK Vihor</v>
      </c>
      <c r="L630" s="97" t="str">
        <f t="shared" si="29"/>
        <v>Aleksandar – Brborović</v>
      </c>
    </row>
    <row r="631" spans="2:12" x14ac:dyDescent="0.25">
      <c r="B631" s="35">
        <v>1199</v>
      </c>
      <c r="C631" s="47" t="s">
        <v>267</v>
      </c>
      <c r="D631" s="47" t="s">
        <v>834</v>
      </c>
      <c r="E631" s="47" t="s">
        <v>14</v>
      </c>
      <c r="F631" s="36" t="s">
        <v>248</v>
      </c>
      <c r="H631" s="97" t="str">
        <f t="shared" si="27"/>
        <v>Aleksandra – Brezovečki Biđin – OK Vihor – Ž21B</v>
      </c>
      <c r="J631" s="97" t="str">
        <f t="shared" si="28"/>
        <v>Aleksandra – Brezovečki Biđin – OK Vihor</v>
      </c>
      <c r="L631" s="97" t="str">
        <f t="shared" si="29"/>
        <v>Aleksandra – Brezovečki Biđin</v>
      </c>
    </row>
    <row r="632" spans="2:12" x14ac:dyDescent="0.25">
      <c r="B632" s="35">
        <v>1884</v>
      </c>
      <c r="C632" s="47" t="s">
        <v>77</v>
      </c>
      <c r="D632" s="47" t="s">
        <v>835</v>
      </c>
      <c r="E632" s="47" t="s">
        <v>14</v>
      </c>
      <c r="F632" s="36" t="s">
        <v>92</v>
      </c>
      <c r="H632" s="97" t="str">
        <f t="shared" si="27"/>
        <v>Tomislav – Burgund – OK Vihor – M21B</v>
      </c>
      <c r="J632" s="97" t="str">
        <f t="shared" si="28"/>
        <v>Tomislav – Burgund – OK Vihor</v>
      </c>
      <c r="L632" s="97" t="str">
        <f t="shared" si="29"/>
        <v>Tomislav – Burgund</v>
      </c>
    </row>
    <row r="633" spans="2:12" x14ac:dyDescent="0.25">
      <c r="B633" s="35">
        <v>1444</v>
      </c>
      <c r="C633" s="47" t="s">
        <v>38</v>
      </c>
      <c r="D633" s="47" t="s">
        <v>836</v>
      </c>
      <c r="E633" s="47" t="s">
        <v>14</v>
      </c>
      <c r="F633" s="36" t="s">
        <v>168</v>
      </c>
      <c r="H633" s="97" t="str">
        <f t="shared" si="27"/>
        <v>Patrick – Burton – OK Vihor – M55</v>
      </c>
      <c r="J633" s="97" t="str">
        <f t="shared" si="28"/>
        <v>Patrick – Burton – OK Vihor</v>
      </c>
      <c r="L633" s="97" t="str">
        <f t="shared" si="29"/>
        <v>Patrick – Burton</v>
      </c>
    </row>
    <row r="634" spans="2:12" x14ac:dyDescent="0.25">
      <c r="B634" s="35">
        <v>1005</v>
      </c>
      <c r="C634" s="47" t="s">
        <v>837</v>
      </c>
      <c r="D634" s="47" t="s">
        <v>838</v>
      </c>
      <c r="E634" s="47" t="s">
        <v>14</v>
      </c>
      <c r="F634" s="36" t="s">
        <v>248</v>
      </c>
      <c r="H634" s="97" t="str">
        <f t="shared" si="27"/>
        <v>Alma – Cacan – OK Vihor – Ž21B</v>
      </c>
      <c r="J634" s="97" t="str">
        <f t="shared" si="28"/>
        <v>Alma – Cacan – OK Vihor</v>
      </c>
      <c r="L634" s="97" t="str">
        <f t="shared" si="29"/>
        <v>Alma – Cacan</v>
      </c>
    </row>
    <row r="635" spans="2:12" x14ac:dyDescent="0.25">
      <c r="B635" s="35">
        <v>1063</v>
      </c>
      <c r="C635" s="47" t="s">
        <v>839</v>
      </c>
      <c r="D635" s="47" t="s">
        <v>840</v>
      </c>
      <c r="E635" s="47" t="s">
        <v>14</v>
      </c>
      <c r="F635" s="36" t="s">
        <v>248</v>
      </c>
      <c r="H635" s="97" t="str">
        <f t="shared" si="27"/>
        <v>Lovorka – Čaja – OK Vihor – Ž21B</v>
      </c>
      <c r="J635" s="97" t="str">
        <f t="shared" si="28"/>
        <v>Lovorka – Čaja – OK Vihor</v>
      </c>
      <c r="L635" s="97" t="str">
        <f t="shared" si="29"/>
        <v>Lovorka – Čaja</v>
      </c>
    </row>
    <row r="636" spans="2:12" x14ac:dyDescent="0.25">
      <c r="B636" s="35">
        <v>1330</v>
      </c>
      <c r="C636" s="47" t="s">
        <v>284</v>
      </c>
      <c r="D636" s="47" t="s">
        <v>283</v>
      </c>
      <c r="E636" s="47" t="s">
        <v>14</v>
      </c>
      <c r="F636" s="36" t="s">
        <v>270</v>
      </c>
      <c r="H636" s="97" t="str">
        <f t="shared" si="27"/>
        <v>Violeta – Čalić – OK Vihor – Ž35</v>
      </c>
      <c r="J636" s="97" t="str">
        <f t="shared" si="28"/>
        <v>Violeta – Čalić – OK Vihor</v>
      </c>
      <c r="L636" s="97" t="str">
        <f t="shared" si="29"/>
        <v>Violeta – Čalić</v>
      </c>
    </row>
    <row r="637" spans="2:12" x14ac:dyDescent="0.25">
      <c r="B637" s="35">
        <v>1023</v>
      </c>
      <c r="C637" s="47" t="s">
        <v>250</v>
      </c>
      <c r="D637" s="47" t="s">
        <v>841</v>
      </c>
      <c r="E637" s="47" t="s">
        <v>14</v>
      </c>
      <c r="F637" s="36"/>
      <c r="H637" s="97" t="str">
        <f t="shared" si="27"/>
        <v>Mirjana – Čavlina – OK Vihor</v>
      </c>
      <c r="J637" s="97" t="str">
        <f t="shared" si="28"/>
        <v>Mirjana – Čavlina – OK Vihor</v>
      </c>
      <c r="L637" s="97" t="str">
        <f t="shared" si="29"/>
        <v>Mirjana – Čavlina</v>
      </c>
    </row>
    <row r="638" spans="2:12" x14ac:dyDescent="0.25">
      <c r="B638" s="35">
        <v>1123</v>
      </c>
      <c r="C638" s="47" t="s">
        <v>842</v>
      </c>
      <c r="D638" s="47" t="s">
        <v>843</v>
      </c>
      <c r="E638" s="47" t="s">
        <v>14</v>
      </c>
      <c r="F638" s="36" t="s">
        <v>304</v>
      </c>
      <c r="H638" s="97" t="str">
        <f t="shared" si="27"/>
        <v>Magdalena – Čečura – OK Vihor – Ž45</v>
      </c>
      <c r="J638" s="97" t="str">
        <f t="shared" si="28"/>
        <v>Magdalena – Čečura – OK Vihor</v>
      </c>
      <c r="L638" s="97" t="str">
        <f t="shared" si="29"/>
        <v>Magdalena – Čečura</v>
      </c>
    </row>
    <row r="639" spans="2:12" x14ac:dyDescent="0.25">
      <c r="B639" s="35">
        <v>1071</v>
      </c>
      <c r="C639" s="47" t="s">
        <v>79</v>
      </c>
      <c r="D639" s="47" t="s">
        <v>78</v>
      </c>
      <c r="E639" s="47" t="s">
        <v>14</v>
      </c>
      <c r="F639" s="36" t="s">
        <v>62</v>
      </c>
      <c r="H639" s="97" t="str">
        <f t="shared" si="27"/>
        <v>Oleg – Celić – OK Vihor – M21A</v>
      </c>
      <c r="J639" s="97" t="str">
        <f t="shared" si="28"/>
        <v>Oleg – Celić – OK Vihor</v>
      </c>
      <c r="L639" s="97" t="str">
        <f t="shared" si="29"/>
        <v>Oleg – Celić</v>
      </c>
    </row>
    <row r="640" spans="2:12" x14ac:dyDescent="0.25">
      <c r="B640" s="35">
        <v>1914</v>
      </c>
      <c r="C640" s="47" t="s">
        <v>74</v>
      </c>
      <c r="D640" s="47" t="s">
        <v>844</v>
      </c>
      <c r="E640" s="47" t="s">
        <v>14</v>
      </c>
      <c r="F640" s="36"/>
      <c r="H640" s="97" t="str">
        <f t="shared" si="27"/>
        <v>Dražen – Cenčić – OK Vihor</v>
      </c>
      <c r="J640" s="97" t="str">
        <f t="shared" si="28"/>
        <v>Dražen – Cenčić – OK Vihor</v>
      </c>
      <c r="L640" s="97" t="str">
        <f t="shared" si="29"/>
        <v>Dražen – Cenčić</v>
      </c>
    </row>
    <row r="641" spans="2:12" x14ac:dyDescent="0.25">
      <c r="B641" s="35">
        <v>1339</v>
      </c>
      <c r="C641" s="47" t="s">
        <v>17</v>
      </c>
      <c r="D641" s="47" t="s">
        <v>845</v>
      </c>
      <c r="E641" s="47" t="s">
        <v>14</v>
      </c>
      <c r="F641" s="36" t="s">
        <v>92</v>
      </c>
      <c r="H641" s="97" t="str">
        <f t="shared" si="27"/>
        <v>Filip – Cesar – OK Vihor – M21B</v>
      </c>
      <c r="J641" s="97" t="str">
        <f t="shared" si="28"/>
        <v>Filip – Cesar – OK Vihor</v>
      </c>
      <c r="L641" s="97" t="str">
        <f t="shared" si="29"/>
        <v>Filip – Cesar</v>
      </c>
    </row>
    <row r="642" spans="2:12" x14ac:dyDescent="0.25">
      <c r="B642" s="35">
        <v>1916</v>
      </c>
      <c r="C642" s="47" t="s">
        <v>846</v>
      </c>
      <c r="D642" s="47" t="s">
        <v>847</v>
      </c>
      <c r="E642" s="47" t="s">
        <v>14</v>
      </c>
      <c r="F642" s="36" t="s">
        <v>142</v>
      </c>
      <c r="H642" s="97" t="str">
        <f t="shared" si="27"/>
        <v>Dinko – Ćetković – OK Vihor – M45</v>
      </c>
      <c r="J642" s="97" t="str">
        <f t="shared" si="28"/>
        <v>Dinko – Ćetković – OK Vihor</v>
      </c>
      <c r="L642" s="97" t="str">
        <f t="shared" si="29"/>
        <v>Dinko – Ćetković</v>
      </c>
    </row>
    <row r="643" spans="2:12" x14ac:dyDescent="0.25">
      <c r="B643" s="35">
        <v>1814</v>
      </c>
      <c r="C643" s="47" t="s">
        <v>772</v>
      </c>
      <c r="D643" s="47" t="s">
        <v>848</v>
      </c>
      <c r="E643" s="47" t="s">
        <v>14</v>
      </c>
      <c r="F643" s="36"/>
      <c r="H643" s="97" t="str">
        <f t="shared" si="27"/>
        <v>Vesna – Ciglar Kovač – OK Vihor</v>
      </c>
      <c r="J643" s="97" t="str">
        <f t="shared" si="28"/>
        <v>Vesna – Ciglar Kovač – OK Vihor</v>
      </c>
      <c r="L643" s="97" t="str">
        <f t="shared" si="29"/>
        <v>Vesna – Ciglar Kovač</v>
      </c>
    </row>
    <row r="644" spans="2:12" x14ac:dyDescent="0.25">
      <c r="B644" s="35">
        <v>1915</v>
      </c>
      <c r="C644" s="47" t="s">
        <v>849</v>
      </c>
      <c r="D644" s="47" t="s">
        <v>850</v>
      </c>
      <c r="E644" s="47" t="s">
        <v>14</v>
      </c>
      <c r="F644" s="36" t="s">
        <v>92</v>
      </c>
      <c r="H644" s="97" t="str">
        <f t="shared" si="27"/>
        <v>Jurica – Cimperšak Žigrović – OK Vihor – M21B</v>
      </c>
      <c r="J644" s="97" t="str">
        <f t="shared" si="28"/>
        <v>Jurica – Cimperšak Žigrović – OK Vihor</v>
      </c>
      <c r="L644" s="97" t="str">
        <f t="shared" si="29"/>
        <v>Jurica – Cimperšak Žigrović</v>
      </c>
    </row>
    <row r="645" spans="2:12" x14ac:dyDescent="0.25">
      <c r="B645" s="35">
        <v>1885</v>
      </c>
      <c r="C645" s="47" t="s">
        <v>851</v>
      </c>
      <c r="D645" s="47" t="s">
        <v>852</v>
      </c>
      <c r="E645" s="47" t="s">
        <v>14</v>
      </c>
      <c r="F645" s="36" t="s">
        <v>92</v>
      </c>
      <c r="H645" s="97" t="str">
        <f t="shared" si="27"/>
        <v>Zoran – Ćorić – OK Vihor – M21B</v>
      </c>
      <c r="J645" s="97" t="str">
        <f t="shared" si="28"/>
        <v>Zoran – Ćorić – OK Vihor</v>
      </c>
      <c r="L645" s="97" t="str">
        <f t="shared" si="29"/>
        <v>Zoran – Ćorić</v>
      </c>
    </row>
    <row r="646" spans="2:12" x14ac:dyDescent="0.25">
      <c r="B646" s="35">
        <v>1253</v>
      </c>
      <c r="C646" s="47" t="s">
        <v>164</v>
      </c>
      <c r="D646" s="47" t="s">
        <v>670</v>
      </c>
      <c r="E646" s="47" t="s">
        <v>14</v>
      </c>
      <c r="F646" s="36" t="s">
        <v>168</v>
      </c>
      <c r="H646" s="97" t="str">
        <f t="shared" si="27"/>
        <v>Zdravko – Crnković – OK Vihor – M55</v>
      </c>
      <c r="J646" s="97" t="str">
        <f t="shared" si="28"/>
        <v>Zdravko – Crnković – OK Vihor</v>
      </c>
      <c r="L646" s="97" t="str">
        <f t="shared" si="29"/>
        <v>Zdravko – Crnković</v>
      </c>
    </row>
    <row r="647" spans="2:12" x14ac:dyDescent="0.25">
      <c r="B647" s="35">
        <v>1809</v>
      </c>
      <c r="C647" s="47" t="s">
        <v>622</v>
      </c>
      <c r="D647" s="47" t="s">
        <v>853</v>
      </c>
      <c r="E647" s="47" t="s">
        <v>14</v>
      </c>
      <c r="F647" s="36"/>
      <c r="H647" s="97" t="str">
        <f t="shared" si="27"/>
        <v>Smiljana – Čuka Husnjak – OK Vihor</v>
      </c>
      <c r="J647" s="97" t="str">
        <f t="shared" si="28"/>
        <v>Smiljana – Čuka Husnjak – OK Vihor</v>
      </c>
      <c r="L647" s="97" t="str">
        <f t="shared" si="29"/>
        <v>Smiljana – Čuka Husnjak</v>
      </c>
    </row>
    <row r="648" spans="2:12" x14ac:dyDescent="0.25">
      <c r="B648" s="35">
        <v>1296</v>
      </c>
      <c r="C648" s="47" t="s">
        <v>292</v>
      </c>
      <c r="D648" s="47" t="s">
        <v>321</v>
      </c>
      <c r="E648" s="47" t="s">
        <v>14</v>
      </c>
      <c r="F648" s="36" t="s">
        <v>322</v>
      </c>
      <c r="H648" s="97" t="str">
        <f t="shared" si="27"/>
        <v>Maja – Cvitković – OK Vihor – Ž55</v>
      </c>
      <c r="J648" s="97" t="str">
        <f t="shared" si="28"/>
        <v>Maja – Cvitković – OK Vihor</v>
      </c>
      <c r="L648" s="97" t="str">
        <f t="shared" si="29"/>
        <v>Maja – Cvitković</v>
      </c>
    </row>
    <row r="649" spans="2:12" x14ac:dyDescent="0.25">
      <c r="B649" s="35">
        <v>1343</v>
      </c>
      <c r="C649" s="47" t="s">
        <v>854</v>
      </c>
      <c r="D649" s="47" t="s">
        <v>855</v>
      </c>
      <c r="E649" s="47" t="s">
        <v>14</v>
      </c>
      <c r="F649" s="36" t="s">
        <v>142</v>
      </c>
      <c r="H649" s="97" t="str">
        <f t="shared" si="27"/>
        <v>Francisco – Delgado – OK Vihor – M45</v>
      </c>
      <c r="J649" s="97" t="str">
        <f t="shared" si="28"/>
        <v>Francisco – Delgado – OK Vihor</v>
      </c>
      <c r="L649" s="97" t="str">
        <f t="shared" si="29"/>
        <v>Francisco – Delgado</v>
      </c>
    </row>
    <row r="650" spans="2:12" x14ac:dyDescent="0.25">
      <c r="B650" s="35">
        <v>1288</v>
      </c>
      <c r="C650" s="47" t="s">
        <v>74</v>
      </c>
      <c r="D650" s="47" t="s">
        <v>856</v>
      </c>
      <c r="E650" s="47" t="s">
        <v>14</v>
      </c>
      <c r="F650" s="36" t="s">
        <v>92</v>
      </c>
      <c r="H650" s="97" t="str">
        <f t="shared" si="27"/>
        <v>Dražen – Dervišević – OK Vihor – M21B</v>
      </c>
      <c r="J650" s="97" t="str">
        <f t="shared" si="28"/>
        <v>Dražen – Dervišević – OK Vihor</v>
      </c>
      <c r="L650" s="97" t="str">
        <f t="shared" si="29"/>
        <v>Dražen – Dervišević</v>
      </c>
    </row>
    <row r="651" spans="2:12" x14ac:dyDescent="0.25">
      <c r="B651" s="35">
        <v>1816</v>
      </c>
      <c r="C651" s="47" t="s">
        <v>857</v>
      </c>
      <c r="D651" s="47" t="s">
        <v>858</v>
      </c>
      <c r="E651" s="47" t="s">
        <v>14</v>
      </c>
      <c r="F651" s="36"/>
      <c r="H651" s="97" t="str">
        <f t="shared" ref="H651:H714" si="30">IF(C651="","",C651) &amp; IF(D651="",""," – " &amp; D651) &amp; IF(E651="",""," – " &amp; E651) &amp; IF(F651="",""," – " &amp; F651)</f>
        <v>Alena – Detan Karlović – OK Vihor</v>
      </c>
      <c r="J651" s="97" t="str">
        <f t="shared" ref="J651:J714" si="31">IF(C651="","",C651) &amp; IF(D651="",""," – " &amp; D651) &amp; IF(E651="",""," – " &amp; E651)</f>
        <v>Alena – Detan Karlović – OK Vihor</v>
      </c>
      <c r="L651" s="97" t="str">
        <f t="shared" ref="L651:L714" si="32">IF(C651="","",C651) &amp; IF(D651="",""," – " &amp; D651)</f>
        <v>Alena – Detan Karlović</v>
      </c>
    </row>
    <row r="652" spans="2:12" x14ac:dyDescent="0.25">
      <c r="B652" s="35">
        <v>1694</v>
      </c>
      <c r="C652" s="47" t="s">
        <v>203</v>
      </c>
      <c r="D652" s="47" t="s">
        <v>859</v>
      </c>
      <c r="E652" s="47" t="s">
        <v>14</v>
      </c>
      <c r="F652" s="36"/>
      <c r="H652" s="97" t="str">
        <f t="shared" si="30"/>
        <v>Luna – Đokić – OK Vihor</v>
      </c>
      <c r="J652" s="97" t="str">
        <f t="shared" si="31"/>
        <v>Luna – Đokić – OK Vihor</v>
      </c>
      <c r="L652" s="97" t="str">
        <f t="shared" si="32"/>
        <v>Luna – Đokić</v>
      </c>
    </row>
    <row r="653" spans="2:12" x14ac:dyDescent="0.25">
      <c r="B653" s="35">
        <v>1346</v>
      </c>
      <c r="C653" s="47" t="s">
        <v>294</v>
      </c>
      <c r="D653" s="47" t="s">
        <v>860</v>
      </c>
      <c r="E653" s="47" t="s">
        <v>14</v>
      </c>
      <c r="F653" s="36" t="s">
        <v>304</v>
      </c>
      <c r="H653" s="97" t="str">
        <f t="shared" si="30"/>
        <v>Ivana – Dolenac – OK Vihor – Ž45</v>
      </c>
      <c r="J653" s="97" t="str">
        <f t="shared" si="31"/>
        <v>Ivana – Dolenac – OK Vihor</v>
      </c>
      <c r="L653" s="97" t="str">
        <f t="shared" si="32"/>
        <v>Ivana – Dolenac</v>
      </c>
    </row>
    <row r="654" spans="2:12" x14ac:dyDescent="0.25">
      <c r="B654" s="35">
        <v>1163</v>
      </c>
      <c r="C654" s="47" t="s">
        <v>381</v>
      </c>
      <c r="D654" s="47" t="s">
        <v>861</v>
      </c>
      <c r="E654" s="47" t="s">
        <v>14</v>
      </c>
      <c r="F654" s="36" t="s">
        <v>142</v>
      </c>
      <c r="H654" s="97" t="str">
        <f t="shared" si="30"/>
        <v>Igor – Dorotić – OK Vihor – M45</v>
      </c>
      <c r="J654" s="97" t="str">
        <f t="shared" si="31"/>
        <v>Igor – Dorotić – OK Vihor</v>
      </c>
      <c r="L654" s="97" t="str">
        <f t="shared" si="32"/>
        <v>Igor – Dorotić</v>
      </c>
    </row>
    <row r="655" spans="2:12" x14ac:dyDescent="0.25">
      <c r="B655" s="35">
        <v>1747</v>
      </c>
      <c r="C655" s="47" t="s">
        <v>234</v>
      </c>
      <c r="D655" s="47" t="s">
        <v>862</v>
      </c>
      <c r="E655" s="47" t="s">
        <v>14</v>
      </c>
      <c r="F655" s="36"/>
      <c r="H655" s="97" t="str">
        <f t="shared" si="30"/>
        <v>Iva – Drganc – OK Vihor</v>
      </c>
      <c r="J655" s="97" t="str">
        <f t="shared" si="31"/>
        <v>Iva – Drganc – OK Vihor</v>
      </c>
      <c r="L655" s="97" t="str">
        <f t="shared" si="32"/>
        <v>Iva – Drganc</v>
      </c>
    </row>
    <row r="656" spans="2:12" x14ac:dyDescent="0.25">
      <c r="B656" s="35">
        <v>1344</v>
      </c>
      <c r="C656" s="47" t="s">
        <v>205</v>
      </c>
      <c r="D656" s="47" t="s">
        <v>258</v>
      </c>
      <c r="E656" s="47" t="s">
        <v>14</v>
      </c>
      <c r="F656" s="36" t="s">
        <v>248</v>
      </c>
      <c r="H656" s="97" t="str">
        <f t="shared" si="30"/>
        <v>Helena – Dukić – OK Vihor – Ž21B</v>
      </c>
      <c r="J656" s="97" t="str">
        <f t="shared" si="31"/>
        <v>Helena – Dukić – OK Vihor</v>
      </c>
      <c r="L656" s="97" t="str">
        <f t="shared" si="32"/>
        <v>Helena – Dukić</v>
      </c>
    </row>
    <row r="657" spans="2:12" x14ac:dyDescent="0.25">
      <c r="B657" s="35">
        <v>1695</v>
      </c>
      <c r="C657" s="47" t="s">
        <v>353</v>
      </c>
      <c r="D657" s="47" t="s">
        <v>863</v>
      </c>
      <c r="E657" s="47" t="s">
        <v>14</v>
      </c>
      <c r="F657" s="36"/>
      <c r="H657" s="97" t="str">
        <f t="shared" si="30"/>
        <v>Siniša – Đukić – OK Vihor</v>
      </c>
      <c r="J657" s="97" t="str">
        <f t="shared" si="31"/>
        <v>Siniša – Đukić – OK Vihor</v>
      </c>
      <c r="L657" s="97" t="str">
        <f t="shared" si="32"/>
        <v>Siniša – Đukić</v>
      </c>
    </row>
    <row r="658" spans="2:12" x14ac:dyDescent="0.25">
      <c r="B658" s="35">
        <v>1230</v>
      </c>
      <c r="C658" s="47" t="s">
        <v>448</v>
      </c>
      <c r="D658" s="47" t="s">
        <v>864</v>
      </c>
      <c r="E658" s="47" t="s">
        <v>14</v>
      </c>
      <c r="F658" s="36" t="s">
        <v>304</v>
      </c>
      <c r="H658" s="97" t="str">
        <f t="shared" si="30"/>
        <v>Tea – Đurek – OK Vihor – Ž45</v>
      </c>
      <c r="J658" s="97" t="str">
        <f t="shared" si="31"/>
        <v>Tea – Đurek – OK Vihor</v>
      </c>
      <c r="L658" s="97" t="str">
        <f t="shared" si="32"/>
        <v>Tea – Đurek</v>
      </c>
    </row>
    <row r="659" spans="2:12" x14ac:dyDescent="0.25">
      <c r="B659" s="35">
        <v>1746</v>
      </c>
      <c r="C659" s="47" t="s">
        <v>292</v>
      </c>
      <c r="D659" s="47" t="s">
        <v>865</v>
      </c>
      <c r="E659" s="47" t="s">
        <v>14</v>
      </c>
      <c r="F659" s="36"/>
      <c r="H659" s="97" t="str">
        <f t="shared" si="30"/>
        <v>Maja – Duvnjak – OK Vihor</v>
      </c>
      <c r="J659" s="97" t="str">
        <f t="shared" si="31"/>
        <v>Maja – Duvnjak – OK Vihor</v>
      </c>
      <c r="L659" s="97" t="str">
        <f t="shared" si="32"/>
        <v>Maja – Duvnjak</v>
      </c>
    </row>
    <row r="660" spans="2:12" x14ac:dyDescent="0.25">
      <c r="B660" s="35">
        <v>1015</v>
      </c>
      <c r="C660" s="47" t="s">
        <v>132</v>
      </c>
      <c r="D660" s="47" t="s">
        <v>866</v>
      </c>
      <c r="E660" s="47" t="s">
        <v>14</v>
      </c>
      <c r="F660" s="36"/>
      <c r="H660" s="97" t="str">
        <f t="shared" si="30"/>
        <v>Goran – Ferić – OK Vihor</v>
      </c>
      <c r="J660" s="97" t="str">
        <f t="shared" si="31"/>
        <v>Goran – Ferić – OK Vihor</v>
      </c>
      <c r="L660" s="97" t="str">
        <f t="shared" si="32"/>
        <v>Goran – Ferić</v>
      </c>
    </row>
    <row r="661" spans="2:12" x14ac:dyDescent="0.25">
      <c r="B661" s="35">
        <v>1157</v>
      </c>
      <c r="C661" s="47" t="s">
        <v>22</v>
      </c>
      <c r="D661" s="47" t="s">
        <v>867</v>
      </c>
      <c r="E661" s="47" t="s">
        <v>14</v>
      </c>
      <c r="F661" s="36" t="s">
        <v>92</v>
      </c>
      <c r="H661" s="97" t="str">
        <f t="shared" si="30"/>
        <v>Karlo – Filek – OK Vihor – M21B</v>
      </c>
      <c r="J661" s="97" t="str">
        <f t="shared" si="31"/>
        <v>Karlo – Filek – OK Vihor</v>
      </c>
      <c r="L661" s="97" t="str">
        <f t="shared" si="32"/>
        <v>Karlo – Filek</v>
      </c>
    </row>
    <row r="662" spans="2:12" x14ac:dyDescent="0.25">
      <c r="B662" s="35">
        <v>1021</v>
      </c>
      <c r="C662" s="47" t="s">
        <v>292</v>
      </c>
      <c r="D662" s="47" t="s">
        <v>868</v>
      </c>
      <c r="E662" s="47" t="s">
        <v>14</v>
      </c>
      <c r="F662" s="36"/>
      <c r="H662" s="97" t="str">
        <f t="shared" si="30"/>
        <v>Maja – Flajsig – OK Vihor</v>
      </c>
      <c r="J662" s="97" t="str">
        <f t="shared" si="31"/>
        <v>Maja – Flajsig – OK Vihor</v>
      </c>
      <c r="L662" s="97" t="str">
        <f t="shared" si="32"/>
        <v>Maja – Flajsig</v>
      </c>
    </row>
    <row r="663" spans="2:12" x14ac:dyDescent="0.25">
      <c r="B663" s="35">
        <v>1810</v>
      </c>
      <c r="C663" s="47" t="s">
        <v>16</v>
      </c>
      <c r="D663" s="47" t="s">
        <v>869</v>
      </c>
      <c r="E663" s="47" t="s">
        <v>14</v>
      </c>
      <c r="F663" s="36"/>
      <c r="H663" s="97" t="str">
        <f t="shared" si="30"/>
        <v>Fran – Fran Husnjak – OK Vihor</v>
      </c>
      <c r="J663" s="97" t="str">
        <f t="shared" si="31"/>
        <v>Fran – Fran Husnjak – OK Vihor</v>
      </c>
      <c r="L663" s="97" t="str">
        <f t="shared" si="32"/>
        <v>Fran – Fran Husnjak</v>
      </c>
    </row>
    <row r="664" spans="2:12" x14ac:dyDescent="0.25">
      <c r="B664" s="35">
        <v>1750</v>
      </c>
      <c r="C664" s="47" t="s">
        <v>805</v>
      </c>
      <c r="D664" s="47" t="s">
        <v>523</v>
      </c>
      <c r="E664" s="47" t="s">
        <v>14</v>
      </c>
      <c r="F664" s="36"/>
      <c r="H664" s="97" t="str">
        <f t="shared" si="30"/>
        <v>Barbara – Fumić – OK Vihor</v>
      </c>
      <c r="J664" s="97" t="str">
        <f t="shared" si="31"/>
        <v>Barbara – Fumić – OK Vihor</v>
      </c>
      <c r="L664" s="97" t="str">
        <f t="shared" si="32"/>
        <v>Barbara – Fumić</v>
      </c>
    </row>
    <row r="665" spans="2:12" x14ac:dyDescent="0.25">
      <c r="B665" s="35">
        <v>1886</v>
      </c>
      <c r="C665" s="47" t="s">
        <v>870</v>
      </c>
      <c r="D665" s="47" t="s">
        <v>871</v>
      </c>
      <c r="E665" s="47" t="s">
        <v>14</v>
      </c>
      <c r="F665" s="36" t="s">
        <v>248</v>
      </c>
      <c r="H665" s="97" t="str">
        <f t="shared" si="30"/>
        <v>Andrea – Funarić – OK Vihor – Ž21B</v>
      </c>
      <c r="J665" s="97" t="str">
        <f t="shared" si="31"/>
        <v>Andrea – Funarić – OK Vihor</v>
      </c>
      <c r="L665" s="97" t="str">
        <f t="shared" si="32"/>
        <v>Andrea – Funarić</v>
      </c>
    </row>
    <row r="666" spans="2:12" x14ac:dyDescent="0.25">
      <c r="B666" s="35">
        <v>1534</v>
      </c>
      <c r="C666" s="47" t="s">
        <v>134</v>
      </c>
      <c r="D666" s="47" t="s">
        <v>872</v>
      </c>
      <c r="E666" s="47" t="s">
        <v>14</v>
      </c>
      <c r="F666" s="36" t="s">
        <v>142</v>
      </c>
      <c r="H666" s="97" t="str">
        <f t="shared" si="30"/>
        <v>Marko – Gamberger – OK Vihor – M45</v>
      </c>
      <c r="J666" s="97" t="str">
        <f t="shared" si="31"/>
        <v>Marko – Gamberger – OK Vihor</v>
      </c>
      <c r="L666" s="97" t="str">
        <f t="shared" si="32"/>
        <v>Marko – Gamberger</v>
      </c>
    </row>
    <row r="667" spans="2:12" x14ac:dyDescent="0.25">
      <c r="B667" s="35">
        <v>1153</v>
      </c>
      <c r="C667" s="47" t="s">
        <v>17</v>
      </c>
      <c r="D667" s="47" t="s">
        <v>873</v>
      </c>
      <c r="E667" s="47" t="s">
        <v>14</v>
      </c>
      <c r="F667" s="36"/>
      <c r="H667" s="97" t="str">
        <f t="shared" si="30"/>
        <v>Filip – Gašparević – OK Vihor</v>
      </c>
      <c r="J667" s="97" t="str">
        <f t="shared" si="31"/>
        <v>Filip – Gašparević – OK Vihor</v>
      </c>
      <c r="L667" s="97" t="str">
        <f t="shared" si="32"/>
        <v>Filip – Gašparević</v>
      </c>
    </row>
    <row r="668" spans="2:12" x14ac:dyDescent="0.25">
      <c r="B668" s="35">
        <v>1209</v>
      </c>
      <c r="C668" s="47" t="s">
        <v>70</v>
      </c>
      <c r="D668" s="47" t="s">
        <v>54</v>
      </c>
      <c r="E668" s="47" t="s">
        <v>14</v>
      </c>
      <c r="F668" s="36" t="s">
        <v>142</v>
      </c>
      <c r="H668" s="97" t="str">
        <f t="shared" si="30"/>
        <v>Damir – Gobec – OK Vihor – M45</v>
      </c>
      <c r="J668" s="97" t="str">
        <f t="shared" si="31"/>
        <v>Damir – Gobec – OK Vihor</v>
      </c>
      <c r="L668" s="97" t="str">
        <f t="shared" si="32"/>
        <v>Damir – Gobec</v>
      </c>
    </row>
    <row r="669" spans="2:12" x14ac:dyDescent="0.25">
      <c r="B669" s="35">
        <v>1309</v>
      </c>
      <c r="C669" s="47" t="s">
        <v>294</v>
      </c>
      <c r="D669" s="47" t="s">
        <v>54</v>
      </c>
      <c r="E669" s="47" t="s">
        <v>14</v>
      </c>
      <c r="F669" s="36" t="s">
        <v>304</v>
      </c>
      <c r="H669" s="97" t="str">
        <f t="shared" si="30"/>
        <v>Ivana – Gobec – OK Vihor – Ž45</v>
      </c>
      <c r="J669" s="97" t="str">
        <f t="shared" si="31"/>
        <v>Ivana – Gobec – OK Vihor</v>
      </c>
      <c r="L669" s="97" t="str">
        <f t="shared" si="32"/>
        <v>Ivana – Gobec</v>
      </c>
    </row>
    <row r="670" spans="2:12" x14ac:dyDescent="0.25">
      <c r="B670" s="35">
        <v>1522</v>
      </c>
      <c r="C670" s="47" t="s">
        <v>59</v>
      </c>
      <c r="D670" s="47" t="s">
        <v>54</v>
      </c>
      <c r="E670" s="47" t="s">
        <v>14</v>
      </c>
      <c r="F670" s="36" t="s">
        <v>51</v>
      </c>
      <c r="H670" s="97" t="str">
        <f t="shared" si="30"/>
        <v>Jan – Gobec – OK Vihor – M20</v>
      </c>
      <c r="J670" s="97" t="str">
        <f t="shared" si="31"/>
        <v>Jan – Gobec – OK Vihor</v>
      </c>
      <c r="L670" s="97" t="str">
        <f t="shared" si="32"/>
        <v>Jan – Gobec</v>
      </c>
    </row>
    <row r="671" spans="2:12" x14ac:dyDescent="0.25">
      <c r="B671" s="35">
        <v>1494</v>
      </c>
      <c r="C671" s="47" t="s">
        <v>22</v>
      </c>
      <c r="D671" s="47" t="s">
        <v>54</v>
      </c>
      <c r="E671" s="47" t="s">
        <v>14</v>
      </c>
      <c r="F671" s="36" t="s">
        <v>168</v>
      </c>
      <c r="H671" s="97" t="str">
        <f t="shared" si="30"/>
        <v>Karlo – Gobec – OK Vihor – M55</v>
      </c>
      <c r="J671" s="97" t="str">
        <f t="shared" si="31"/>
        <v>Karlo – Gobec – OK Vihor</v>
      </c>
      <c r="L671" s="97" t="str">
        <f t="shared" si="32"/>
        <v>Karlo – Gobec</v>
      </c>
    </row>
    <row r="672" spans="2:12" x14ac:dyDescent="0.25">
      <c r="B672" s="35">
        <v>1301</v>
      </c>
      <c r="C672" s="47" t="s">
        <v>226</v>
      </c>
      <c r="D672" s="47" t="s">
        <v>54</v>
      </c>
      <c r="E672" s="47" t="s">
        <v>14</v>
      </c>
      <c r="F672" s="36" t="s">
        <v>220</v>
      </c>
      <c r="H672" s="97" t="str">
        <f t="shared" si="30"/>
        <v>Kimi Maria – Gobec – OK Vihor – Ž16</v>
      </c>
      <c r="J672" s="97" t="str">
        <f t="shared" si="31"/>
        <v>Kimi Maria – Gobec – OK Vihor</v>
      </c>
      <c r="L672" s="97" t="str">
        <f t="shared" si="32"/>
        <v>Kimi Maria – Gobec</v>
      </c>
    </row>
    <row r="673" spans="2:12" x14ac:dyDescent="0.25">
      <c r="B673" s="35">
        <v>1203</v>
      </c>
      <c r="C673" s="47" t="s">
        <v>874</v>
      </c>
      <c r="D673" s="47" t="s">
        <v>54</v>
      </c>
      <c r="E673" s="47" t="s">
        <v>14</v>
      </c>
      <c r="F673" s="36" t="s">
        <v>232</v>
      </c>
      <c r="H673" s="97" t="str">
        <f t="shared" si="30"/>
        <v>Lea Katarina – Gobec – OK Vihor – Ž21A</v>
      </c>
      <c r="J673" s="97" t="str">
        <f t="shared" si="31"/>
        <v>Lea Katarina – Gobec – OK Vihor</v>
      </c>
      <c r="L673" s="97" t="str">
        <f t="shared" si="32"/>
        <v>Lea Katarina – Gobec</v>
      </c>
    </row>
    <row r="674" spans="2:12" x14ac:dyDescent="0.25">
      <c r="B674" s="35">
        <v>1501</v>
      </c>
      <c r="C674" s="47" t="s">
        <v>307</v>
      </c>
      <c r="D674" s="47" t="s">
        <v>54</v>
      </c>
      <c r="E674" s="47" t="s">
        <v>14</v>
      </c>
      <c r="F674" s="36" t="s">
        <v>875</v>
      </c>
      <c r="H674" s="97" t="str">
        <f t="shared" si="30"/>
        <v>Marija – Gobec – OK Vihor – Ž70</v>
      </c>
      <c r="J674" s="97" t="str">
        <f t="shared" si="31"/>
        <v>Marija – Gobec – OK Vihor</v>
      </c>
      <c r="L674" s="97" t="str">
        <f t="shared" si="32"/>
        <v>Marija – Gobec</v>
      </c>
    </row>
    <row r="675" spans="2:12" x14ac:dyDescent="0.25">
      <c r="B675" s="35">
        <v>1913</v>
      </c>
      <c r="C675" s="47" t="s">
        <v>318</v>
      </c>
      <c r="D675" s="47" t="s">
        <v>54</v>
      </c>
      <c r="E675" s="47" t="s">
        <v>14</v>
      </c>
      <c r="F675" s="36" t="s">
        <v>304</v>
      </c>
      <c r="H675" s="97" t="str">
        <f t="shared" si="30"/>
        <v>Neda – Gobec – OK Vihor – Ž45</v>
      </c>
      <c r="J675" s="97" t="str">
        <f t="shared" si="31"/>
        <v>Neda – Gobec – OK Vihor</v>
      </c>
      <c r="L675" s="97" t="str">
        <f t="shared" si="32"/>
        <v>Neda – Gobec</v>
      </c>
    </row>
    <row r="676" spans="2:12" x14ac:dyDescent="0.25">
      <c r="B676" s="35">
        <v>1297</v>
      </c>
      <c r="C676" s="47" t="s">
        <v>55</v>
      </c>
      <c r="D676" s="47" t="s">
        <v>54</v>
      </c>
      <c r="E676" s="47" t="s">
        <v>14</v>
      </c>
      <c r="F676" s="36" t="s">
        <v>92</v>
      </c>
      <c r="H676" s="97" t="str">
        <f t="shared" si="30"/>
        <v>Timo Vilim – Gobec – OK Vihor – M21B</v>
      </c>
      <c r="J676" s="97" t="str">
        <f t="shared" si="31"/>
        <v>Timo Vilim – Gobec – OK Vihor</v>
      </c>
      <c r="L676" s="97" t="str">
        <f t="shared" si="32"/>
        <v>Timo Vilim – Gobec</v>
      </c>
    </row>
    <row r="677" spans="2:12" x14ac:dyDescent="0.25">
      <c r="B677" s="35">
        <v>1393</v>
      </c>
      <c r="C677" s="47" t="s">
        <v>340</v>
      </c>
      <c r="D677" s="47" t="s">
        <v>54</v>
      </c>
      <c r="E677" s="47" t="s">
        <v>14</v>
      </c>
      <c r="F677" s="36" t="s">
        <v>574</v>
      </c>
      <c r="H677" s="97" t="str">
        <f t="shared" si="30"/>
        <v>Željko – Gobec – OK Vihor – M70</v>
      </c>
      <c r="J677" s="97" t="str">
        <f t="shared" si="31"/>
        <v>Željko – Gobec – OK Vihor</v>
      </c>
      <c r="L677" s="97" t="str">
        <f t="shared" si="32"/>
        <v>Željko – Gobec</v>
      </c>
    </row>
    <row r="678" spans="2:12" x14ac:dyDescent="0.25">
      <c r="B678" s="35">
        <v>1800</v>
      </c>
      <c r="C678" s="47" t="s">
        <v>876</v>
      </c>
      <c r="D678" s="47" t="s">
        <v>877</v>
      </c>
      <c r="E678" s="47" t="s">
        <v>14</v>
      </c>
      <c r="F678" s="36"/>
      <c r="H678" s="97" t="str">
        <f t="shared" si="30"/>
        <v>Adrian – Gojević – OK Vihor</v>
      </c>
      <c r="J678" s="97" t="str">
        <f t="shared" si="31"/>
        <v>Adrian – Gojević – OK Vihor</v>
      </c>
      <c r="L678" s="97" t="str">
        <f t="shared" si="32"/>
        <v>Adrian – Gojević</v>
      </c>
    </row>
    <row r="679" spans="2:12" x14ac:dyDescent="0.25">
      <c r="B679" s="35">
        <v>1798</v>
      </c>
      <c r="C679" s="47" t="s">
        <v>294</v>
      </c>
      <c r="D679" s="47" t="s">
        <v>877</v>
      </c>
      <c r="E679" s="47" t="s">
        <v>14</v>
      </c>
      <c r="F679" s="36"/>
      <c r="H679" s="97" t="str">
        <f t="shared" si="30"/>
        <v>Ivana – Gojević – OK Vihor</v>
      </c>
      <c r="J679" s="97" t="str">
        <f t="shared" si="31"/>
        <v>Ivana – Gojević – OK Vihor</v>
      </c>
      <c r="L679" s="97" t="str">
        <f t="shared" si="32"/>
        <v>Ivana – Gojević</v>
      </c>
    </row>
    <row r="680" spans="2:12" x14ac:dyDescent="0.25">
      <c r="B680" s="35">
        <v>1696</v>
      </c>
      <c r="C680" s="47" t="s">
        <v>417</v>
      </c>
      <c r="D680" s="47" t="s">
        <v>877</v>
      </c>
      <c r="E680" s="47" t="s">
        <v>14</v>
      </c>
      <c r="F680" s="36"/>
      <c r="H680" s="97" t="str">
        <f t="shared" si="30"/>
        <v>Josip – Gojević – OK Vihor</v>
      </c>
      <c r="J680" s="97" t="str">
        <f t="shared" si="31"/>
        <v>Josip – Gojević – OK Vihor</v>
      </c>
      <c r="L680" s="97" t="str">
        <f t="shared" si="32"/>
        <v>Josip – Gojević</v>
      </c>
    </row>
    <row r="681" spans="2:12" x14ac:dyDescent="0.25">
      <c r="B681" s="35">
        <v>1801</v>
      </c>
      <c r="C681" s="47" t="s">
        <v>219</v>
      </c>
      <c r="D681" s="47" t="s">
        <v>877</v>
      </c>
      <c r="E681" s="47" t="s">
        <v>14</v>
      </c>
      <c r="F681" s="36"/>
      <c r="H681" s="97" t="str">
        <f t="shared" si="30"/>
        <v>Petra – Gojević – OK Vihor</v>
      </c>
      <c r="J681" s="97" t="str">
        <f t="shared" si="31"/>
        <v>Petra – Gojević – OK Vihor</v>
      </c>
      <c r="L681" s="97" t="str">
        <f t="shared" si="32"/>
        <v>Petra – Gojević</v>
      </c>
    </row>
    <row r="682" spans="2:12" x14ac:dyDescent="0.25">
      <c r="B682" s="35">
        <v>1799</v>
      </c>
      <c r="C682" s="47" t="s">
        <v>878</v>
      </c>
      <c r="D682" s="47" t="s">
        <v>877</v>
      </c>
      <c r="E682" s="47" t="s">
        <v>14</v>
      </c>
      <c r="F682" s="36"/>
      <c r="H682" s="97" t="str">
        <f t="shared" si="30"/>
        <v>Timea – Gojević – OK Vihor</v>
      </c>
      <c r="J682" s="97" t="str">
        <f t="shared" si="31"/>
        <v>Timea – Gojević – OK Vihor</v>
      </c>
      <c r="L682" s="97" t="str">
        <f t="shared" si="32"/>
        <v>Timea – Gojević</v>
      </c>
    </row>
    <row r="683" spans="2:12" x14ac:dyDescent="0.25">
      <c r="B683" s="35">
        <v>1387</v>
      </c>
      <c r="C683" s="47" t="s">
        <v>130</v>
      </c>
      <c r="D683" s="47" t="s">
        <v>879</v>
      </c>
      <c r="E683" s="47" t="s">
        <v>14</v>
      </c>
      <c r="F683" s="36" t="s">
        <v>116</v>
      </c>
      <c r="H683" s="97" t="str">
        <f t="shared" si="30"/>
        <v>Vladimir – Grgesina – OK Vihor – M35</v>
      </c>
      <c r="J683" s="97" t="str">
        <f t="shared" si="31"/>
        <v>Vladimir – Grgesina – OK Vihor</v>
      </c>
      <c r="L683" s="97" t="str">
        <f t="shared" si="32"/>
        <v>Vladimir – Grgesina</v>
      </c>
    </row>
    <row r="684" spans="2:12" x14ac:dyDescent="0.25">
      <c r="B684" s="35">
        <v>1812</v>
      </c>
      <c r="C684" s="47" t="s">
        <v>880</v>
      </c>
      <c r="D684" s="47" t="s">
        <v>881</v>
      </c>
      <c r="E684" s="47" t="s">
        <v>14</v>
      </c>
      <c r="F684" s="36"/>
      <c r="H684" s="97" t="str">
        <f t="shared" si="30"/>
        <v>Mirna – Grgurić – OK Vihor</v>
      </c>
      <c r="J684" s="97" t="str">
        <f t="shared" si="31"/>
        <v>Mirna – Grgurić – OK Vihor</v>
      </c>
      <c r="L684" s="97" t="str">
        <f t="shared" si="32"/>
        <v>Mirna – Grgurić</v>
      </c>
    </row>
    <row r="685" spans="2:12" x14ac:dyDescent="0.25">
      <c r="B685" s="35">
        <v>1697</v>
      </c>
      <c r="C685" s="47" t="s">
        <v>77</v>
      </c>
      <c r="D685" s="47" t="s">
        <v>882</v>
      </c>
      <c r="E685" s="47" t="s">
        <v>14</v>
      </c>
      <c r="F685" s="36"/>
      <c r="H685" s="97" t="str">
        <f t="shared" si="30"/>
        <v>Tomislav – Grguric – OK Vihor</v>
      </c>
      <c r="J685" s="97" t="str">
        <f t="shared" si="31"/>
        <v>Tomislav – Grguric – OK Vihor</v>
      </c>
      <c r="L685" s="97" t="str">
        <f t="shared" si="32"/>
        <v>Tomislav – Grguric</v>
      </c>
    </row>
    <row r="686" spans="2:12" x14ac:dyDescent="0.25">
      <c r="B686" s="35">
        <v>1112</v>
      </c>
      <c r="C686" s="47" t="s">
        <v>883</v>
      </c>
      <c r="D686" s="47" t="s">
        <v>884</v>
      </c>
      <c r="E686" s="47" t="s">
        <v>14</v>
      </c>
      <c r="F686" s="36" t="s">
        <v>92</v>
      </c>
      <c r="H686" s="97" t="str">
        <f t="shared" si="30"/>
        <v>Alex – Gulta – OK Vihor – M21B</v>
      </c>
      <c r="J686" s="97" t="str">
        <f t="shared" si="31"/>
        <v>Alex – Gulta – OK Vihor</v>
      </c>
      <c r="L686" s="97" t="str">
        <f t="shared" si="32"/>
        <v>Alex – Gulta</v>
      </c>
    </row>
    <row r="687" spans="2:12" x14ac:dyDescent="0.25">
      <c r="B687" s="35">
        <v>1409</v>
      </c>
      <c r="C687" s="47" t="s">
        <v>132</v>
      </c>
      <c r="D687" s="47" t="s">
        <v>885</v>
      </c>
      <c r="E687" s="47" t="s">
        <v>14</v>
      </c>
      <c r="F687" s="36" t="s">
        <v>142</v>
      </c>
      <c r="H687" s="97" t="str">
        <f t="shared" si="30"/>
        <v>Goran – Habjanec – OK Vihor – M45</v>
      </c>
      <c r="J687" s="97" t="str">
        <f t="shared" si="31"/>
        <v>Goran – Habjanec – OK Vihor</v>
      </c>
      <c r="L687" s="97" t="str">
        <f t="shared" si="32"/>
        <v>Goran – Habjanec</v>
      </c>
    </row>
    <row r="688" spans="2:12" x14ac:dyDescent="0.25">
      <c r="B688" s="35">
        <v>1496</v>
      </c>
      <c r="C688" s="47" t="s">
        <v>58</v>
      </c>
      <c r="D688" s="47" t="s">
        <v>886</v>
      </c>
      <c r="E688" s="47" t="s">
        <v>14</v>
      </c>
      <c r="F688" s="36" t="s">
        <v>142</v>
      </c>
      <c r="H688" s="97" t="str">
        <f t="shared" si="30"/>
        <v>Ivan – Habuš – OK Vihor – M45</v>
      </c>
      <c r="J688" s="97" t="str">
        <f t="shared" si="31"/>
        <v>Ivan – Habuš – OK Vihor</v>
      </c>
      <c r="L688" s="97" t="str">
        <f t="shared" si="32"/>
        <v>Ivan – Habuš</v>
      </c>
    </row>
    <row r="689" spans="2:12" x14ac:dyDescent="0.25">
      <c r="B689" s="35">
        <v>1024</v>
      </c>
      <c r="C689" s="47" t="s">
        <v>225</v>
      </c>
      <c r="D689" s="47" t="s">
        <v>887</v>
      </c>
      <c r="E689" s="47" t="s">
        <v>14</v>
      </c>
      <c r="F689" s="36"/>
      <c r="H689" s="97" t="str">
        <f t="shared" si="30"/>
        <v>Nika – Hajak – OK Vihor</v>
      </c>
      <c r="J689" s="97" t="str">
        <f t="shared" si="31"/>
        <v>Nika – Hajak – OK Vihor</v>
      </c>
      <c r="L689" s="97" t="str">
        <f t="shared" si="32"/>
        <v>Nika – Hajak</v>
      </c>
    </row>
    <row r="690" spans="2:12" x14ac:dyDescent="0.25">
      <c r="B690" s="35">
        <v>1751</v>
      </c>
      <c r="C690" s="47" t="s">
        <v>307</v>
      </c>
      <c r="D690" s="47" t="s">
        <v>462</v>
      </c>
      <c r="E690" s="47" t="s">
        <v>14</v>
      </c>
      <c r="F690" s="36"/>
      <c r="H690" s="97" t="str">
        <f t="shared" si="30"/>
        <v>Marija – Herceg – OK Vihor</v>
      </c>
      <c r="J690" s="97" t="str">
        <f t="shared" si="31"/>
        <v>Marija – Herceg – OK Vihor</v>
      </c>
      <c r="L690" s="97" t="str">
        <f t="shared" si="32"/>
        <v>Marija – Herceg</v>
      </c>
    </row>
    <row r="691" spans="2:12" x14ac:dyDescent="0.25">
      <c r="B691" s="35">
        <v>1917</v>
      </c>
      <c r="C691" s="47" t="s">
        <v>193</v>
      </c>
      <c r="D691" s="47" t="s">
        <v>888</v>
      </c>
      <c r="E691" s="47" t="s">
        <v>14</v>
      </c>
      <c r="F691" s="36"/>
      <c r="H691" s="97" t="str">
        <f t="shared" si="30"/>
        <v>Ana – Hiršl Barišec – OK Vihor</v>
      </c>
      <c r="J691" s="97" t="str">
        <f t="shared" si="31"/>
        <v>Ana – Hiršl Barišec – OK Vihor</v>
      </c>
      <c r="L691" s="97" t="str">
        <f t="shared" si="32"/>
        <v>Ana – Hiršl Barišec</v>
      </c>
    </row>
    <row r="692" spans="2:12" x14ac:dyDescent="0.25">
      <c r="B692" s="35">
        <v>1146</v>
      </c>
      <c r="C692" s="47" t="s">
        <v>355</v>
      </c>
      <c r="D692" s="47" t="s">
        <v>889</v>
      </c>
      <c r="E692" s="47" t="s">
        <v>14</v>
      </c>
      <c r="F692" s="36" t="s">
        <v>304</v>
      </c>
      <c r="H692" s="97" t="str">
        <f t="shared" si="30"/>
        <v>Antonija – Hodak – OK Vihor – Ž45</v>
      </c>
      <c r="J692" s="97" t="str">
        <f t="shared" si="31"/>
        <v>Antonija – Hodak – OK Vihor</v>
      </c>
      <c r="L692" s="97" t="str">
        <f t="shared" si="32"/>
        <v>Antonija – Hodak</v>
      </c>
    </row>
    <row r="693" spans="2:12" x14ac:dyDescent="0.25">
      <c r="B693" s="35">
        <v>1557</v>
      </c>
      <c r="C693" s="47" t="s">
        <v>890</v>
      </c>
      <c r="D693" s="47" t="s">
        <v>889</v>
      </c>
      <c r="E693" s="47" t="s">
        <v>14</v>
      </c>
      <c r="F693" s="36" t="s">
        <v>28</v>
      </c>
      <c r="H693" s="97" t="str">
        <f t="shared" si="30"/>
        <v>Janko – Hodak – OK Vihor – M14</v>
      </c>
      <c r="J693" s="97" t="str">
        <f t="shared" si="31"/>
        <v>Janko – Hodak – OK Vihor</v>
      </c>
      <c r="L693" s="97" t="str">
        <f t="shared" si="32"/>
        <v>Janko – Hodak</v>
      </c>
    </row>
    <row r="694" spans="2:12" x14ac:dyDescent="0.25">
      <c r="B694" s="35">
        <v>1371</v>
      </c>
      <c r="C694" s="47" t="s">
        <v>364</v>
      </c>
      <c r="D694" s="47" t="s">
        <v>889</v>
      </c>
      <c r="E694" s="47" t="s">
        <v>14</v>
      </c>
      <c r="F694" s="36" t="s">
        <v>220</v>
      </c>
      <c r="H694" s="97" t="str">
        <f t="shared" si="30"/>
        <v>Mirta – Hodak – OK Vihor – Ž16</v>
      </c>
      <c r="J694" s="97" t="str">
        <f t="shared" si="31"/>
        <v>Mirta – Hodak – OK Vihor</v>
      </c>
      <c r="L694" s="97" t="str">
        <f t="shared" si="32"/>
        <v>Mirta – Hodak</v>
      </c>
    </row>
    <row r="695" spans="2:12" x14ac:dyDescent="0.25">
      <c r="B695" s="35">
        <v>1523</v>
      </c>
      <c r="C695" s="47" t="s">
        <v>294</v>
      </c>
      <c r="D695" s="47" t="s">
        <v>293</v>
      </c>
      <c r="E695" s="47" t="s">
        <v>14</v>
      </c>
      <c r="F695" s="36" t="s">
        <v>270</v>
      </c>
      <c r="H695" s="97" t="str">
        <f t="shared" si="30"/>
        <v>Ivana – Horbec – OK Vihor – Ž35</v>
      </c>
      <c r="J695" s="97" t="str">
        <f t="shared" si="31"/>
        <v>Ivana – Horbec – OK Vihor</v>
      </c>
      <c r="L695" s="97" t="str">
        <f t="shared" si="32"/>
        <v>Ivana – Horbec</v>
      </c>
    </row>
    <row r="696" spans="2:12" x14ac:dyDescent="0.25">
      <c r="B696" s="35">
        <v>1480</v>
      </c>
      <c r="C696" s="47" t="s">
        <v>151</v>
      </c>
      <c r="D696" s="47" t="s">
        <v>150</v>
      </c>
      <c r="E696" s="47" t="s">
        <v>14</v>
      </c>
      <c r="F696" s="36" t="s">
        <v>142</v>
      </c>
      <c r="H696" s="97" t="str">
        <f t="shared" si="30"/>
        <v>Zdenko – Horjan – OK Vihor – M45</v>
      </c>
      <c r="J696" s="97" t="str">
        <f t="shared" si="31"/>
        <v>Zdenko – Horjan – OK Vihor</v>
      </c>
      <c r="L696" s="97" t="str">
        <f t="shared" si="32"/>
        <v>Zdenko – Horjan</v>
      </c>
    </row>
    <row r="697" spans="2:12" x14ac:dyDescent="0.25">
      <c r="B697" s="35">
        <v>1324</v>
      </c>
      <c r="C697" s="47" t="s">
        <v>333</v>
      </c>
      <c r="D697" s="47" t="s">
        <v>332</v>
      </c>
      <c r="E697" s="47" t="s">
        <v>14</v>
      </c>
      <c r="F697" s="36" t="s">
        <v>331</v>
      </c>
      <c r="H697" s="97" t="str">
        <f t="shared" si="30"/>
        <v>Biserka – Horvat-Nikšić – OK Vihor – Ž65</v>
      </c>
      <c r="J697" s="97" t="str">
        <f t="shared" si="31"/>
        <v>Biserka – Horvat-Nikšić – OK Vihor</v>
      </c>
      <c r="L697" s="97" t="str">
        <f t="shared" si="32"/>
        <v>Biserka – Horvat-Nikšić</v>
      </c>
    </row>
    <row r="698" spans="2:12" x14ac:dyDescent="0.25">
      <c r="B698" s="35">
        <v>1943</v>
      </c>
      <c r="C698" s="47" t="s">
        <v>870</v>
      </c>
      <c r="D698" s="47" t="s">
        <v>532</v>
      </c>
      <c r="E698" s="47" t="s">
        <v>14</v>
      </c>
      <c r="F698" s="36" t="s">
        <v>248</v>
      </c>
      <c r="H698" s="97" t="str">
        <f t="shared" si="30"/>
        <v>Andrea – Hribar – OK Vihor – Ž21B</v>
      </c>
      <c r="J698" s="97" t="str">
        <f t="shared" si="31"/>
        <v>Andrea – Hribar – OK Vihor</v>
      </c>
      <c r="L698" s="97" t="str">
        <f t="shared" si="32"/>
        <v>Andrea – Hribar</v>
      </c>
    </row>
    <row r="699" spans="2:12" x14ac:dyDescent="0.25">
      <c r="B699" s="35">
        <v>1887</v>
      </c>
      <c r="C699" s="47" t="s">
        <v>891</v>
      </c>
      <c r="D699" s="47" t="s">
        <v>892</v>
      </c>
      <c r="E699" s="47" t="s">
        <v>14</v>
      </c>
      <c r="F699" s="36" t="s">
        <v>28</v>
      </c>
      <c r="H699" s="97" t="str">
        <f t="shared" si="30"/>
        <v>Tristan – Ilić – OK Vihor – M14</v>
      </c>
      <c r="J699" s="97" t="str">
        <f t="shared" si="31"/>
        <v>Tristan – Ilić – OK Vihor</v>
      </c>
      <c r="L699" s="97" t="str">
        <f t="shared" si="32"/>
        <v>Tristan – Ilić</v>
      </c>
    </row>
    <row r="700" spans="2:12" x14ac:dyDescent="0.25">
      <c r="B700" s="35">
        <v>1802</v>
      </c>
      <c r="C700" s="47" t="s">
        <v>893</v>
      </c>
      <c r="D700" s="47" t="s">
        <v>894</v>
      </c>
      <c r="E700" s="47" t="s">
        <v>14</v>
      </c>
      <c r="F700" s="36"/>
      <c r="H700" s="97" t="str">
        <f t="shared" si="30"/>
        <v>Mihej – Ivančan – OK Vihor</v>
      </c>
      <c r="J700" s="97" t="str">
        <f t="shared" si="31"/>
        <v>Mihej – Ivančan – OK Vihor</v>
      </c>
      <c r="L700" s="97" t="str">
        <f t="shared" si="32"/>
        <v>Mihej – Ivančan</v>
      </c>
    </row>
    <row r="701" spans="2:12" x14ac:dyDescent="0.25">
      <c r="B701" s="35">
        <v>1002</v>
      </c>
      <c r="C701" s="47" t="s">
        <v>895</v>
      </c>
      <c r="D701" s="47" t="s">
        <v>896</v>
      </c>
      <c r="E701" s="47" t="s">
        <v>14</v>
      </c>
      <c r="F701" s="36"/>
      <c r="H701" s="97" t="str">
        <f t="shared" si="30"/>
        <v>Aleks – Ivanov – OK Vihor</v>
      </c>
      <c r="J701" s="97" t="str">
        <f t="shared" si="31"/>
        <v>Aleks – Ivanov – OK Vihor</v>
      </c>
      <c r="L701" s="97" t="str">
        <f t="shared" si="32"/>
        <v>Aleks – Ivanov</v>
      </c>
    </row>
    <row r="702" spans="2:12" x14ac:dyDescent="0.25">
      <c r="B702" s="35">
        <v>1698</v>
      </c>
      <c r="C702" s="47" t="s">
        <v>897</v>
      </c>
      <c r="D702" s="47" t="s">
        <v>898</v>
      </c>
      <c r="E702" s="47" t="s">
        <v>14</v>
      </c>
      <c r="F702" s="36" t="s">
        <v>92</v>
      </c>
      <c r="H702" s="97" t="str">
        <f t="shared" si="30"/>
        <v>Bernard – Ivezic – OK Vihor – M21B</v>
      </c>
      <c r="J702" s="97" t="str">
        <f t="shared" si="31"/>
        <v>Bernard – Ivezic – OK Vihor</v>
      </c>
      <c r="L702" s="97" t="str">
        <f t="shared" si="32"/>
        <v>Bernard – Ivezic</v>
      </c>
    </row>
    <row r="703" spans="2:12" x14ac:dyDescent="0.25">
      <c r="B703" s="35">
        <v>1252</v>
      </c>
      <c r="C703" s="47" t="s">
        <v>13</v>
      </c>
      <c r="D703" s="47" t="s">
        <v>12</v>
      </c>
      <c r="E703" s="47" t="s">
        <v>14</v>
      </c>
      <c r="F703" s="36" t="s">
        <v>5</v>
      </c>
      <c r="H703" s="97" t="str">
        <f t="shared" si="30"/>
        <v>Viktor Ignjat – Ivezić – OK Vihor – M12</v>
      </c>
      <c r="J703" s="97" t="str">
        <f t="shared" si="31"/>
        <v>Viktor Ignjat – Ivezić – OK Vihor</v>
      </c>
      <c r="L703" s="97" t="str">
        <f t="shared" si="32"/>
        <v>Viktor Ignjat – Ivezić</v>
      </c>
    </row>
    <row r="704" spans="2:12" x14ac:dyDescent="0.25">
      <c r="B704" s="35">
        <v>1888</v>
      </c>
      <c r="C704" s="47" t="s">
        <v>899</v>
      </c>
      <c r="D704" s="47" t="s">
        <v>900</v>
      </c>
      <c r="E704" s="47" t="s">
        <v>14</v>
      </c>
      <c r="F704" s="36" t="s">
        <v>248</v>
      </c>
      <c r="H704" s="97" t="str">
        <f t="shared" si="30"/>
        <v>Luana – Ivošević – OK Vihor – Ž21B</v>
      </c>
      <c r="J704" s="97" t="str">
        <f t="shared" si="31"/>
        <v>Luana – Ivošević – OK Vihor</v>
      </c>
      <c r="L704" s="97" t="str">
        <f t="shared" si="32"/>
        <v>Luana – Ivošević</v>
      </c>
    </row>
    <row r="705" spans="2:12" x14ac:dyDescent="0.25">
      <c r="B705" s="35">
        <v>1007</v>
      </c>
      <c r="C705" s="47" t="s">
        <v>870</v>
      </c>
      <c r="D705" s="47" t="s">
        <v>901</v>
      </c>
      <c r="E705" s="47" t="s">
        <v>14</v>
      </c>
      <c r="F705" s="36"/>
      <c r="H705" s="97" t="str">
        <f t="shared" si="30"/>
        <v>Andrea – Jambrosić Sakoman – OK Vihor</v>
      </c>
      <c r="J705" s="97" t="str">
        <f t="shared" si="31"/>
        <v>Andrea – Jambrosić Sakoman – OK Vihor</v>
      </c>
      <c r="L705" s="97" t="str">
        <f t="shared" si="32"/>
        <v>Andrea – Jambrosić Sakoman</v>
      </c>
    </row>
    <row r="706" spans="2:12" x14ac:dyDescent="0.25">
      <c r="B706" s="35">
        <v>1889</v>
      </c>
      <c r="C706" s="47" t="s">
        <v>132</v>
      </c>
      <c r="D706" s="47" t="s">
        <v>902</v>
      </c>
      <c r="E706" s="47" t="s">
        <v>14</v>
      </c>
      <c r="F706" s="36" t="s">
        <v>42</v>
      </c>
      <c r="H706" s="97" t="str">
        <f t="shared" si="30"/>
        <v>Goran – Jandras – OK Vihor – M16</v>
      </c>
      <c r="J706" s="97" t="str">
        <f t="shared" si="31"/>
        <v>Goran – Jandras – OK Vihor</v>
      </c>
      <c r="L706" s="97" t="str">
        <f t="shared" si="32"/>
        <v>Goran – Jandras</v>
      </c>
    </row>
    <row r="707" spans="2:12" x14ac:dyDescent="0.25">
      <c r="B707" s="35">
        <v>1890</v>
      </c>
      <c r="C707" s="47" t="s">
        <v>161</v>
      </c>
      <c r="D707" s="47" t="s">
        <v>902</v>
      </c>
      <c r="E707" s="47" t="s">
        <v>14</v>
      </c>
      <c r="F707" s="36" t="s">
        <v>92</v>
      </c>
      <c r="H707" s="97" t="str">
        <f t="shared" si="30"/>
        <v>Hrvoje – Jandras – OK Vihor – M21B</v>
      </c>
      <c r="J707" s="97" t="str">
        <f t="shared" si="31"/>
        <v>Hrvoje – Jandras – OK Vihor</v>
      </c>
      <c r="L707" s="97" t="str">
        <f t="shared" si="32"/>
        <v>Hrvoje – Jandras</v>
      </c>
    </row>
    <row r="708" spans="2:12" x14ac:dyDescent="0.25">
      <c r="B708" s="35">
        <v>1394</v>
      </c>
      <c r="C708" s="47" t="s">
        <v>540</v>
      </c>
      <c r="D708" s="47" t="s">
        <v>903</v>
      </c>
      <c r="E708" s="47" t="s">
        <v>14</v>
      </c>
      <c r="F708" s="36" t="s">
        <v>168</v>
      </c>
      <c r="H708" s="97" t="str">
        <f t="shared" si="30"/>
        <v>Dragan – Janković – OK Vihor – M55</v>
      </c>
      <c r="J708" s="97" t="str">
        <f t="shared" si="31"/>
        <v>Dragan – Janković – OK Vihor</v>
      </c>
      <c r="L708" s="97" t="str">
        <f t="shared" si="32"/>
        <v>Dragan – Janković</v>
      </c>
    </row>
    <row r="709" spans="2:12" x14ac:dyDescent="0.25">
      <c r="B709" s="35">
        <v>1918</v>
      </c>
      <c r="C709" s="47" t="s">
        <v>652</v>
      </c>
      <c r="D709" s="47" t="s">
        <v>904</v>
      </c>
      <c r="E709" s="47" t="s">
        <v>14</v>
      </c>
      <c r="F709" s="36"/>
      <c r="H709" s="97" t="str">
        <f t="shared" si="30"/>
        <v>Patricija – Jedrejčić – OK Vihor</v>
      </c>
      <c r="J709" s="97" t="str">
        <f t="shared" si="31"/>
        <v>Patricija – Jedrejčić – OK Vihor</v>
      </c>
      <c r="L709" s="97" t="str">
        <f t="shared" si="32"/>
        <v>Patricija – Jedrejčić</v>
      </c>
    </row>
    <row r="710" spans="2:12" x14ac:dyDescent="0.25">
      <c r="B710" s="35">
        <v>1415</v>
      </c>
      <c r="C710" s="47" t="s">
        <v>101</v>
      </c>
      <c r="D710" s="47" t="s">
        <v>100</v>
      </c>
      <c r="E710" s="47" t="s">
        <v>14</v>
      </c>
      <c r="F710" s="36" t="s">
        <v>92</v>
      </c>
      <c r="H710" s="97" t="str">
        <f t="shared" si="30"/>
        <v>Nikica – Jokić – OK Vihor – M21B</v>
      </c>
      <c r="J710" s="97" t="str">
        <f t="shared" si="31"/>
        <v>Nikica – Jokić – OK Vihor</v>
      </c>
      <c r="L710" s="97" t="str">
        <f t="shared" si="32"/>
        <v>Nikica – Jokić</v>
      </c>
    </row>
    <row r="711" spans="2:12" x14ac:dyDescent="0.25">
      <c r="B711" s="35">
        <v>1700</v>
      </c>
      <c r="C711" s="47" t="s">
        <v>136</v>
      </c>
      <c r="D711" s="47" t="s">
        <v>905</v>
      </c>
      <c r="E711" s="47" t="s">
        <v>14</v>
      </c>
      <c r="F711" s="36"/>
      <c r="H711" s="97" t="str">
        <f t="shared" si="30"/>
        <v>Darko – Josipović – OK Vihor</v>
      </c>
      <c r="J711" s="97" t="str">
        <f t="shared" si="31"/>
        <v>Darko – Josipović – OK Vihor</v>
      </c>
      <c r="L711" s="97" t="str">
        <f t="shared" si="32"/>
        <v>Darko – Josipović</v>
      </c>
    </row>
    <row r="712" spans="2:12" x14ac:dyDescent="0.25">
      <c r="B712" s="35">
        <v>1699</v>
      </c>
      <c r="C712" s="47" t="s">
        <v>427</v>
      </c>
      <c r="D712" s="47" t="s">
        <v>905</v>
      </c>
      <c r="E712" s="47" t="s">
        <v>14</v>
      </c>
      <c r="F712" s="36"/>
      <c r="H712" s="97" t="str">
        <f t="shared" si="30"/>
        <v>Mirela – Josipović – OK Vihor</v>
      </c>
      <c r="J712" s="97" t="str">
        <f t="shared" si="31"/>
        <v>Mirela – Josipović – OK Vihor</v>
      </c>
      <c r="L712" s="97" t="str">
        <f t="shared" si="32"/>
        <v>Mirela – Josipović</v>
      </c>
    </row>
    <row r="713" spans="2:12" x14ac:dyDescent="0.25">
      <c r="B713" s="35">
        <v>1440</v>
      </c>
      <c r="C713" s="47" t="s">
        <v>374</v>
      </c>
      <c r="D713" s="47" t="s">
        <v>906</v>
      </c>
      <c r="E713" s="47" t="s">
        <v>14</v>
      </c>
      <c r="F713" s="36" t="s">
        <v>197</v>
      </c>
      <c r="H713" s="97" t="str">
        <f t="shared" si="30"/>
        <v>Ema – Jurač – OK Vihor – Ž12</v>
      </c>
      <c r="J713" s="97" t="str">
        <f t="shared" si="31"/>
        <v>Ema – Jurač – OK Vihor</v>
      </c>
      <c r="L713" s="97" t="str">
        <f t="shared" si="32"/>
        <v>Ema – Jurač</v>
      </c>
    </row>
    <row r="714" spans="2:12" x14ac:dyDescent="0.25">
      <c r="B714" s="35">
        <v>1550</v>
      </c>
      <c r="C714" s="47" t="s">
        <v>192</v>
      </c>
      <c r="D714" s="47" t="s">
        <v>906</v>
      </c>
      <c r="E714" s="47" t="s">
        <v>14</v>
      </c>
      <c r="F714" s="36" t="s">
        <v>248</v>
      </c>
      <c r="H714" s="97" t="str">
        <f t="shared" si="30"/>
        <v>Ines – Jurač – OK Vihor – Ž21B</v>
      </c>
      <c r="J714" s="97" t="str">
        <f t="shared" si="31"/>
        <v>Ines – Jurač – OK Vihor</v>
      </c>
      <c r="L714" s="97" t="str">
        <f t="shared" si="32"/>
        <v>Ines – Jurač</v>
      </c>
    </row>
    <row r="715" spans="2:12" x14ac:dyDescent="0.25">
      <c r="B715" s="35">
        <v>1521</v>
      </c>
      <c r="C715" s="47" t="s">
        <v>134</v>
      </c>
      <c r="D715" s="47" t="s">
        <v>906</v>
      </c>
      <c r="E715" s="47" t="s">
        <v>14</v>
      </c>
      <c r="F715" s="36" t="s">
        <v>51</v>
      </c>
      <c r="H715" s="97" t="str">
        <f t="shared" ref="H715:H778" si="33">IF(C715="","",C715) &amp; IF(D715="",""," – " &amp; D715) &amp; IF(E715="",""," – " &amp; E715) &amp; IF(F715="",""," – " &amp; F715)</f>
        <v>Marko – Jurač – OK Vihor – M20</v>
      </c>
      <c r="J715" s="97" t="str">
        <f t="shared" ref="J715:J778" si="34">IF(C715="","",C715) &amp; IF(D715="",""," – " &amp; D715) &amp; IF(E715="",""," – " &amp; E715)</f>
        <v>Marko – Jurač – OK Vihor</v>
      </c>
      <c r="L715" s="97" t="str">
        <f t="shared" ref="L715:L778" si="35">IF(C715="","",C715) &amp; IF(D715="",""," – " &amp; D715)</f>
        <v>Marko – Jurač</v>
      </c>
    </row>
    <row r="716" spans="2:12" x14ac:dyDescent="0.25">
      <c r="B716" s="35">
        <v>1283</v>
      </c>
      <c r="C716" s="47" t="s">
        <v>115</v>
      </c>
      <c r="D716" s="47" t="s">
        <v>906</v>
      </c>
      <c r="E716" s="47" t="s">
        <v>14</v>
      </c>
      <c r="F716" s="36" t="s">
        <v>42</v>
      </c>
      <c r="H716" s="97" t="str">
        <f t="shared" si="33"/>
        <v>Petar – Jurač – OK Vihor – M16</v>
      </c>
      <c r="J716" s="97" t="str">
        <f t="shared" si="34"/>
        <v>Petar – Jurač – OK Vihor</v>
      </c>
      <c r="L716" s="97" t="str">
        <f t="shared" si="35"/>
        <v>Petar – Jurač</v>
      </c>
    </row>
    <row r="717" spans="2:12" x14ac:dyDescent="0.25">
      <c r="B717" s="35">
        <v>1567</v>
      </c>
      <c r="C717" s="47" t="s">
        <v>77</v>
      </c>
      <c r="D717" s="47" t="s">
        <v>906</v>
      </c>
      <c r="E717" s="47" t="s">
        <v>14</v>
      </c>
      <c r="F717" s="36" t="s">
        <v>92</v>
      </c>
      <c r="H717" s="97" t="str">
        <f t="shared" si="33"/>
        <v>Tomislav – Jurač – OK Vihor – M21B</v>
      </c>
      <c r="J717" s="97" t="str">
        <f t="shared" si="34"/>
        <v>Tomislav – Jurač – OK Vihor</v>
      </c>
      <c r="L717" s="97" t="str">
        <f t="shared" si="35"/>
        <v>Tomislav – Jurač</v>
      </c>
    </row>
    <row r="718" spans="2:12" x14ac:dyDescent="0.25">
      <c r="B718" s="35">
        <v>1919</v>
      </c>
      <c r="C718" s="47" t="s">
        <v>132</v>
      </c>
      <c r="D718" s="47" t="s">
        <v>907</v>
      </c>
      <c r="E718" s="47" t="s">
        <v>14</v>
      </c>
      <c r="F718" s="36" t="s">
        <v>92</v>
      </c>
      <c r="H718" s="97" t="str">
        <f t="shared" si="33"/>
        <v>Goran – Juratović – OK Vihor – M21B</v>
      </c>
      <c r="J718" s="97" t="str">
        <f t="shared" si="34"/>
        <v>Goran – Juratović – OK Vihor</v>
      </c>
      <c r="L718" s="97" t="str">
        <f t="shared" si="35"/>
        <v>Goran – Juratović</v>
      </c>
    </row>
    <row r="719" spans="2:12" x14ac:dyDescent="0.25">
      <c r="B719" s="35">
        <v>1920</v>
      </c>
      <c r="C719" s="47" t="s">
        <v>24</v>
      </c>
      <c r="D719" s="47" t="s">
        <v>463</v>
      </c>
      <c r="E719" s="47" t="s">
        <v>14</v>
      </c>
      <c r="F719" s="36" t="s">
        <v>92</v>
      </c>
      <c r="H719" s="97" t="str">
        <f t="shared" si="33"/>
        <v>Luka – Jurić – OK Vihor – M21B</v>
      </c>
      <c r="J719" s="97" t="str">
        <f t="shared" si="34"/>
        <v>Luka – Jurić – OK Vihor</v>
      </c>
      <c r="L719" s="97" t="str">
        <f t="shared" si="35"/>
        <v>Luka – Jurić</v>
      </c>
    </row>
    <row r="720" spans="2:12" x14ac:dyDescent="0.25">
      <c r="B720" s="35">
        <v>1891</v>
      </c>
      <c r="C720" s="47" t="s">
        <v>250</v>
      </c>
      <c r="D720" s="47" t="s">
        <v>463</v>
      </c>
      <c r="E720" s="47" t="s">
        <v>14</v>
      </c>
      <c r="F720" s="36" t="s">
        <v>248</v>
      </c>
      <c r="H720" s="97" t="str">
        <f t="shared" si="33"/>
        <v>Mirjana – Jurić – OK Vihor – Ž21B</v>
      </c>
      <c r="J720" s="97" t="str">
        <f t="shared" si="34"/>
        <v>Mirjana – Jurić – OK Vihor</v>
      </c>
      <c r="L720" s="97" t="str">
        <f t="shared" si="35"/>
        <v>Mirjana – Jurić</v>
      </c>
    </row>
    <row r="721" spans="2:12" x14ac:dyDescent="0.25">
      <c r="B721" s="35">
        <v>1025</v>
      </c>
      <c r="C721" s="47" t="s">
        <v>225</v>
      </c>
      <c r="D721" s="47" t="s">
        <v>463</v>
      </c>
      <c r="E721" s="47" t="s">
        <v>14</v>
      </c>
      <c r="F721" s="36"/>
      <c r="H721" s="97" t="str">
        <f t="shared" si="33"/>
        <v>Nika – Jurić – OK Vihor</v>
      </c>
      <c r="J721" s="97" t="str">
        <f t="shared" si="34"/>
        <v>Nika – Jurić – OK Vihor</v>
      </c>
      <c r="L721" s="97" t="str">
        <f t="shared" si="35"/>
        <v>Nika – Jurić</v>
      </c>
    </row>
    <row r="722" spans="2:12" x14ac:dyDescent="0.25">
      <c r="B722" s="35">
        <v>1892</v>
      </c>
      <c r="C722" s="47" t="s">
        <v>225</v>
      </c>
      <c r="D722" s="47" t="s">
        <v>463</v>
      </c>
      <c r="E722" s="47" t="s">
        <v>14</v>
      </c>
      <c r="F722" s="36" t="s">
        <v>229</v>
      </c>
      <c r="H722" s="97" t="str">
        <f t="shared" si="33"/>
        <v>Nika – Jurić – OK Vihor – Ž20</v>
      </c>
      <c r="J722" s="97" t="str">
        <f t="shared" si="34"/>
        <v>Nika – Jurić – OK Vihor</v>
      </c>
      <c r="L722" s="97" t="str">
        <f t="shared" si="35"/>
        <v>Nika – Jurić</v>
      </c>
    </row>
    <row r="723" spans="2:12" x14ac:dyDescent="0.25">
      <c r="B723" s="35">
        <v>1893</v>
      </c>
      <c r="C723" s="47" t="s">
        <v>219</v>
      </c>
      <c r="D723" s="47" t="s">
        <v>463</v>
      </c>
      <c r="E723" s="47" t="s">
        <v>14</v>
      </c>
      <c r="F723" s="36" t="s">
        <v>211</v>
      </c>
      <c r="H723" s="97" t="str">
        <f t="shared" si="33"/>
        <v>Petra – Jurić – OK Vihor – Ž14</v>
      </c>
      <c r="J723" s="97" t="str">
        <f t="shared" si="34"/>
        <v>Petra – Jurić – OK Vihor</v>
      </c>
      <c r="L723" s="97" t="str">
        <f t="shared" si="35"/>
        <v>Petra – Jurić</v>
      </c>
    </row>
    <row r="724" spans="2:12" x14ac:dyDescent="0.25">
      <c r="B724" s="35">
        <v>1701</v>
      </c>
      <c r="C724" s="47" t="s">
        <v>908</v>
      </c>
      <c r="D724" s="47" t="s">
        <v>909</v>
      </c>
      <c r="E724" s="47" t="s">
        <v>14</v>
      </c>
      <c r="F724" s="36"/>
      <c r="H724" s="97" t="str">
        <f t="shared" si="33"/>
        <v>Eugen – Jurković – OK Vihor</v>
      </c>
      <c r="J724" s="97" t="str">
        <f t="shared" si="34"/>
        <v>Eugen – Jurković – OK Vihor</v>
      </c>
      <c r="L724" s="97" t="str">
        <f t="shared" si="35"/>
        <v>Eugen – Jurković</v>
      </c>
    </row>
    <row r="725" spans="2:12" x14ac:dyDescent="0.25">
      <c r="B725" s="35">
        <v>1026</v>
      </c>
      <c r="C725" s="47" t="s">
        <v>217</v>
      </c>
      <c r="D725" s="47" t="s">
        <v>910</v>
      </c>
      <c r="E725" s="47" t="s">
        <v>14</v>
      </c>
      <c r="F725" s="36"/>
      <c r="H725" s="97" t="str">
        <f t="shared" si="33"/>
        <v>Nina – Kale – OK Vihor</v>
      </c>
      <c r="J725" s="97" t="str">
        <f t="shared" si="34"/>
        <v>Nina – Kale – OK Vihor</v>
      </c>
      <c r="L725" s="97" t="str">
        <f t="shared" si="35"/>
        <v>Nina – Kale</v>
      </c>
    </row>
    <row r="726" spans="2:12" x14ac:dyDescent="0.25">
      <c r="B726" s="35">
        <v>1702</v>
      </c>
      <c r="C726" s="47" t="s">
        <v>376</v>
      </c>
      <c r="D726" s="47" t="s">
        <v>911</v>
      </c>
      <c r="E726" s="47" t="s">
        <v>14</v>
      </c>
      <c r="F726" s="36"/>
      <c r="H726" s="97" t="str">
        <f t="shared" si="33"/>
        <v>Mia – Kamenjarin – OK Vihor</v>
      </c>
      <c r="J726" s="97" t="str">
        <f t="shared" si="34"/>
        <v>Mia – Kamenjarin – OK Vihor</v>
      </c>
      <c r="L726" s="97" t="str">
        <f t="shared" si="35"/>
        <v>Mia – Kamenjarin</v>
      </c>
    </row>
    <row r="727" spans="2:12" x14ac:dyDescent="0.25">
      <c r="B727" s="35">
        <v>1426</v>
      </c>
      <c r="C727" s="47" t="s">
        <v>24</v>
      </c>
      <c r="D727" s="47" t="s">
        <v>912</v>
      </c>
      <c r="E727" s="47" t="s">
        <v>14</v>
      </c>
      <c r="F727" s="36" t="s">
        <v>62</v>
      </c>
      <c r="H727" s="97" t="str">
        <f t="shared" si="33"/>
        <v>Luka – Karavidović – OK Vihor – M21A</v>
      </c>
      <c r="J727" s="97" t="str">
        <f t="shared" si="34"/>
        <v>Luka – Karavidović – OK Vihor</v>
      </c>
      <c r="L727" s="97" t="str">
        <f t="shared" si="35"/>
        <v>Luka – Karavidović</v>
      </c>
    </row>
    <row r="728" spans="2:12" x14ac:dyDescent="0.25">
      <c r="B728" s="35">
        <v>1703</v>
      </c>
      <c r="C728" s="47" t="s">
        <v>16</v>
      </c>
      <c r="D728" s="47" t="s">
        <v>913</v>
      </c>
      <c r="E728" s="47" t="s">
        <v>14</v>
      </c>
      <c r="F728" s="36"/>
      <c r="H728" s="97" t="str">
        <f t="shared" si="33"/>
        <v>Fran – Karlović – OK Vihor</v>
      </c>
      <c r="J728" s="97" t="str">
        <f t="shared" si="34"/>
        <v>Fran – Karlović – OK Vihor</v>
      </c>
      <c r="L728" s="97" t="str">
        <f t="shared" si="35"/>
        <v>Fran – Karlović</v>
      </c>
    </row>
    <row r="729" spans="2:12" x14ac:dyDescent="0.25">
      <c r="B729" s="35">
        <v>1510</v>
      </c>
      <c r="C729" s="47" t="s">
        <v>914</v>
      </c>
      <c r="D729" s="47" t="s">
        <v>915</v>
      </c>
      <c r="E729" s="47" t="s">
        <v>14</v>
      </c>
      <c r="F729" s="36"/>
      <c r="H729" s="97" t="str">
        <f t="shared" si="33"/>
        <v>Tina – Katić – OK Vihor</v>
      </c>
      <c r="J729" s="97" t="str">
        <f t="shared" si="34"/>
        <v>Tina – Katić – OK Vihor</v>
      </c>
      <c r="L729" s="97" t="str">
        <f t="shared" si="35"/>
        <v>Tina – Katić</v>
      </c>
    </row>
    <row r="730" spans="2:12" x14ac:dyDescent="0.25">
      <c r="B730" s="35">
        <v>1894</v>
      </c>
      <c r="C730" s="47" t="s">
        <v>292</v>
      </c>
      <c r="D730" s="47" t="s">
        <v>916</v>
      </c>
      <c r="E730" s="47" t="s">
        <v>14</v>
      </c>
      <c r="F730" s="36" t="s">
        <v>248</v>
      </c>
      <c r="H730" s="97" t="str">
        <f t="shared" si="33"/>
        <v>Maja – Katušić – OK Vihor – Ž21B</v>
      </c>
      <c r="J730" s="97" t="str">
        <f t="shared" si="34"/>
        <v>Maja – Katušić – OK Vihor</v>
      </c>
      <c r="L730" s="97" t="str">
        <f t="shared" si="35"/>
        <v>Maja – Katušić</v>
      </c>
    </row>
    <row r="731" spans="2:12" x14ac:dyDescent="0.25">
      <c r="B731" s="35">
        <v>1921</v>
      </c>
      <c r="C731" s="47" t="s">
        <v>83</v>
      </c>
      <c r="D731" s="47" t="s">
        <v>917</v>
      </c>
      <c r="E731" s="47" t="s">
        <v>14</v>
      </c>
      <c r="F731" s="36" t="s">
        <v>92</v>
      </c>
      <c r="H731" s="97" t="str">
        <f t="shared" si="33"/>
        <v>Domagoj – Kavečić – OK Vihor – M21B</v>
      </c>
      <c r="J731" s="97" t="str">
        <f t="shared" si="34"/>
        <v>Domagoj – Kavečić – OK Vihor</v>
      </c>
      <c r="L731" s="97" t="str">
        <f t="shared" si="35"/>
        <v>Domagoj – Kavečić</v>
      </c>
    </row>
    <row r="732" spans="2:12" x14ac:dyDescent="0.25">
      <c r="B732" s="35">
        <v>1704</v>
      </c>
      <c r="C732" s="47" t="s">
        <v>918</v>
      </c>
      <c r="D732" s="47" t="s">
        <v>919</v>
      </c>
      <c r="E732" s="47" t="s">
        <v>14</v>
      </c>
      <c r="F732" s="36"/>
      <c r="H732" s="97" t="str">
        <f t="shared" si="33"/>
        <v>Bartol – Kekić – OK Vihor</v>
      </c>
      <c r="J732" s="97" t="str">
        <f t="shared" si="34"/>
        <v>Bartol – Kekić – OK Vihor</v>
      </c>
      <c r="L732" s="97" t="str">
        <f t="shared" si="35"/>
        <v>Bartol – Kekić</v>
      </c>
    </row>
    <row r="733" spans="2:12" x14ac:dyDescent="0.25">
      <c r="B733" s="35">
        <v>1260</v>
      </c>
      <c r="C733" s="47" t="s">
        <v>227</v>
      </c>
      <c r="D733" s="47" t="s">
        <v>920</v>
      </c>
      <c r="E733" s="47" t="s">
        <v>14</v>
      </c>
      <c r="F733" s="36" t="s">
        <v>270</v>
      </c>
      <c r="H733" s="97" t="str">
        <f t="shared" si="33"/>
        <v>Marta – Kiš – OK Vihor – Ž35</v>
      </c>
      <c r="J733" s="97" t="str">
        <f t="shared" si="34"/>
        <v>Marta – Kiš – OK Vihor</v>
      </c>
      <c r="L733" s="97" t="str">
        <f t="shared" si="35"/>
        <v>Marta – Kiš</v>
      </c>
    </row>
    <row r="734" spans="2:12" x14ac:dyDescent="0.25">
      <c r="B734" s="35">
        <v>1705</v>
      </c>
      <c r="C734" s="47" t="s">
        <v>432</v>
      </c>
      <c r="D734" s="47" t="s">
        <v>921</v>
      </c>
      <c r="E734" s="47" t="s">
        <v>14</v>
      </c>
      <c r="F734" s="36"/>
      <c r="H734" s="97" t="str">
        <f t="shared" si="33"/>
        <v>Karla – Kiš Kamenjarin – OK Vihor</v>
      </c>
      <c r="J734" s="97" t="str">
        <f t="shared" si="34"/>
        <v>Karla – Kiš Kamenjarin – OK Vihor</v>
      </c>
      <c r="L734" s="97" t="str">
        <f t="shared" si="35"/>
        <v>Karla – Kiš Kamenjarin</v>
      </c>
    </row>
    <row r="735" spans="2:12" x14ac:dyDescent="0.25">
      <c r="B735" s="35">
        <v>1922</v>
      </c>
      <c r="C735" s="47" t="s">
        <v>121</v>
      </c>
      <c r="D735" s="47" t="s">
        <v>922</v>
      </c>
      <c r="E735" s="47" t="s">
        <v>14</v>
      </c>
      <c r="F735" s="36" t="s">
        <v>92</v>
      </c>
      <c r="H735" s="97" t="str">
        <f t="shared" si="33"/>
        <v>Tihomir – Klement – OK Vihor – M21B</v>
      </c>
      <c r="J735" s="97" t="str">
        <f t="shared" si="34"/>
        <v>Tihomir – Klement – OK Vihor</v>
      </c>
      <c r="L735" s="97" t="str">
        <f t="shared" si="35"/>
        <v>Tihomir – Klement</v>
      </c>
    </row>
    <row r="736" spans="2:12" x14ac:dyDescent="0.25">
      <c r="B736" s="35">
        <v>1749</v>
      </c>
      <c r="C736" s="47" t="s">
        <v>269</v>
      </c>
      <c r="D736" s="47" t="s">
        <v>923</v>
      </c>
      <c r="E736" s="47" t="s">
        <v>14</v>
      </c>
      <c r="F736" s="36"/>
      <c r="H736" s="97" t="str">
        <f t="shared" si="33"/>
        <v>Martina – Knezović – OK Vihor</v>
      </c>
      <c r="J736" s="97" t="str">
        <f t="shared" si="34"/>
        <v>Martina – Knezović – OK Vihor</v>
      </c>
      <c r="L736" s="97" t="str">
        <f t="shared" si="35"/>
        <v>Martina – Knezović</v>
      </c>
    </row>
    <row r="737" spans="2:12" x14ac:dyDescent="0.25">
      <c r="B737" s="35">
        <v>1124</v>
      </c>
      <c r="C737" s="47" t="s">
        <v>924</v>
      </c>
      <c r="D737" s="47" t="s">
        <v>106</v>
      </c>
      <c r="E737" s="47" t="s">
        <v>14</v>
      </c>
      <c r="F737" s="36" t="s">
        <v>92</v>
      </c>
      <c r="H737" s="97" t="str">
        <f t="shared" si="33"/>
        <v>Tin – Kodba – OK Vihor – M21B</v>
      </c>
      <c r="J737" s="97" t="str">
        <f t="shared" si="34"/>
        <v>Tin – Kodba – OK Vihor</v>
      </c>
      <c r="L737" s="97" t="str">
        <f t="shared" si="35"/>
        <v>Tin – Kodba</v>
      </c>
    </row>
    <row r="738" spans="2:12" x14ac:dyDescent="0.25">
      <c r="B738" s="35">
        <v>1263</v>
      </c>
      <c r="C738" s="47" t="s">
        <v>107</v>
      </c>
      <c r="D738" s="47" t="s">
        <v>106</v>
      </c>
      <c r="E738" s="47" t="s">
        <v>14</v>
      </c>
      <c r="F738" s="36" t="s">
        <v>92</v>
      </c>
      <c r="H738" s="97" t="str">
        <f t="shared" si="33"/>
        <v>Vid – Kodba – OK Vihor – M21B</v>
      </c>
      <c r="J738" s="97" t="str">
        <f t="shared" si="34"/>
        <v>Vid – Kodba – OK Vihor</v>
      </c>
      <c r="L738" s="97" t="str">
        <f t="shared" si="35"/>
        <v>Vid – Kodba</v>
      </c>
    </row>
    <row r="739" spans="2:12" x14ac:dyDescent="0.25">
      <c r="B739" s="35">
        <v>1707</v>
      </c>
      <c r="C739" s="47" t="s">
        <v>455</v>
      </c>
      <c r="D739" s="47" t="s">
        <v>925</v>
      </c>
      <c r="E739" s="47" t="s">
        <v>14</v>
      </c>
      <c r="F739" s="36"/>
      <c r="H739" s="97" t="str">
        <f t="shared" si="33"/>
        <v>Antonio – Kolar – OK Vihor</v>
      </c>
      <c r="J739" s="97" t="str">
        <f t="shared" si="34"/>
        <v>Antonio – Kolar – OK Vihor</v>
      </c>
      <c r="L739" s="97" t="str">
        <f t="shared" si="35"/>
        <v>Antonio – Kolar</v>
      </c>
    </row>
    <row r="740" spans="2:12" x14ac:dyDescent="0.25">
      <c r="B740" s="35">
        <v>1706</v>
      </c>
      <c r="C740" s="47" t="s">
        <v>437</v>
      </c>
      <c r="D740" s="47" t="s">
        <v>925</v>
      </c>
      <c r="E740" s="47" t="s">
        <v>14</v>
      </c>
      <c r="F740" s="36"/>
      <c r="H740" s="97" t="str">
        <f t="shared" si="33"/>
        <v>Roko – Kolar – OK Vihor</v>
      </c>
      <c r="J740" s="97" t="str">
        <f t="shared" si="34"/>
        <v>Roko – Kolar – OK Vihor</v>
      </c>
      <c r="L740" s="97" t="str">
        <f t="shared" si="35"/>
        <v>Roko – Kolar</v>
      </c>
    </row>
    <row r="741" spans="2:12" x14ac:dyDescent="0.25">
      <c r="B741" s="35">
        <v>1070</v>
      </c>
      <c r="C741" s="47" t="s">
        <v>312</v>
      </c>
      <c r="D741" s="47" t="s">
        <v>50</v>
      </c>
      <c r="E741" s="47" t="s">
        <v>14</v>
      </c>
      <c r="F741" s="36" t="s">
        <v>304</v>
      </c>
      <c r="H741" s="97" t="str">
        <f t="shared" si="33"/>
        <v>Nataša – Kolarek – OK Vihor – Ž45</v>
      </c>
      <c r="J741" s="97" t="str">
        <f t="shared" si="34"/>
        <v>Nataša – Kolarek – OK Vihor</v>
      </c>
      <c r="L741" s="97" t="str">
        <f t="shared" si="35"/>
        <v>Nataša – Kolarek</v>
      </c>
    </row>
    <row r="742" spans="2:12" x14ac:dyDescent="0.25">
      <c r="B742" s="35">
        <v>1477</v>
      </c>
      <c r="C742" s="47" t="s">
        <v>225</v>
      </c>
      <c r="D742" s="47" t="s">
        <v>50</v>
      </c>
      <c r="E742" s="47" t="s">
        <v>14</v>
      </c>
      <c r="F742" s="36" t="s">
        <v>229</v>
      </c>
      <c r="H742" s="97" t="str">
        <f t="shared" si="33"/>
        <v>Nika – Kolarek – OK Vihor – Ž20</v>
      </c>
      <c r="J742" s="97" t="str">
        <f t="shared" si="34"/>
        <v>Nika – Kolarek – OK Vihor</v>
      </c>
      <c r="L742" s="97" t="str">
        <f t="shared" si="35"/>
        <v>Nika – Kolarek</v>
      </c>
    </row>
    <row r="743" spans="2:12" x14ac:dyDescent="0.25">
      <c r="B743" s="35">
        <v>1191</v>
      </c>
      <c r="C743" s="47" t="s">
        <v>32</v>
      </c>
      <c r="D743" s="47" t="s">
        <v>50</v>
      </c>
      <c r="E743" s="47" t="s">
        <v>14</v>
      </c>
      <c r="F743" s="36" t="s">
        <v>51</v>
      </c>
      <c r="H743" s="97" t="str">
        <f t="shared" si="33"/>
        <v>Noa – Kolarek – OK Vihor – M20</v>
      </c>
      <c r="J743" s="97" t="str">
        <f t="shared" si="34"/>
        <v>Noa – Kolarek – OK Vihor</v>
      </c>
      <c r="L743" s="97" t="str">
        <f t="shared" si="35"/>
        <v>Noa – Kolarek</v>
      </c>
    </row>
    <row r="744" spans="2:12" x14ac:dyDescent="0.25">
      <c r="B744" s="35">
        <v>1524</v>
      </c>
      <c r="C744" s="47" t="s">
        <v>115</v>
      </c>
      <c r="D744" s="47" t="s">
        <v>926</v>
      </c>
      <c r="E744" s="47" t="s">
        <v>14</v>
      </c>
      <c r="F744" s="36"/>
      <c r="H744" s="97" t="str">
        <f t="shared" si="33"/>
        <v>Petar – Korlaet – OK Vihor</v>
      </c>
      <c r="J744" s="97" t="str">
        <f t="shared" si="34"/>
        <v>Petar – Korlaet – OK Vihor</v>
      </c>
      <c r="L744" s="97" t="str">
        <f t="shared" si="35"/>
        <v>Petar – Korlaet</v>
      </c>
    </row>
    <row r="745" spans="2:12" x14ac:dyDescent="0.25">
      <c r="B745" s="35">
        <v>1895</v>
      </c>
      <c r="C745" s="47" t="s">
        <v>219</v>
      </c>
      <c r="D745" s="47" t="s">
        <v>246</v>
      </c>
      <c r="E745" s="47" t="s">
        <v>14</v>
      </c>
      <c r="F745" s="36" t="s">
        <v>248</v>
      </c>
      <c r="H745" s="97" t="str">
        <f t="shared" si="33"/>
        <v>Petra – Kos – OK Vihor – Ž21B</v>
      </c>
      <c r="J745" s="97" t="str">
        <f t="shared" si="34"/>
        <v>Petra – Kos – OK Vihor</v>
      </c>
      <c r="L745" s="97" t="str">
        <f t="shared" si="35"/>
        <v>Petra – Kos</v>
      </c>
    </row>
    <row r="746" spans="2:12" x14ac:dyDescent="0.25">
      <c r="B746" s="35">
        <v>1930</v>
      </c>
      <c r="C746" s="47" t="s">
        <v>927</v>
      </c>
      <c r="D746" s="47" t="s">
        <v>246</v>
      </c>
      <c r="E746" s="47" t="s">
        <v>14</v>
      </c>
      <c r="F746" s="36" t="s">
        <v>92</v>
      </c>
      <c r="H746" s="97" t="str">
        <f t="shared" si="33"/>
        <v>Zlatan – Kos – OK Vihor – M21B</v>
      </c>
      <c r="J746" s="97" t="str">
        <f t="shared" si="34"/>
        <v>Zlatan – Kos – OK Vihor</v>
      </c>
      <c r="L746" s="97" t="str">
        <f t="shared" si="35"/>
        <v>Zlatan – Kos</v>
      </c>
    </row>
    <row r="747" spans="2:12" x14ac:dyDescent="0.25">
      <c r="B747" s="35">
        <v>1815</v>
      </c>
      <c r="C747" s="47" t="s">
        <v>928</v>
      </c>
      <c r="D747" s="47" t="s">
        <v>212</v>
      </c>
      <c r="E747" s="47" t="s">
        <v>14</v>
      </c>
      <c r="F747" s="36"/>
      <c r="H747" s="97" t="str">
        <f t="shared" si="33"/>
        <v>Nediljko – Kovač – OK Vihor</v>
      </c>
      <c r="J747" s="97" t="str">
        <f t="shared" si="34"/>
        <v>Nediljko – Kovač – OK Vihor</v>
      </c>
      <c r="L747" s="97" t="str">
        <f t="shared" si="35"/>
        <v>Nediljko – Kovač</v>
      </c>
    </row>
    <row r="748" spans="2:12" x14ac:dyDescent="0.25">
      <c r="B748" s="35">
        <v>1405</v>
      </c>
      <c r="C748" s="47" t="s">
        <v>193</v>
      </c>
      <c r="D748" s="47" t="s">
        <v>375</v>
      </c>
      <c r="E748" s="47" t="s">
        <v>14</v>
      </c>
      <c r="F748" s="36" t="s">
        <v>248</v>
      </c>
      <c r="H748" s="97" t="str">
        <f t="shared" si="33"/>
        <v>Ana – Kovačić – OK Vihor – Ž21B</v>
      </c>
      <c r="J748" s="97" t="str">
        <f t="shared" si="34"/>
        <v>Ana – Kovačić – OK Vihor</v>
      </c>
      <c r="L748" s="97" t="str">
        <f t="shared" si="35"/>
        <v>Ana – Kovačić</v>
      </c>
    </row>
    <row r="749" spans="2:12" x14ac:dyDescent="0.25">
      <c r="B749" s="35">
        <v>1423</v>
      </c>
      <c r="C749" s="47" t="s">
        <v>94</v>
      </c>
      <c r="D749" s="47" t="s">
        <v>93</v>
      </c>
      <c r="E749" s="47" t="s">
        <v>14</v>
      </c>
      <c r="F749" s="36" t="s">
        <v>92</v>
      </c>
      <c r="H749" s="97" t="str">
        <f t="shared" si="33"/>
        <v>Eduard – Kožul – OK Vihor – M21B</v>
      </c>
      <c r="J749" s="97" t="str">
        <f t="shared" si="34"/>
        <v>Eduard – Kožul – OK Vihor</v>
      </c>
      <c r="L749" s="97" t="str">
        <f t="shared" si="35"/>
        <v>Eduard – Kožul</v>
      </c>
    </row>
    <row r="750" spans="2:12" x14ac:dyDescent="0.25">
      <c r="B750" s="35">
        <v>1182</v>
      </c>
      <c r="C750" s="47" t="s">
        <v>193</v>
      </c>
      <c r="D750" s="47" t="s">
        <v>929</v>
      </c>
      <c r="E750" s="47" t="s">
        <v>14</v>
      </c>
      <c r="F750" s="36" t="s">
        <v>211</v>
      </c>
      <c r="H750" s="97" t="str">
        <f t="shared" si="33"/>
        <v>Ana – Krajnović – OK Vihor – Ž14</v>
      </c>
      <c r="J750" s="97" t="str">
        <f t="shared" si="34"/>
        <v>Ana – Krajnović – OK Vihor</v>
      </c>
      <c r="L750" s="97" t="str">
        <f t="shared" si="35"/>
        <v>Ana – Krajnović</v>
      </c>
    </row>
    <row r="751" spans="2:12" x14ac:dyDescent="0.25">
      <c r="B751" s="35">
        <v>1295</v>
      </c>
      <c r="C751" s="47" t="s">
        <v>594</v>
      </c>
      <c r="D751" s="47" t="s">
        <v>929</v>
      </c>
      <c r="E751" s="47" t="s">
        <v>14</v>
      </c>
      <c r="F751" s="36" t="s">
        <v>142</v>
      </c>
      <c r="H751" s="97" t="str">
        <f t="shared" si="33"/>
        <v>Ivo – Krajnović – OK Vihor – M45</v>
      </c>
      <c r="J751" s="97" t="str">
        <f t="shared" si="34"/>
        <v>Ivo – Krajnović – OK Vihor</v>
      </c>
      <c r="L751" s="97" t="str">
        <f t="shared" si="35"/>
        <v>Ivo – Krajnović</v>
      </c>
    </row>
    <row r="752" spans="2:12" x14ac:dyDescent="0.25">
      <c r="B752" s="35">
        <v>1497</v>
      </c>
      <c r="C752" s="47" t="s">
        <v>24</v>
      </c>
      <c r="D752" s="47" t="s">
        <v>929</v>
      </c>
      <c r="E752" s="47" t="s">
        <v>14</v>
      </c>
      <c r="F752" s="36" t="s">
        <v>51</v>
      </c>
      <c r="H752" s="97" t="str">
        <f t="shared" si="33"/>
        <v>Luka – Krajnović – OK Vihor – M20</v>
      </c>
      <c r="J752" s="97" t="str">
        <f t="shared" si="34"/>
        <v>Luka – Krajnović – OK Vihor</v>
      </c>
      <c r="L752" s="97" t="str">
        <f t="shared" si="35"/>
        <v>Luka – Krajnović</v>
      </c>
    </row>
    <row r="753" spans="2:12" x14ac:dyDescent="0.25">
      <c r="B753" s="35">
        <v>1495</v>
      </c>
      <c r="C753" s="47" t="s">
        <v>179</v>
      </c>
      <c r="D753" s="47" t="s">
        <v>644</v>
      </c>
      <c r="E753" s="47" t="s">
        <v>14</v>
      </c>
      <c r="F753" s="36" t="s">
        <v>62</v>
      </c>
      <c r="H753" s="97" t="str">
        <f t="shared" si="33"/>
        <v>Miroslav – Kralj – OK Vihor – M21A</v>
      </c>
      <c r="J753" s="97" t="str">
        <f t="shared" si="34"/>
        <v>Miroslav – Kralj – OK Vihor</v>
      </c>
      <c r="L753" s="97" t="str">
        <f t="shared" si="35"/>
        <v>Miroslav – Kralj</v>
      </c>
    </row>
    <row r="754" spans="2:12" x14ac:dyDescent="0.25">
      <c r="B754" s="35">
        <v>1896</v>
      </c>
      <c r="C754" s="47" t="s">
        <v>273</v>
      </c>
      <c r="D754" s="47" t="s">
        <v>930</v>
      </c>
      <c r="E754" s="47" t="s">
        <v>14</v>
      </c>
      <c r="F754" s="36" t="s">
        <v>248</v>
      </c>
      <c r="H754" s="97" t="str">
        <f t="shared" si="33"/>
        <v>Nikolina – Kranjec – OK Vihor – Ž21B</v>
      </c>
      <c r="J754" s="97" t="str">
        <f t="shared" si="34"/>
        <v>Nikolina – Kranjec – OK Vihor</v>
      </c>
      <c r="L754" s="97" t="str">
        <f t="shared" si="35"/>
        <v>Nikolina – Kranjec</v>
      </c>
    </row>
    <row r="755" spans="2:12" x14ac:dyDescent="0.25">
      <c r="B755" s="35">
        <v>1010</v>
      </c>
      <c r="C755" s="47" t="s">
        <v>823</v>
      </c>
      <c r="D755" s="47" t="s">
        <v>931</v>
      </c>
      <c r="E755" s="47" t="s">
        <v>14</v>
      </c>
      <c r="F755" s="36"/>
      <c r="H755" s="97" t="str">
        <f t="shared" si="33"/>
        <v>Anita – Kristian – OK Vihor</v>
      </c>
      <c r="J755" s="97" t="str">
        <f t="shared" si="34"/>
        <v>Anita – Kristian – OK Vihor</v>
      </c>
      <c r="L755" s="97" t="str">
        <f t="shared" si="35"/>
        <v>Anita – Kristian</v>
      </c>
    </row>
    <row r="756" spans="2:12" x14ac:dyDescent="0.25">
      <c r="B756" s="35">
        <v>1386</v>
      </c>
      <c r="C756" s="47" t="s">
        <v>932</v>
      </c>
      <c r="D756" s="47" t="s">
        <v>933</v>
      </c>
      <c r="E756" s="47" t="s">
        <v>14</v>
      </c>
      <c r="F756" s="36" t="s">
        <v>142</v>
      </c>
      <c r="H756" s="97" t="str">
        <f t="shared" si="33"/>
        <v>Edo – Krš – OK Vihor – M45</v>
      </c>
      <c r="J756" s="97" t="str">
        <f t="shared" si="34"/>
        <v>Edo – Krš – OK Vihor</v>
      </c>
      <c r="L756" s="97" t="str">
        <f t="shared" si="35"/>
        <v>Edo – Krš</v>
      </c>
    </row>
    <row r="757" spans="2:12" x14ac:dyDescent="0.25">
      <c r="B757" s="35">
        <v>1216</v>
      </c>
      <c r="C757" s="47" t="s">
        <v>315</v>
      </c>
      <c r="D757" s="47" t="s">
        <v>933</v>
      </c>
      <c r="E757" s="47" t="s">
        <v>14</v>
      </c>
      <c r="F757" s="36" t="s">
        <v>270</v>
      </c>
      <c r="H757" s="97" t="str">
        <f t="shared" si="33"/>
        <v>Sanja – Krš – OK Vihor – Ž35</v>
      </c>
      <c r="J757" s="97" t="str">
        <f t="shared" si="34"/>
        <v>Sanja – Krš – OK Vihor</v>
      </c>
      <c r="L757" s="97" t="str">
        <f t="shared" si="35"/>
        <v>Sanja – Krš</v>
      </c>
    </row>
    <row r="758" spans="2:12" x14ac:dyDescent="0.25">
      <c r="B758" s="35">
        <v>1489</v>
      </c>
      <c r="C758" s="47" t="s">
        <v>61</v>
      </c>
      <c r="D758" s="47" t="s">
        <v>934</v>
      </c>
      <c r="E758" s="47" t="s">
        <v>14</v>
      </c>
      <c r="F758" s="36" t="s">
        <v>92</v>
      </c>
      <c r="H758" s="97" t="str">
        <f t="shared" si="33"/>
        <v>Matija – Kučinac – OK Vihor – M21B</v>
      </c>
      <c r="J758" s="97" t="str">
        <f t="shared" si="34"/>
        <v>Matija – Kučinac – OK Vihor</v>
      </c>
      <c r="L758" s="97" t="str">
        <f t="shared" si="35"/>
        <v>Matija – Kučinac</v>
      </c>
    </row>
    <row r="759" spans="2:12" x14ac:dyDescent="0.25">
      <c r="B759" s="35">
        <v>1544</v>
      </c>
      <c r="C759" s="47" t="s">
        <v>935</v>
      </c>
      <c r="D759" s="47" t="s">
        <v>934</v>
      </c>
      <c r="E759" s="47" t="s">
        <v>14</v>
      </c>
      <c r="F759" s="36" t="s">
        <v>322</v>
      </c>
      <c r="H759" s="97" t="str">
        <f t="shared" si="33"/>
        <v>Teodora – Kučinac – OK Vihor – Ž55</v>
      </c>
      <c r="J759" s="97" t="str">
        <f t="shared" si="34"/>
        <v>Teodora – Kučinac – OK Vihor</v>
      </c>
      <c r="L759" s="97" t="str">
        <f t="shared" si="35"/>
        <v>Teodora – Kučinac</v>
      </c>
    </row>
    <row r="760" spans="2:12" x14ac:dyDescent="0.25">
      <c r="B760" s="35">
        <v>1069</v>
      </c>
      <c r="C760" s="47" t="s">
        <v>936</v>
      </c>
      <c r="D760" s="47" t="s">
        <v>52</v>
      </c>
      <c r="E760" s="47" t="s">
        <v>14</v>
      </c>
      <c r="F760" s="36" t="s">
        <v>142</v>
      </c>
      <c r="H760" s="97" t="str">
        <f t="shared" si="33"/>
        <v>Boris – Kukec – OK Vihor – M45</v>
      </c>
      <c r="J760" s="97" t="str">
        <f t="shared" si="34"/>
        <v>Boris – Kukec – OK Vihor</v>
      </c>
      <c r="L760" s="97" t="str">
        <f t="shared" si="35"/>
        <v>Boris – Kukec</v>
      </c>
    </row>
    <row r="761" spans="2:12" x14ac:dyDescent="0.25">
      <c r="B761" s="35">
        <v>1105</v>
      </c>
      <c r="C761" s="47" t="s">
        <v>53</v>
      </c>
      <c r="D761" s="47" t="s">
        <v>52</v>
      </c>
      <c r="E761" s="47" t="s">
        <v>14</v>
      </c>
      <c r="F761" s="36" t="s">
        <v>51</v>
      </c>
      <c r="H761" s="97" t="str">
        <f t="shared" si="33"/>
        <v>Jura – Kukec – OK Vihor – M20</v>
      </c>
      <c r="J761" s="97" t="str">
        <f t="shared" si="34"/>
        <v>Jura – Kukec – OK Vihor</v>
      </c>
      <c r="L761" s="97" t="str">
        <f t="shared" si="35"/>
        <v>Jura – Kukec</v>
      </c>
    </row>
    <row r="762" spans="2:12" x14ac:dyDescent="0.25">
      <c r="B762" s="35">
        <v>1397</v>
      </c>
      <c r="C762" s="47" t="s">
        <v>937</v>
      </c>
      <c r="D762" s="47" t="s">
        <v>52</v>
      </c>
      <c r="E762" s="47" t="s">
        <v>14</v>
      </c>
      <c r="F762" s="36" t="s">
        <v>304</v>
      </c>
      <c r="H762" s="97" t="str">
        <f t="shared" si="33"/>
        <v>Karolina – Kukec – OK Vihor – Ž45</v>
      </c>
      <c r="J762" s="97" t="str">
        <f t="shared" si="34"/>
        <v>Karolina – Kukec – OK Vihor</v>
      </c>
      <c r="L762" s="97" t="str">
        <f t="shared" si="35"/>
        <v>Karolina – Kukec</v>
      </c>
    </row>
    <row r="763" spans="2:12" x14ac:dyDescent="0.25">
      <c r="B763" s="35">
        <v>1512</v>
      </c>
      <c r="C763" s="47" t="s">
        <v>227</v>
      </c>
      <c r="D763" s="47" t="s">
        <v>52</v>
      </c>
      <c r="E763" s="47" t="s">
        <v>14</v>
      </c>
      <c r="F763" s="36" t="s">
        <v>229</v>
      </c>
      <c r="H763" s="97" t="str">
        <f t="shared" si="33"/>
        <v>Marta – Kukec – OK Vihor – Ž20</v>
      </c>
      <c r="J763" s="97" t="str">
        <f t="shared" si="34"/>
        <v>Marta – Kukec – OK Vihor</v>
      </c>
      <c r="L763" s="97" t="str">
        <f t="shared" si="35"/>
        <v>Marta – Kukec</v>
      </c>
    </row>
    <row r="764" spans="2:12" x14ac:dyDescent="0.25">
      <c r="B764" s="35">
        <v>1708</v>
      </c>
      <c r="C764" s="47" t="s">
        <v>938</v>
      </c>
      <c r="D764" s="47" t="s">
        <v>939</v>
      </c>
      <c r="E764" s="47" t="s">
        <v>14</v>
      </c>
      <c r="F764" s="36"/>
      <c r="H764" s="97" t="str">
        <f t="shared" si="33"/>
        <v>Matea – Kulušić – OK Vihor</v>
      </c>
      <c r="J764" s="97" t="str">
        <f t="shared" si="34"/>
        <v>Matea – Kulušić – OK Vihor</v>
      </c>
      <c r="L764" s="97" t="str">
        <f t="shared" si="35"/>
        <v>Matea – Kulušić</v>
      </c>
    </row>
    <row r="765" spans="2:12" x14ac:dyDescent="0.25">
      <c r="B765" s="35">
        <v>1375</v>
      </c>
      <c r="C765" s="47" t="s">
        <v>292</v>
      </c>
      <c r="D765" s="47" t="s">
        <v>291</v>
      </c>
      <c r="E765" s="47" t="s">
        <v>14</v>
      </c>
      <c r="F765" s="36" t="s">
        <v>270</v>
      </c>
      <c r="H765" s="97" t="str">
        <f t="shared" si="33"/>
        <v>Maja – Kušt – OK Vihor – Ž35</v>
      </c>
      <c r="J765" s="97" t="str">
        <f t="shared" si="34"/>
        <v>Maja – Kušt – OK Vihor</v>
      </c>
      <c r="L765" s="97" t="str">
        <f t="shared" si="35"/>
        <v>Maja – Kušt</v>
      </c>
    </row>
    <row r="766" spans="2:12" x14ac:dyDescent="0.25">
      <c r="B766" s="35">
        <v>1029</v>
      </c>
      <c r="C766" s="47" t="s">
        <v>219</v>
      </c>
      <c r="D766" s="47" t="s">
        <v>940</v>
      </c>
      <c r="E766" s="47" t="s">
        <v>14</v>
      </c>
      <c r="F766" s="36"/>
      <c r="H766" s="97" t="str">
        <f t="shared" si="33"/>
        <v>Petra – Laškarin – OK Vihor</v>
      </c>
      <c r="J766" s="97" t="str">
        <f t="shared" si="34"/>
        <v>Petra – Laškarin – OK Vihor</v>
      </c>
      <c r="L766" s="97" t="str">
        <f t="shared" si="35"/>
        <v>Petra – Laškarin</v>
      </c>
    </row>
    <row r="767" spans="2:12" x14ac:dyDescent="0.25">
      <c r="B767" s="35">
        <v>1076</v>
      </c>
      <c r="C767" s="47" t="s">
        <v>941</v>
      </c>
      <c r="D767" s="47" t="s">
        <v>942</v>
      </c>
      <c r="E767" s="47" t="s">
        <v>14</v>
      </c>
      <c r="F767" s="36" t="s">
        <v>304</v>
      </c>
      <c r="H767" s="97" t="str">
        <f t="shared" si="33"/>
        <v>Nevena – Letica – OK Vihor – Ž45</v>
      </c>
      <c r="J767" s="97" t="str">
        <f t="shared" si="34"/>
        <v>Nevena – Letica – OK Vihor</v>
      </c>
      <c r="L767" s="97" t="str">
        <f t="shared" si="35"/>
        <v>Nevena – Letica</v>
      </c>
    </row>
    <row r="768" spans="2:12" x14ac:dyDescent="0.25">
      <c r="B768" s="35">
        <v>1013</v>
      </c>
      <c r="C768" s="47" t="s">
        <v>83</v>
      </c>
      <c r="D768" s="47" t="s">
        <v>943</v>
      </c>
      <c r="E768" s="47" t="s">
        <v>14</v>
      </c>
      <c r="F768" s="36"/>
      <c r="H768" s="97" t="str">
        <f t="shared" si="33"/>
        <v>Domagoj – Levanić – OK Vihor</v>
      </c>
      <c r="J768" s="97" t="str">
        <f t="shared" si="34"/>
        <v>Domagoj – Levanić – OK Vihor</v>
      </c>
      <c r="L768" s="97" t="str">
        <f t="shared" si="35"/>
        <v>Domagoj – Levanić</v>
      </c>
    </row>
    <row r="769" spans="2:12" x14ac:dyDescent="0.25">
      <c r="B769" s="35">
        <v>1034</v>
      </c>
      <c r="C769" s="47" t="s">
        <v>77</v>
      </c>
      <c r="D769" s="47" t="s">
        <v>944</v>
      </c>
      <c r="E769" s="47" t="s">
        <v>14</v>
      </c>
      <c r="F769" s="36"/>
      <c r="H769" s="97" t="str">
        <f t="shared" si="33"/>
        <v>Tomislav – Lopandić – OK Vihor</v>
      </c>
      <c r="J769" s="97" t="str">
        <f t="shared" si="34"/>
        <v>Tomislav – Lopandić – OK Vihor</v>
      </c>
      <c r="L769" s="97" t="str">
        <f t="shared" si="35"/>
        <v>Tomislav – Lopandić</v>
      </c>
    </row>
    <row r="770" spans="2:12" x14ac:dyDescent="0.25">
      <c r="B770" s="35">
        <v>1080</v>
      </c>
      <c r="C770" s="47" t="s">
        <v>945</v>
      </c>
      <c r="D770" s="47" t="s">
        <v>946</v>
      </c>
      <c r="E770" s="47" t="s">
        <v>14</v>
      </c>
      <c r="F770" s="36" t="s">
        <v>304</v>
      </c>
      <c r="H770" s="97" t="str">
        <f t="shared" si="33"/>
        <v>Darinka – Lovrec – OK Vihor – Ž45</v>
      </c>
      <c r="J770" s="97" t="str">
        <f t="shared" si="34"/>
        <v>Darinka – Lovrec – OK Vihor</v>
      </c>
      <c r="L770" s="97" t="str">
        <f t="shared" si="35"/>
        <v>Darinka – Lovrec</v>
      </c>
    </row>
    <row r="771" spans="2:12" x14ac:dyDescent="0.25">
      <c r="B771" s="35">
        <v>1360</v>
      </c>
      <c r="C771" s="47" t="s">
        <v>234</v>
      </c>
      <c r="D771" s="47" t="s">
        <v>946</v>
      </c>
      <c r="E771" s="47" t="s">
        <v>14</v>
      </c>
      <c r="F771" s="36" t="s">
        <v>232</v>
      </c>
      <c r="H771" s="97" t="str">
        <f t="shared" si="33"/>
        <v>Iva – Lovrec – OK Vihor – Ž21A</v>
      </c>
      <c r="J771" s="97" t="str">
        <f t="shared" si="34"/>
        <v>Iva – Lovrec – OK Vihor</v>
      </c>
      <c r="L771" s="97" t="str">
        <f t="shared" si="35"/>
        <v>Iva – Lovrec</v>
      </c>
    </row>
    <row r="772" spans="2:12" x14ac:dyDescent="0.25">
      <c r="B772" s="35">
        <v>1532</v>
      </c>
      <c r="C772" s="47" t="s">
        <v>376</v>
      </c>
      <c r="D772" s="47" t="s">
        <v>946</v>
      </c>
      <c r="E772" s="47" t="s">
        <v>14</v>
      </c>
      <c r="F772" s="36" t="s">
        <v>248</v>
      </c>
      <c r="H772" s="97" t="str">
        <f t="shared" si="33"/>
        <v>Mia – Lovrec – OK Vihor – Ž21B</v>
      </c>
      <c r="J772" s="97" t="str">
        <f t="shared" si="34"/>
        <v>Mia – Lovrec – OK Vihor</v>
      </c>
      <c r="L772" s="97" t="str">
        <f t="shared" si="35"/>
        <v>Mia – Lovrec</v>
      </c>
    </row>
    <row r="773" spans="2:12" x14ac:dyDescent="0.25">
      <c r="B773" s="35">
        <v>1482</v>
      </c>
      <c r="C773" s="47" t="s">
        <v>496</v>
      </c>
      <c r="D773" s="47" t="s">
        <v>946</v>
      </c>
      <c r="E773" s="47" t="s">
        <v>14</v>
      </c>
      <c r="F773" s="36" t="s">
        <v>168</v>
      </c>
      <c r="H773" s="97" t="str">
        <f t="shared" si="33"/>
        <v>Nenad – Lovrec – OK Vihor – M55</v>
      </c>
      <c r="J773" s="97" t="str">
        <f t="shared" si="34"/>
        <v>Nenad – Lovrec – OK Vihor</v>
      </c>
      <c r="L773" s="97" t="str">
        <f t="shared" si="35"/>
        <v>Nenad – Lovrec</v>
      </c>
    </row>
    <row r="774" spans="2:12" x14ac:dyDescent="0.25">
      <c r="B774" s="35">
        <v>1897</v>
      </c>
      <c r="C774" s="47" t="s">
        <v>127</v>
      </c>
      <c r="D774" s="47" t="s">
        <v>947</v>
      </c>
      <c r="E774" s="47" t="s">
        <v>14</v>
      </c>
      <c r="F774" s="36" t="s">
        <v>92</v>
      </c>
      <c r="H774" s="97" t="str">
        <f t="shared" si="33"/>
        <v>Franjo – Lozančić – OK Vihor – M21B</v>
      </c>
      <c r="J774" s="97" t="str">
        <f t="shared" si="34"/>
        <v>Franjo – Lozančić – OK Vihor</v>
      </c>
      <c r="L774" s="97" t="str">
        <f t="shared" si="35"/>
        <v>Franjo – Lozančić</v>
      </c>
    </row>
    <row r="775" spans="2:12" x14ac:dyDescent="0.25">
      <c r="B775" s="35">
        <v>1898</v>
      </c>
      <c r="C775" s="47" t="s">
        <v>447</v>
      </c>
      <c r="D775" s="47" t="s">
        <v>948</v>
      </c>
      <c r="E775" s="47" t="s">
        <v>14</v>
      </c>
      <c r="F775" s="36" t="s">
        <v>92</v>
      </c>
      <c r="H775" s="97" t="str">
        <f t="shared" si="33"/>
        <v>Nikola – Lucić – OK Vihor – M21B</v>
      </c>
      <c r="J775" s="97" t="str">
        <f t="shared" si="34"/>
        <v>Nikola – Lucić – OK Vihor</v>
      </c>
      <c r="L775" s="97" t="str">
        <f t="shared" si="35"/>
        <v>Nikola – Lucić</v>
      </c>
    </row>
    <row r="776" spans="2:12" x14ac:dyDescent="0.25">
      <c r="B776" s="35">
        <v>1899</v>
      </c>
      <c r="C776" s="47" t="s">
        <v>58</v>
      </c>
      <c r="D776" s="47" t="s">
        <v>949</v>
      </c>
      <c r="E776" s="47" t="s">
        <v>14</v>
      </c>
      <c r="F776" s="36" t="s">
        <v>92</v>
      </c>
      <c r="H776" s="97" t="str">
        <f t="shared" si="33"/>
        <v>Ivan – Majnarić – OK Vihor – M21B</v>
      </c>
      <c r="J776" s="97" t="str">
        <f t="shared" si="34"/>
        <v>Ivan – Majnarić – OK Vihor</v>
      </c>
      <c r="L776" s="97" t="str">
        <f t="shared" si="35"/>
        <v>Ivan – Majnarić</v>
      </c>
    </row>
    <row r="777" spans="2:12" x14ac:dyDescent="0.25">
      <c r="B777" s="35">
        <v>1390</v>
      </c>
      <c r="C777" s="47" t="s">
        <v>600</v>
      </c>
      <c r="D777" s="47" t="s">
        <v>950</v>
      </c>
      <c r="E777" s="47" t="s">
        <v>14</v>
      </c>
      <c r="F777" s="36" t="s">
        <v>248</v>
      </c>
      <c r="H777" s="97" t="str">
        <f t="shared" si="33"/>
        <v>Lorena – Malec – OK Vihor – Ž21B</v>
      </c>
      <c r="J777" s="97" t="str">
        <f t="shared" si="34"/>
        <v>Lorena – Malec – OK Vihor</v>
      </c>
      <c r="L777" s="97" t="str">
        <f t="shared" si="35"/>
        <v>Lorena – Malec</v>
      </c>
    </row>
    <row r="778" spans="2:12" x14ac:dyDescent="0.25">
      <c r="B778" s="35">
        <v>1900</v>
      </c>
      <c r="C778" s="47" t="s">
        <v>103</v>
      </c>
      <c r="D778" s="47" t="s">
        <v>545</v>
      </c>
      <c r="E778" s="47" t="s">
        <v>14</v>
      </c>
      <c r="F778" s="36" t="s">
        <v>92</v>
      </c>
      <c r="H778" s="97" t="str">
        <f t="shared" si="33"/>
        <v>Dario – Malović – OK Vihor – M21B</v>
      </c>
      <c r="J778" s="97" t="str">
        <f t="shared" si="34"/>
        <v>Dario – Malović – OK Vihor</v>
      </c>
      <c r="L778" s="97" t="str">
        <f t="shared" si="35"/>
        <v>Dario – Malović</v>
      </c>
    </row>
    <row r="779" spans="2:12" x14ac:dyDescent="0.25">
      <c r="B779" s="35">
        <v>1411</v>
      </c>
      <c r="C779" s="47" t="s">
        <v>379</v>
      </c>
      <c r="D779" s="47" t="s">
        <v>951</v>
      </c>
      <c r="E779" s="47" t="s">
        <v>14</v>
      </c>
      <c r="F779" s="36" t="s">
        <v>5</v>
      </c>
      <c r="H779" s="97" t="str">
        <f t="shared" ref="H779:H842" si="36">IF(C779="","",C779) &amp; IF(D779="",""," – " &amp; D779) &amp; IF(E779="",""," – " &amp; E779) &amp; IF(F779="",""," – " &amp; F779)</f>
        <v>Bruno – Mance – OK Vihor – M12</v>
      </c>
      <c r="J779" s="97" t="str">
        <f t="shared" ref="J779:J842" si="37">IF(C779="","",C779) &amp; IF(D779="",""," – " &amp; D779) &amp; IF(E779="",""," – " &amp; E779)</f>
        <v>Bruno – Mance – OK Vihor</v>
      </c>
      <c r="L779" s="97" t="str">
        <f t="shared" ref="L779:L842" si="38">IF(C779="","",C779) &amp; IF(D779="",""," – " &amp; D779)</f>
        <v>Bruno – Mance</v>
      </c>
    </row>
    <row r="780" spans="2:12" x14ac:dyDescent="0.25">
      <c r="B780" s="35">
        <v>1353</v>
      </c>
      <c r="C780" s="47" t="s">
        <v>192</v>
      </c>
      <c r="D780" s="47" t="s">
        <v>951</v>
      </c>
      <c r="E780" s="47" t="s">
        <v>14</v>
      </c>
      <c r="F780" s="36" t="s">
        <v>248</v>
      </c>
      <c r="H780" s="97" t="str">
        <f t="shared" si="36"/>
        <v>Ines – Mance – OK Vihor – Ž21B</v>
      </c>
      <c r="J780" s="97" t="str">
        <f t="shared" si="37"/>
        <v>Ines – Mance – OK Vihor</v>
      </c>
      <c r="L780" s="97" t="str">
        <f t="shared" si="38"/>
        <v>Ines – Mance</v>
      </c>
    </row>
    <row r="781" spans="2:12" x14ac:dyDescent="0.25">
      <c r="B781" s="35">
        <v>1207</v>
      </c>
      <c r="C781" s="47" t="s">
        <v>40</v>
      </c>
      <c r="D781" s="47" t="s">
        <v>951</v>
      </c>
      <c r="E781" s="47" t="s">
        <v>14</v>
      </c>
      <c r="F781" s="36" t="s">
        <v>5</v>
      </c>
      <c r="H781" s="97" t="str">
        <f t="shared" si="36"/>
        <v>Teo – Mance – OK Vihor – M12</v>
      </c>
      <c r="J781" s="97" t="str">
        <f t="shared" si="37"/>
        <v>Teo – Mance – OK Vihor</v>
      </c>
      <c r="L781" s="97" t="str">
        <f t="shared" si="38"/>
        <v>Teo – Mance</v>
      </c>
    </row>
    <row r="782" spans="2:12" x14ac:dyDescent="0.25">
      <c r="B782" s="35">
        <v>1152</v>
      </c>
      <c r="C782" s="47" t="s">
        <v>952</v>
      </c>
      <c r="D782" s="47" t="s">
        <v>953</v>
      </c>
      <c r="E782" s="47" t="s">
        <v>14</v>
      </c>
      <c r="F782" s="36" t="s">
        <v>304</v>
      </c>
      <c r="H782" s="97" t="str">
        <f t="shared" si="36"/>
        <v>Jasna – Mandac – OK Vihor – Ž45</v>
      </c>
      <c r="J782" s="97" t="str">
        <f t="shared" si="37"/>
        <v>Jasna – Mandac – OK Vihor</v>
      </c>
      <c r="L782" s="97" t="str">
        <f t="shared" si="38"/>
        <v>Jasna – Mandac</v>
      </c>
    </row>
    <row r="783" spans="2:12" x14ac:dyDescent="0.25">
      <c r="B783" s="35">
        <v>1018</v>
      </c>
      <c r="C783" s="47" t="s">
        <v>242</v>
      </c>
      <c r="D783" s="47" t="s">
        <v>954</v>
      </c>
      <c r="E783" s="47" t="s">
        <v>14</v>
      </c>
      <c r="F783" s="36"/>
      <c r="H783" s="97" t="str">
        <f t="shared" si="36"/>
        <v>Jelena – Manzin Ištvanović – OK Vihor</v>
      </c>
      <c r="J783" s="97" t="str">
        <f t="shared" si="37"/>
        <v>Jelena – Manzin Ištvanović – OK Vihor</v>
      </c>
      <c r="L783" s="97" t="str">
        <f t="shared" si="38"/>
        <v>Jelena – Manzin Ištvanović</v>
      </c>
    </row>
    <row r="784" spans="2:12" x14ac:dyDescent="0.25">
      <c r="B784" s="35">
        <v>1410</v>
      </c>
      <c r="C784" s="47" t="s">
        <v>548</v>
      </c>
      <c r="D784" s="47" t="s">
        <v>955</v>
      </c>
      <c r="E784" s="47" t="s">
        <v>14</v>
      </c>
      <c r="F784" s="36" t="s">
        <v>220</v>
      </c>
      <c r="H784" s="97" t="str">
        <f t="shared" si="36"/>
        <v>Ira – Mareković – OK Vihor – Ž16</v>
      </c>
      <c r="J784" s="97" t="str">
        <f t="shared" si="37"/>
        <v>Ira – Mareković – OK Vihor</v>
      </c>
      <c r="L784" s="97" t="str">
        <f t="shared" si="38"/>
        <v>Ira – Mareković</v>
      </c>
    </row>
    <row r="785" spans="2:12" x14ac:dyDescent="0.25">
      <c r="B785" s="35">
        <v>1183</v>
      </c>
      <c r="C785" s="47" t="s">
        <v>353</v>
      </c>
      <c r="D785" s="47" t="s">
        <v>955</v>
      </c>
      <c r="E785" s="47" t="s">
        <v>14</v>
      </c>
      <c r="F785" s="36" t="s">
        <v>142</v>
      </c>
      <c r="H785" s="97" t="str">
        <f t="shared" si="36"/>
        <v>Siniša – Mareković – OK Vihor – M45</v>
      </c>
      <c r="J785" s="97" t="str">
        <f t="shared" si="37"/>
        <v>Siniša – Mareković – OK Vihor</v>
      </c>
      <c r="L785" s="97" t="str">
        <f t="shared" si="38"/>
        <v>Siniša – Mareković</v>
      </c>
    </row>
    <row r="786" spans="2:12" x14ac:dyDescent="0.25">
      <c r="B786" s="35">
        <v>1408</v>
      </c>
      <c r="C786" s="47" t="s">
        <v>17</v>
      </c>
      <c r="D786" s="47" t="s">
        <v>956</v>
      </c>
      <c r="E786" s="47" t="s">
        <v>14</v>
      </c>
      <c r="F786" s="36" t="s">
        <v>28</v>
      </c>
      <c r="H786" s="97" t="str">
        <f t="shared" si="36"/>
        <v>Filip – Marendić – OK Vihor – M14</v>
      </c>
      <c r="J786" s="97" t="str">
        <f t="shared" si="37"/>
        <v>Filip – Marendić – OK Vihor</v>
      </c>
      <c r="L786" s="97" t="str">
        <f t="shared" si="38"/>
        <v>Filip – Marendić</v>
      </c>
    </row>
    <row r="787" spans="2:12" x14ac:dyDescent="0.25">
      <c r="B787" s="35">
        <v>1234</v>
      </c>
      <c r="C787" s="47" t="s">
        <v>77</v>
      </c>
      <c r="D787" s="47" t="s">
        <v>957</v>
      </c>
      <c r="E787" s="47" t="s">
        <v>14</v>
      </c>
      <c r="F787" s="36" t="s">
        <v>142</v>
      </c>
      <c r="H787" s="97" t="str">
        <f t="shared" si="36"/>
        <v>Tomislav – Marjanović – OK Vihor – M45</v>
      </c>
      <c r="J787" s="97" t="str">
        <f t="shared" si="37"/>
        <v>Tomislav – Marjanović – OK Vihor</v>
      </c>
      <c r="L787" s="97" t="str">
        <f t="shared" si="38"/>
        <v>Tomislav – Marjanović</v>
      </c>
    </row>
    <row r="788" spans="2:12" x14ac:dyDescent="0.25">
      <c r="B788" s="35">
        <v>1901</v>
      </c>
      <c r="C788" s="47" t="s">
        <v>294</v>
      </c>
      <c r="D788" s="47" t="s">
        <v>423</v>
      </c>
      <c r="E788" s="47" t="s">
        <v>14</v>
      </c>
      <c r="F788" s="36" t="s">
        <v>248</v>
      </c>
      <c r="H788" s="97" t="str">
        <f t="shared" si="36"/>
        <v>Ivana – Marković – OK Vihor – Ž21B</v>
      </c>
      <c r="J788" s="97" t="str">
        <f t="shared" si="37"/>
        <v>Ivana – Marković – OK Vihor</v>
      </c>
      <c r="L788" s="97" t="str">
        <f t="shared" si="38"/>
        <v>Ivana – Marković</v>
      </c>
    </row>
    <row r="789" spans="2:12" x14ac:dyDescent="0.25">
      <c r="B789" s="35">
        <v>1190</v>
      </c>
      <c r="C789" s="47" t="s">
        <v>193</v>
      </c>
      <c r="D789" s="47" t="s">
        <v>958</v>
      </c>
      <c r="E789" s="47" t="s">
        <v>14</v>
      </c>
      <c r="F789" s="36" t="s">
        <v>248</v>
      </c>
      <c r="H789" s="97" t="str">
        <f t="shared" si="36"/>
        <v>Ana – Markulin – OK Vihor – Ž21B</v>
      </c>
      <c r="J789" s="97" t="str">
        <f t="shared" si="37"/>
        <v>Ana – Markulin – OK Vihor</v>
      </c>
      <c r="L789" s="97" t="str">
        <f t="shared" si="38"/>
        <v>Ana – Markulin</v>
      </c>
    </row>
    <row r="790" spans="2:12" x14ac:dyDescent="0.25">
      <c r="B790" s="35">
        <v>1016</v>
      </c>
      <c r="C790" s="47" t="s">
        <v>132</v>
      </c>
      <c r="D790" s="47" t="s">
        <v>959</v>
      </c>
      <c r="E790" s="47" t="s">
        <v>14</v>
      </c>
      <c r="F790" s="36"/>
      <c r="H790" s="97" t="str">
        <f t="shared" si="36"/>
        <v>Goran – Marović – OK Vihor</v>
      </c>
      <c r="J790" s="97" t="str">
        <f t="shared" si="37"/>
        <v>Goran – Marović – OK Vihor</v>
      </c>
      <c r="L790" s="97" t="str">
        <f t="shared" si="38"/>
        <v>Goran – Marović</v>
      </c>
    </row>
    <row r="791" spans="2:12" x14ac:dyDescent="0.25">
      <c r="B791" s="35">
        <v>1942</v>
      </c>
      <c r="C791" s="47" t="s">
        <v>960</v>
      </c>
      <c r="D791" s="47" t="s">
        <v>694</v>
      </c>
      <c r="E791" s="47" t="s">
        <v>14</v>
      </c>
      <c r="F791" s="36" t="s">
        <v>92</v>
      </c>
      <c r="H791" s="97" t="str">
        <f t="shared" si="36"/>
        <v>Dino – Martinović – OK Vihor – M21B</v>
      </c>
      <c r="J791" s="97" t="str">
        <f t="shared" si="37"/>
        <v>Dino – Martinović – OK Vihor</v>
      </c>
      <c r="L791" s="97" t="str">
        <f t="shared" si="38"/>
        <v>Dino – Martinović</v>
      </c>
    </row>
    <row r="792" spans="2:12" x14ac:dyDescent="0.25">
      <c r="B792" s="35">
        <v>1803</v>
      </c>
      <c r="C792" s="47" t="s">
        <v>369</v>
      </c>
      <c r="D792" s="47" t="s">
        <v>961</v>
      </c>
      <c r="E792" s="47" t="s">
        <v>14</v>
      </c>
      <c r="F792" s="36"/>
      <c r="H792" s="97" t="str">
        <f t="shared" si="36"/>
        <v>Šimun – Matešić – OK Vihor</v>
      </c>
      <c r="J792" s="97" t="str">
        <f t="shared" si="37"/>
        <v>Šimun – Matešić – OK Vihor</v>
      </c>
      <c r="L792" s="97" t="str">
        <f t="shared" si="38"/>
        <v>Šimun – Matešić</v>
      </c>
    </row>
    <row r="793" spans="2:12" x14ac:dyDescent="0.25">
      <c r="B793" s="35">
        <v>1271</v>
      </c>
      <c r="C793" s="47" t="s">
        <v>417</v>
      </c>
      <c r="D793" s="47" t="s">
        <v>962</v>
      </c>
      <c r="E793" s="47" t="s">
        <v>14</v>
      </c>
      <c r="F793" s="36" t="s">
        <v>168</v>
      </c>
      <c r="H793" s="97" t="str">
        <f t="shared" si="36"/>
        <v>Josip – Matijašić – OK Vihor – M55</v>
      </c>
      <c r="J793" s="97" t="str">
        <f t="shared" si="37"/>
        <v>Josip – Matijašić – OK Vihor</v>
      </c>
      <c r="L793" s="97" t="str">
        <f t="shared" si="38"/>
        <v>Josip – Matijašić</v>
      </c>
    </row>
    <row r="794" spans="2:12" x14ac:dyDescent="0.25">
      <c r="B794" s="35">
        <v>1428</v>
      </c>
      <c r="C794" s="47" t="s">
        <v>936</v>
      </c>
      <c r="D794" s="47" t="s">
        <v>963</v>
      </c>
      <c r="E794" s="47" t="s">
        <v>14</v>
      </c>
      <c r="F794" s="36" t="s">
        <v>142</v>
      </c>
      <c r="H794" s="97" t="str">
        <f t="shared" si="36"/>
        <v>Boris – Mazić – OK Vihor – M45</v>
      </c>
      <c r="J794" s="97" t="str">
        <f t="shared" si="37"/>
        <v>Boris – Mazić – OK Vihor</v>
      </c>
      <c r="L794" s="97" t="str">
        <f t="shared" si="38"/>
        <v>Boris – Mazić</v>
      </c>
    </row>
    <row r="795" spans="2:12" x14ac:dyDescent="0.25">
      <c r="B795" s="35">
        <v>1251</v>
      </c>
      <c r="C795" s="47" t="s">
        <v>964</v>
      </c>
      <c r="D795" s="47" t="s">
        <v>963</v>
      </c>
      <c r="E795" s="47" t="s">
        <v>14</v>
      </c>
      <c r="F795" s="36" t="s">
        <v>5</v>
      </c>
      <c r="H795" s="97" t="str">
        <f t="shared" si="36"/>
        <v>Lovre – Mazić – OK Vihor – M12</v>
      </c>
      <c r="J795" s="97" t="str">
        <f t="shared" si="37"/>
        <v>Lovre – Mazić – OK Vihor</v>
      </c>
      <c r="L795" s="97" t="str">
        <f t="shared" si="38"/>
        <v>Lovre – Mazić</v>
      </c>
    </row>
    <row r="796" spans="2:12" x14ac:dyDescent="0.25">
      <c r="B796" s="35">
        <v>1057</v>
      </c>
      <c r="C796" s="47" t="s">
        <v>965</v>
      </c>
      <c r="D796" s="47" t="s">
        <v>963</v>
      </c>
      <c r="E796" s="47" t="s">
        <v>14</v>
      </c>
      <c r="F796" s="36" t="s">
        <v>28</v>
      </c>
      <c r="H796" s="97" t="str">
        <f t="shared" si="36"/>
        <v>Mikula – Mazić – OK Vihor – M14</v>
      </c>
      <c r="J796" s="97" t="str">
        <f t="shared" si="37"/>
        <v>Mikula – Mazić – OK Vihor</v>
      </c>
      <c r="L796" s="97" t="str">
        <f t="shared" si="38"/>
        <v>Mikula – Mazić</v>
      </c>
    </row>
    <row r="797" spans="2:12" x14ac:dyDescent="0.25">
      <c r="B797" s="35">
        <v>1221</v>
      </c>
      <c r="C797" s="47" t="s">
        <v>966</v>
      </c>
      <c r="D797" s="47" t="s">
        <v>963</v>
      </c>
      <c r="E797" s="47" t="s">
        <v>14</v>
      </c>
      <c r="F797" s="36" t="s">
        <v>5</v>
      </c>
      <c r="H797" s="97" t="str">
        <f t="shared" si="36"/>
        <v>Vjeko – Mazić – OK Vihor – M12</v>
      </c>
      <c r="J797" s="97" t="str">
        <f t="shared" si="37"/>
        <v>Vjeko – Mazić – OK Vihor</v>
      </c>
      <c r="L797" s="97" t="str">
        <f t="shared" si="38"/>
        <v>Vjeko – Mazić</v>
      </c>
    </row>
    <row r="798" spans="2:12" x14ac:dyDescent="0.25">
      <c r="B798" s="35">
        <v>1709</v>
      </c>
      <c r="C798" s="47" t="s">
        <v>193</v>
      </c>
      <c r="D798" s="47" t="s">
        <v>967</v>
      </c>
      <c r="E798" s="47" t="s">
        <v>14</v>
      </c>
      <c r="F798" s="36"/>
      <c r="H798" s="97" t="str">
        <f t="shared" si="36"/>
        <v>Ana – Medved – OK Vihor</v>
      </c>
      <c r="J798" s="97" t="str">
        <f t="shared" si="37"/>
        <v>Ana – Medved – OK Vihor</v>
      </c>
      <c r="L798" s="97" t="str">
        <f t="shared" si="38"/>
        <v>Ana – Medved</v>
      </c>
    </row>
    <row r="799" spans="2:12" x14ac:dyDescent="0.25">
      <c r="B799" s="35">
        <v>1548</v>
      </c>
      <c r="C799" s="47" t="s">
        <v>173</v>
      </c>
      <c r="D799" s="47" t="s">
        <v>181</v>
      </c>
      <c r="E799" s="47" t="s">
        <v>14</v>
      </c>
      <c r="F799" s="36" t="s">
        <v>180</v>
      </c>
      <c r="H799" s="97" t="str">
        <f t="shared" si="36"/>
        <v>Ivica – Mesić – OK Vihor – M65</v>
      </c>
      <c r="J799" s="97" t="str">
        <f t="shared" si="37"/>
        <v>Ivica – Mesić – OK Vihor</v>
      </c>
      <c r="L799" s="97" t="str">
        <f t="shared" si="38"/>
        <v>Ivica – Mesić</v>
      </c>
    </row>
    <row r="800" spans="2:12" x14ac:dyDescent="0.25">
      <c r="B800" s="35">
        <v>1136</v>
      </c>
      <c r="C800" s="47" t="s">
        <v>968</v>
      </c>
      <c r="D800" s="47" t="s">
        <v>181</v>
      </c>
      <c r="E800" s="47" t="s">
        <v>14</v>
      </c>
      <c r="F800" s="36" t="s">
        <v>248</v>
      </c>
      <c r="H800" s="97" t="str">
        <f t="shared" si="36"/>
        <v>Maša – Mesić – OK Vihor – Ž21B</v>
      </c>
      <c r="J800" s="97" t="str">
        <f t="shared" si="37"/>
        <v>Maša – Mesić – OK Vihor</v>
      </c>
      <c r="L800" s="97" t="str">
        <f t="shared" si="38"/>
        <v>Maša – Mesić</v>
      </c>
    </row>
    <row r="801" spans="2:12" x14ac:dyDescent="0.25">
      <c r="B801" s="35">
        <v>1167</v>
      </c>
      <c r="C801" s="47" t="s">
        <v>61</v>
      </c>
      <c r="D801" s="47" t="s">
        <v>181</v>
      </c>
      <c r="E801" s="47" t="s">
        <v>14</v>
      </c>
      <c r="F801" s="36" t="s">
        <v>92</v>
      </c>
      <c r="H801" s="97" t="str">
        <f t="shared" si="36"/>
        <v>Matija – Mesić – OK Vihor – M21B</v>
      </c>
      <c r="J801" s="97" t="str">
        <f t="shared" si="37"/>
        <v>Matija – Mesić – OK Vihor</v>
      </c>
      <c r="L801" s="97" t="str">
        <f t="shared" si="38"/>
        <v>Matija – Mesić</v>
      </c>
    </row>
    <row r="802" spans="2:12" x14ac:dyDescent="0.25">
      <c r="B802" s="35">
        <v>1710</v>
      </c>
      <c r="C802" s="47" t="s">
        <v>149</v>
      </c>
      <c r="D802" s="47" t="s">
        <v>424</v>
      </c>
      <c r="E802" s="47" t="s">
        <v>14</v>
      </c>
      <c r="F802" s="36"/>
      <c r="H802" s="97" t="str">
        <f t="shared" si="36"/>
        <v>Bojan – Mihaljević – OK Vihor</v>
      </c>
      <c r="J802" s="97" t="str">
        <f t="shared" si="37"/>
        <v>Bojan – Mihaljević – OK Vihor</v>
      </c>
      <c r="L802" s="97" t="str">
        <f t="shared" si="38"/>
        <v>Bojan – Mihaljević</v>
      </c>
    </row>
    <row r="803" spans="2:12" x14ac:dyDescent="0.25">
      <c r="B803" s="35">
        <v>1533</v>
      </c>
      <c r="C803" s="47" t="s">
        <v>496</v>
      </c>
      <c r="D803" s="47" t="s">
        <v>424</v>
      </c>
      <c r="E803" s="47" t="s">
        <v>14</v>
      </c>
      <c r="F803" s="36" t="s">
        <v>168</v>
      </c>
      <c r="H803" s="97" t="str">
        <f t="shared" si="36"/>
        <v>Nenad – Mihaljević – OK Vihor – M55</v>
      </c>
      <c r="J803" s="97" t="str">
        <f t="shared" si="37"/>
        <v>Nenad – Mihaljević – OK Vihor</v>
      </c>
      <c r="L803" s="97" t="str">
        <f t="shared" si="38"/>
        <v>Nenad – Mihaljević</v>
      </c>
    </row>
    <row r="804" spans="2:12" x14ac:dyDescent="0.25">
      <c r="B804" s="35">
        <v>1422</v>
      </c>
      <c r="C804" s="47" t="s">
        <v>77</v>
      </c>
      <c r="D804" s="47" t="s">
        <v>969</v>
      </c>
      <c r="E804" s="47" t="s">
        <v>14</v>
      </c>
      <c r="F804" s="36" t="s">
        <v>51</v>
      </c>
      <c r="H804" s="97" t="str">
        <f t="shared" si="36"/>
        <v>Tomislav – Mikić – OK Vihor – M20</v>
      </c>
      <c r="J804" s="97" t="str">
        <f t="shared" si="37"/>
        <v>Tomislav – Mikić – OK Vihor</v>
      </c>
      <c r="L804" s="97" t="str">
        <f t="shared" si="38"/>
        <v>Tomislav – Mikić</v>
      </c>
    </row>
    <row r="805" spans="2:12" x14ac:dyDescent="0.25">
      <c r="B805" s="35">
        <v>1460</v>
      </c>
      <c r="C805" s="47" t="s">
        <v>267</v>
      </c>
      <c r="D805" s="47" t="s">
        <v>266</v>
      </c>
      <c r="E805" s="47" t="s">
        <v>14</v>
      </c>
      <c r="F805" s="36" t="s">
        <v>248</v>
      </c>
      <c r="H805" s="97" t="str">
        <f t="shared" si="36"/>
        <v>Aleksandra – Miličević – OK Vihor – Ž21B</v>
      </c>
      <c r="J805" s="97" t="str">
        <f t="shared" si="37"/>
        <v>Aleksandra – Miličević – OK Vihor</v>
      </c>
      <c r="L805" s="97" t="str">
        <f t="shared" si="38"/>
        <v>Aleksandra – Miličević</v>
      </c>
    </row>
    <row r="806" spans="2:12" x14ac:dyDescent="0.25">
      <c r="B806" s="35">
        <v>1065</v>
      </c>
      <c r="C806" s="47" t="s">
        <v>278</v>
      </c>
      <c r="D806" s="47" t="s">
        <v>69</v>
      </c>
      <c r="E806" s="47" t="s">
        <v>14</v>
      </c>
      <c r="F806" s="36" t="s">
        <v>304</v>
      </c>
      <c r="H806" s="97" t="str">
        <f t="shared" si="36"/>
        <v>Željka – Miljković – OK Vihor – Ž45</v>
      </c>
      <c r="J806" s="97" t="str">
        <f t="shared" si="37"/>
        <v>Željka – Miljković – OK Vihor</v>
      </c>
      <c r="L806" s="97" t="str">
        <f t="shared" si="38"/>
        <v>Željka – Miljković</v>
      </c>
    </row>
    <row r="807" spans="2:12" x14ac:dyDescent="0.25">
      <c r="B807" s="35">
        <v>1239</v>
      </c>
      <c r="C807" s="47" t="s">
        <v>161</v>
      </c>
      <c r="D807" s="47" t="s">
        <v>701</v>
      </c>
      <c r="E807" s="47" t="s">
        <v>14</v>
      </c>
      <c r="F807" s="36" t="s">
        <v>5</v>
      </c>
      <c r="H807" s="97" t="str">
        <f t="shared" si="36"/>
        <v>Hrvoje – Mirković – OK Vihor – M12</v>
      </c>
      <c r="J807" s="97" t="str">
        <f t="shared" si="37"/>
        <v>Hrvoje – Mirković – OK Vihor</v>
      </c>
      <c r="L807" s="97" t="str">
        <f t="shared" si="38"/>
        <v>Hrvoje – Mirković</v>
      </c>
    </row>
    <row r="808" spans="2:12" x14ac:dyDescent="0.25">
      <c r="B808" s="35">
        <v>1877</v>
      </c>
      <c r="C808" s="47" t="s">
        <v>294</v>
      </c>
      <c r="D808" s="47" t="s">
        <v>701</v>
      </c>
      <c r="E808" s="47" t="s">
        <v>14</v>
      </c>
      <c r="F808" s="36" t="s">
        <v>248</v>
      </c>
      <c r="H808" s="97" t="str">
        <f t="shared" si="36"/>
        <v>Ivana – Mirković – OK Vihor – Ž21B</v>
      </c>
      <c r="J808" s="97" t="str">
        <f t="shared" si="37"/>
        <v>Ivana – Mirković – OK Vihor</v>
      </c>
      <c r="L808" s="97" t="str">
        <f t="shared" si="38"/>
        <v>Ivana – Mirković</v>
      </c>
    </row>
    <row r="809" spans="2:12" x14ac:dyDescent="0.25">
      <c r="B809" s="35">
        <v>1224</v>
      </c>
      <c r="C809" s="47" t="s">
        <v>81</v>
      </c>
      <c r="D809" s="47" t="s">
        <v>701</v>
      </c>
      <c r="E809" s="47" t="s">
        <v>14</v>
      </c>
      <c r="F809" s="36" t="s">
        <v>142</v>
      </c>
      <c r="H809" s="97" t="str">
        <f t="shared" si="36"/>
        <v>Marijan – Mirković – OK Vihor – M45</v>
      </c>
      <c r="J809" s="97" t="str">
        <f t="shared" si="37"/>
        <v>Marijan – Mirković – OK Vihor</v>
      </c>
      <c r="L809" s="97" t="str">
        <f t="shared" si="38"/>
        <v>Marijan – Mirković</v>
      </c>
    </row>
    <row r="810" spans="2:12" x14ac:dyDescent="0.25">
      <c r="B810" s="35">
        <v>1876</v>
      </c>
      <c r="C810" s="47" t="s">
        <v>387</v>
      </c>
      <c r="D810" s="47" t="s">
        <v>701</v>
      </c>
      <c r="E810" s="47" t="s">
        <v>14</v>
      </c>
      <c r="F810" s="36" t="s">
        <v>5</v>
      </c>
      <c r="H810" s="97" t="str">
        <f t="shared" si="36"/>
        <v>Mislav – Mirković – OK Vihor – M12</v>
      </c>
      <c r="J810" s="97" t="str">
        <f t="shared" si="37"/>
        <v>Mislav – Mirković – OK Vihor</v>
      </c>
      <c r="L810" s="97" t="str">
        <f t="shared" si="38"/>
        <v>Mislav – Mirković</v>
      </c>
    </row>
    <row r="811" spans="2:12" x14ac:dyDescent="0.25">
      <c r="B811" s="35">
        <v>1395</v>
      </c>
      <c r="C811" s="47" t="s">
        <v>105</v>
      </c>
      <c r="D811" s="47" t="s">
        <v>701</v>
      </c>
      <c r="E811" s="47" t="s">
        <v>14</v>
      </c>
      <c r="F811" s="36" t="s">
        <v>42</v>
      </c>
      <c r="H811" s="97" t="str">
        <f t="shared" si="36"/>
        <v>Zvonimir – Mirković – OK Vihor – M16</v>
      </c>
      <c r="J811" s="97" t="str">
        <f t="shared" si="37"/>
        <v>Zvonimir – Mirković – OK Vihor</v>
      </c>
      <c r="L811" s="97" t="str">
        <f t="shared" si="38"/>
        <v>Zvonimir – Mirković</v>
      </c>
    </row>
    <row r="812" spans="2:12" x14ac:dyDescent="0.25">
      <c r="B812" s="35">
        <v>1902</v>
      </c>
      <c r="C812" s="47" t="s">
        <v>968</v>
      </c>
      <c r="D812" s="47" t="s">
        <v>970</v>
      </c>
      <c r="E812" s="47" t="s">
        <v>14</v>
      </c>
      <c r="F812" s="36" t="s">
        <v>248</v>
      </c>
      <c r="H812" s="97" t="str">
        <f t="shared" si="36"/>
        <v>Maša – Miščević – OK Vihor – Ž21B</v>
      </c>
      <c r="J812" s="97" t="str">
        <f t="shared" si="37"/>
        <v>Maša – Miščević – OK Vihor</v>
      </c>
      <c r="L812" s="97" t="str">
        <f t="shared" si="38"/>
        <v>Maša – Miščević</v>
      </c>
    </row>
    <row r="813" spans="2:12" x14ac:dyDescent="0.25">
      <c r="B813" s="35">
        <v>1328</v>
      </c>
      <c r="C813" s="47" t="s">
        <v>971</v>
      </c>
      <c r="D813" s="47" t="s">
        <v>629</v>
      </c>
      <c r="E813" s="47" t="s">
        <v>14</v>
      </c>
      <c r="F813" s="36" t="s">
        <v>92</v>
      </c>
      <c r="H813" s="97" t="str">
        <f t="shared" si="36"/>
        <v>Gordan – Mlinarić – OK Vihor – M21B</v>
      </c>
      <c r="J813" s="97" t="str">
        <f t="shared" si="37"/>
        <v>Gordan – Mlinarić – OK Vihor</v>
      </c>
      <c r="L813" s="97" t="str">
        <f t="shared" si="38"/>
        <v>Gordan – Mlinarić</v>
      </c>
    </row>
    <row r="814" spans="2:12" x14ac:dyDescent="0.25">
      <c r="B814" s="35">
        <v>1804</v>
      </c>
      <c r="C814" s="47" t="s">
        <v>972</v>
      </c>
      <c r="D814" s="47" t="s">
        <v>973</v>
      </c>
      <c r="E814" s="47" t="s">
        <v>14</v>
      </c>
      <c r="F814" s="36"/>
      <c r="H814" s="97" t="str">
        <f t="shared" si="36"/>
        <v>Lucas – Nežić – OK Vihor</v>
      </c>
      <c r="J814" s="97" t="str">
        <f t="shared" si="37"/>
        <v>Lucas – Nežić – OK Vihor</v>
      </c>
      <c r="L814" s="97" t="str">
        <f t="shared" si="38"/>
        <v>Lucas – Nežić</v>
      </c>
    </row>
    <row r="815" spans="2:12" x14ac:dyDescent="0.25">
      <c r="B815" s="35">
        <v>1445</v>
      </c>
      <c r="C815" s="47" t="s">
        <v>305</v>
      </c>
      <c r="D815" s="47" t="s">
        <v>35</v>
      </c>
      <c r="E815" s="47" t="s">
        <v>14</v>
      </c>
      <c r="F815" s="36" t="s">
        <v>304</v>
      </c>
      <c r="H815" s="97" t="str">
        <f t="shared" si="36"/>
        <v>Bojana – Nikolić – OK Vihor – Ž45</v>
      </c>
      <c r="J815" s="97" t="str">
        <f t="shared" si="37"/>
        <v>Bojana – Nikolić – OK Vihor</v>
      </c>
      <c r="L815" s="97" t="str">
        <f t="shared" si="38"/>
        <v>Bojana – Nikolić</v>
      </c>
    </row>
    <row r="816" spans="2:12" x14ac:dyDescent="0.25">
      <c r="B816" s="35">
        <v>1041</v>
      </c>
      <c r="C816" s="47" t="s">
        <v>227</v>
      </c>
      <c r="D816" s="47" t="s">
        <v>35</v>
      </c>
      <c r="E816" s="47" t="s">
        <v>14</v>
      </c>
      <c r="F816" s="36" t="s">
        <v>220</v>
      </c>
      <c r="H816" s="97" t="str">
        <f t="shared" si="36"/>
        <v>Marta – Nikolić – OK Vihor – Ž16</v>
      </c>
      <c r="J816" s="97" t="str">
        <f t="shared" si="37"/>
        <v>Marta – Nikolić – OK Vihor</v>
      </c>
      <c r="L816" s="97" t="str">
        <f t="shared" si="38"/>
        <v>Marta – Nikolić</v>
      </c>
    </row>
    <row r="817" spans="2:12" x14ac:dyDescent="0.25">
      <c r="B817" s="35">
        <v>1054</v>
      </c>
      <c r="C817" s="47" t="s">
        <v>36</v>
      </c>
      <c r="D817" s="47" t="s">
        <v>35</v>
      </c>
      <c r="E817" s="47" t="s">
        <v>14</v>
      </c>
      <c r="F817" s="36" t="s">
        <v>28</v>
      </c>
      <c r="H817" s="97" t="str">
        <f t="shared" si="36"/>
        <v>Matko – Nikolić – OK Vihor – M14</v>
      </c>
      <c r="J817" s="97" t="str">
        <f t="shared" si="37"/>
        <v>Matko – Nikolić – OK Vihor</v>
      </c>
      <c r="L817" s="97" t="str">
        <f t="shared" si="38"/>
        <v>Matko – Nikolić</v>
      </c>
    </row>
    <row r="818" spans="2:12" x14ac:dyDescent="0.25">
      <c r="B818" s="35">
        <v>1923</v>
      </c>
      <c r="C818" s="47" t="s">
        <v>154</v>
      </c>
      <c r="D818" s="47" t="s">
        <v>974</v>
      </c>
      <c r="E818" s="47" t="s">
        <v>14</v>
      </c>
      <c r="F818" s="36"/>
      <c r="H818" s="97" t="str">
        <f t="shared" si="36"/>
        <v>Mladen – Nikšić – OK Vihor</v>
      </c>
      <c r="J818" s="97" t="str">
        <f t="shared" si="37"/>
        <v>Mladen – Nikšić – OK Vihor</v>
      </c>
      <c r="L818" s="97" t="str">
        <f t="shared" si="38"/>
        <v>Mladen – Nikšić</v>
      </c>
    </row>
    <row r="819" spans="2:12" x14ac:dyDescent="0.25">
      <c r="B819" s="35">
        <v>1017</v>
      </c>
      <c r="C819" s="47" t="s">
        <v>132</v>
      </c>
      <c r="D819" s="47" t="s">
        <v>630</v>
      </c>
      <c r="E819" s="47" t="s">
        <v>14</v>
      </c>
      <c r="F819" s="36"/>
      <c r="H819" s="97" t="str">
        <f t="shared" si="36"/>
        <v>Goran – Novak – OK Vihor</v>
      </c>
      <c r="J819" s="97" t="str">
        <f t="shared" si="37"/>
        <v>Goran – Novak – OK Vihor</v>
      </c>
      <c r="L819" s="97" t="str">
        <f t="shared" si="38"/>
        <v>Goran – Novak</v>
      </c>
    </row>
    <row r="820" spans="2:12" x14ac:dyDescent="0.25">
      <c r="B820" s="35">
        <v>1468</v>
      </c>
      <c r="C820" s="47" t="s">
        <v>111</v>
      </c>
      <c r="D820" s="47" t="s">
        <v>474</v>
      </c>
      <c r="E820" s="47" t="s">
        <v>14</v>
      </c>
      <c r="F820" s="36"/>
      <c r="H820" s="97" t="str">
        <f t="shared" si="36"/>
        <v>Ivor – Novosel – OK Vihor</v>
      </c>
      <c r="J820" s="97" t="str">
        <f t="shared" si="37"/>
        <v>Ivor – Novosel – OK Vihor</v>
      </c>
      <c r="L820" s="97" t="str">
        <f t="shared" si="38"/>
        <v>Ivor – Novosel</v>
      </c>
    </row>
    <row r="821" spans="2:12" x14ac:dyDescent="0.25">
      <c r="B821" s="35">
        <v>1714</v>
      </c>
      <c r="C821" s="47" t="s">
        <v>975</v>
      </c>
      <c r="D821" s="47" t="s">
        <v>976</v>
      </c>
      <c r="E821" s="47" t="s">
        <v>14</v>
      </c>
      <c r="F821" s="36"/>
      <c r="H821" s="97" t="str">
        <f t="shared" si="36"/>
        <v>Danijel – Odak – OK Vihor</v>
      </c>
      <c r="J821" s="97" t="str">
        <f t="shared" si="37"/>
        <v>Danijel – Odak – OK Vihor</v>
      </c>
      <c r="L821" s="97" t="str">
        <f t="shared" si="38"/>
        <v>Danijel – Odak</v>
      </c>
    </row>
    <row r="822" spans="2:12" x14ac:dyDescent="0.25">
      <c r="B822" s="35">
        <v>1712</v>
      </c>
      <c r="C822" s="47" t="s">
        <v>41</v>
      </c>
      <c r="D822" s="47" t="s">
        <v>976</v>
      </c>
      <c r="E822" s="47" t="s">
        <v>14</v>
      </c>
      <c r="F822" s="36"/>
      <c r="H822" s="97" t="str">
        <f t="shared" si="36"/>
        <v>Jakov – Odak – OK Vihor</v>
      </c>
      <c r="J822" s="97" t="str">
        <f t="shared" si="37"/>
        <v>Jakov – Odak – OK Vihor</v>
      </c>
      <c r="L822" s="97" t="str">
        <f t="shared" si="38"/>
        <v>Jakov – Odak</v>
      </c>
    </row>
    <row r="823" spans="2:12" x14ac:dyDescent="0.25">
      <c r="B823" s="35">
        <v>1711</v>
      </c>
      <c r="C823" s="47" t="s">
        <v>312</v>
      </c>
      <c r="D823" s="47" t="s">
        <v>976</v>
      </c>
      <c r="E823" s="47" t="s">
        <v>14</v>
      </c>
      <c r="F823" s="36"/>
      <c r="H823" s="97" t="str">
        <f t="shared" si="36"/>
        <v>Nataša – Odak – OK Vihor</v>
      </c>
      <c r="J823" s="97" t="str">
        <f t="shared" si="37"/>
        <v>Nataša – Odak – OK Vihor</v>
      </c>
      <c r="L823" s="97" t="str">
        <f t="shared" si="38"/>
        <v>Nataša – Odak</v>
      </c>
    </row>
    <row r="824" spans="2:12" x14ac:dyDescent="0.25">
      <c r="B824" s="35">
        <v>1713</v>
      </c>
      <c r="C824" s="47" t="s">
        <v>649</v>
      </c>
      <c r="D824" s="47" t="s">
        <v>976</v>
      </c>
      <c r="E824" s="47" t="s">
        <v>14</v>
      </c>
      <c r="F824" s="36"/>
      <c r="H824" s="97" t="str">
        <f t="shared" si="36"/>
        <v>Toni – Odak – OK Vihor</v>
      </c>
      <c r="J824" s="97" t="str">
        <f t="shared" si="37"/>
        <v>Toni – Odak – OK Vihor</v>
      </c>
      <c r="L824" s="97" t="str">
        <f t="shared" si="38"/>
        <v>Toni – Odak</v>
      </c>
    </row>
    <row r="825" spans="2:12" x14ac:dyDescent="0.25">
      <c r="B825" s="35">
        <v>1022</v>
      </c>
      <c r="C825" s="47" t="s">
        <v>977</v>
      </c>
      <c r="D825" s="47" t="s">
        <v>978</v>
      </c>
      <c r="E825" s="47" t="s">
        <v>14</v>
      </c>
      <c r="F825" s="36"/>
      <c r="H825" s="97" t="str">
        <f t="shared" si="36"/>
        <v>Max – Omerzu – OK Vihor</v>
      </c>
      <c r="J825" s="97" t="str">
        <f t="shared" si="37"/>
        <v>Max – Omerzu – OK Vihor</v>
      </c>
      <c r="L825" s="97" t="str">
        <f t="shared" si="38"/>
        <v>Max – Omerzu</v>
      </c>
    </row>
    <row r="826" spans="2:12" x14ac:dyDescent="0.25">
      <c r="B826" s="35">
        <v>1446</v>
      </c>
      <c r="C826" s="47" t="s">
        <v>979</v>
      </c>
      <c r="D826" s="47" t="s">
        <v>980</v>
      </c>
      <c r="E826" s="47" t="s">
        <v>14</v>
      </c>
      <c r="F826" s="36" t="s">
        <v>92</v>
      </c>
      <c r="H826" s="97" t="str">
        <f t="shared" si="36"/>
        <v>Boško – Opalić – OK Vihor – M21B</v>
      </c>
      <c r="J826" s="97" t="str">
        <f t="shared" si="37"/>
        <v>Boško – Opalić – OK Vihor</v>
      </c>
      <c r="L826" s="97" t="str">
        <f t="shared" si="38"/>
        <v>Boško – Opalić</v>
      </c>
    </row>
    <row r="827" spans="2:12" x14ac:dyDescent="0.25">
      <c r="B827" s="35">
        <v>1924</v>
      </c>
      <c r="C827" s="47" t="s">
        <v>981</v>
      </c>
      <c r="D827" s="47" t="s">
        <v>982</v>
      </c>
      <c r="E827" s="47" t="s">
        <v>14</v>
      </c>
      <c r="F827" s="36" t="s">
        <v>248</v>
      </c>
      <c r="H827" s="97" t="str">
        <f t="shared" si="36"/>
        <v>Ljiljana – Oršulić – OK Vihor – Ž21B</v>
      </c>
      <c r="J827" s="97" t="str">
        <f t="shared" si="37"/>
        <v>Ljiljana – Oršulić – OK Vihor</v>
      </c>
      <c r="L827" s="97" t="str">
        <f t="shared" si="38"/>
        <v>Ljiljana – Oršulić</v>
      </c>
    </row>
    <row r="828" spans="2:12" x14ac:dyDescent="0.25">
      <c r="B828" s="35">
        <v>1168</v>
      </c>
      <c r="C828" s="47" t="s">
        <v>192</v>
      </c>
      <c r="D828" s="47" t="s">
        <v>191</v>
      </c>
      <c r="E828" s="47" t="s">
        <v>14</v>
      </c>
      <c r="F828" s="36" t="s">
        <v>197</v>
      </c>
      <c r="H828" s="97" t="str">
        <f t="shared" si="36"/>
        <v>Ines – Ostajmer – OK Vihor – Ž12</v>
      </c>
      <c r="J828" s="97" t="str">
        <f t="shared" si="37"/>
        <v>Ines – Ostajmer – OK Vihor</v>
      </c>
      <c r="L828" s="97" t="str">
        <f t="shared" si="38"/>
        <v>Ines – Ostajmer</v>
      </c>
    </row>
    <row r="829" spans="2:12" x14ac:dyDescent="0.25">
      <c r="B829" s="35">
        <v>1716</v>
      </c>
      <c r="C829" s="47" t="s">
        <v>805</v>
      </c>
      <c r="D829" s="47" t="s">
        <v>983</v>
      </c>
      <c r="E829" s="47" t="s">
        <v>14</v>
      </c>
      <c r="F829" s="36"/>
      <c r="H829" s="97" t="str">
        <f t="shared" si="36"/>
        <v>Barbara – Pajk – OK Vihor</v>
      </c>
      <c r="J829" s="97" t="str">
        <f t="shared" si="37"/>
        <v>Barbara – Pajk – OK Vihor</v>
      </c>
      <c r="L829" s="97" t="str">
        <f t="shared" si="38"/>
        <v>Barbara – Pajk</v>
      </c>
    </row>
    <row r="830" spans="2:12" x14ac:dyDescent="0.25">
      <c r="B830" s="35">
        <v>1715</v>
      </c>
      <c r="C830" s="47" t="s">
        <v>984</v>
      </c>
      <c r="D830" s="47" t="s">
        <v>983</v>
      </c>
      <c r="E830" s="47" t="s">
        <v>14</v>
      </c>
      <c r="F830" s="36"/>
      <c r="H830" s="97" t="str">
        <f t="shared" si="36"/>
        <v>Leonard – Pajk – OK Vihor</v>
      </c>
      <c r="J830" s="97" t="str">
        <f t="shared" si="37"/>
        <v>Leonard – Pajk – OK Vihor</v>
      </c>
      <c r="L830" s="97" t="str">
        <f t="shared" si="38"/>
        <v>Leonard – Pajk</v>
      </c>
    </row>
    <row r="831" spans="2:12" x14ac:dyDescent="0.25">
      <c r="B831" s="35">
        <v>1038</v>
      </c>
      <c r="C831" s="47" t="s">
        <v>851</v>
      </c>
      <c r="D831" s="47" t="s">
        <v>255</v>
      </c>
      <c r="E831" s="47" t="s">
        <v>14</v>
      </c>
      <c r="F831" s="36"/>
      <c r="H831" s="97" t="str">
        <f t="shared" si="36"/>
        <v>Zoran – Pajnić – OK Vihor</v>
      </c>
      <c r="J831" s="97" t="str">
        <f t="shared" si="37"/>
        <v>Zoran – Pajnić – OK Vihor</v>
      </c>
      <c r="L831" s="97" t="str">
        <f t="shared" si="38"/>
        <v>Zoran – Pajnić</v>
      </c>
    </row>
    <row r="832" spans="2:12" x14ac:dyDescent="0.25">
      <c r="B832" s="35">
        <v>1925</v>
      </c>
      <c r="C832" s="47" t="s">
        <v>985</v>
      </c>
      <c r="D832" s="47" t="s">
        <v>986</v>
      </c>
      <c r="E832" s="47" t="s">
        <v>14</v>
      </c>
      <c r="F832" s="36" t="s">
        <v>142</v>
      </c>
      <c r="H832" s="97" t="str">
        <f t="shared" si="36"/>
        <v>Alen – Paliska – OK Vihor – M45</v>
      </c>
      <c r="J832" s="97" t="str">
        <f t="shared" si="37"/>
        <v>Alen – Paliska – OK Vihor</v>
      </c>
      <c r="L832" s="97" t="str">
        <f t="shared" si="38"/>
        <v>Alen – Paliska</v>
      </c>
    </row>
    <row r="833" spans="2:12" x14ac:dyDescent="0.25">
      <c r="B833" s="35">
        <v>1805</v>
      </c>
      <c r="C833" s="47" t="s">
        <v>58</v>
      </c>
      <c r="D833" s="47" t="s">
        <v>987</v>
      </c>
      <c r="E833" s="47" t="s">
        <v>14</v>
      </c>
      <c r="F833" s="36"/>
      <c r="H833" s="97" t="str">
        <f t="shared" si="36"/>
        <v>Ivan – Papak – OK Vihor</v>
      </c>
      <c r="J833" s="97" t="str">
        <f t="shared" si="37"/>
        <v>Ivan – Papak – OK Vihor</v>
      </c>
      <c r="L833" s="97" t="str">
        <f t="shared" si="38"/>
        <v>Ivan – Papak</v>
      </c>
    </row>
    <row r="834" spans="2:12" x14ac:dyDescent="0.25">
      <c r="B834" s="35">
        <v>1189</v>
      </c>
      <c r="C834" s="47" t="s">
        <v>316</v>
      </c>
      <c r="D834" s="47" t="s">
        <v>182</v>
      </c>
      <c r="E834" s="47" t="s">
        <v>14</v>
      </c>
      <c r="F834" s="36" t="s">
        <v>248</v>
      </c>
      <c r="H834" s="97" t="str">
        <f t="shared" si="36"/>
        <v>Ana-Marija – Pavić – OK Vihor – Ž21B</v>
      </c>
      <c r="J834" s="97" t="str">
        <f t="shared" si="37"/>
        <v>Ana-Marija – Pavić – OK Vihor</v>
      </c>
      <c r="L834" s="97" t="str">
        <f t="shared" si="38"/>
        <v>Ana-Marija – Pavić</v>
      </c>
    </row>
    <row r="835" spans="2:12" x14ac:dyDescent="0.25">
      <c r="B835" s="35">
        <v>1813</v>
      </c>
      <c r="C835" s="47" t="s">
        <v>988</v>
      </c>
      <c r="D835" s="47" t="s">
        <v>182</v>
      </c>
      <c r="E835" s="47" t="s">
        <v>14</v>
      </c>
      <c r="F835" s="36"/>
      <c r="H835" s="97" t="str">
        <f t="shared" si="36"/>
        <v>Margareta – Pavić – OK Vihor</v>
      </c>
      <c r="J835" s="97" t="str">
        <f t="shared" si="37"/>
        <v>Margareta – Pavić – OK Vihor</v>
      </c>
      <c r="L835" s="97" t="str">
        <f t="shared" si="38"/>
        <v>Margareta – Pavić</v>
      </c>
    </row>
    <row r="836" spans="2:12" x14ac:dyDescent="0.25">
      <c r="B836" s="35">
        <v>1530</v>
      </c>
      <c r="C836" s="47" t="s">
        <v>210</v>
      </c>
      <c r="D836" s="47" t="s">
        <v>182</v>
      </c>
      <c r="E836" s="47" t="s">
        <v>14</v>
      </c>
      <c r="F836" s="36" t="s">
        <v>211</v>
      </c>
      <c r="H836" s="97" t="str">
        <f t="shared" si="36"/>
        <v>Monika – Pavić – OK Vihor – Ž14</v>
      </c>
      <c r="J836" s="97" t="str">
        <f t="shared" si="37"/>
        <v>Monika – Pavić – OK Vihor</v>
      </c>
      <c r="L836" s="97" t="str">
        <f t="shared" si="38"/>
        <v>Monika – Pavić</v>
      </c>
    </row>
    <row r="837" spans="2:12" x14ac:dyDescent="0.25">
      <c r="B837" s="35">
        <v>1145</v>
      </c>
      <c r="C837" s="47" t="s">
        <v>77</v>
      </c>
      <c r="D837" s="47" t="s">
        <v>182</v>
      </c>
      <c r="E837" s="47" t="s">
        <v>14</v>
      </c>
      <c r="F837" s="36" t="s">
        <v>180</v>
      </c>
      <c r="H837" s="97" t="str">
        <f t="shared" si="36"/>
        <v>Tomislav – Pavić – OK Vihor – M65</v>
      </c>
      <c r="J837" s="97" t="str">
        <f t="shared" si="37"/>
        <v>Tomislav – Pavić – OK Vihor</v>
      </c>
      <c r="L837" s="97" t="str">
        <f t="shared" si="38"/>
        <v>Tomislav – Pavić</v>
      </c>
    </row>
    <row r="838" spans="2:12" x14ac:dyDescent="0.25">
      <c r="B838" s="35">
        <v>1118</v>
      </c>
      <c r="C838" s="47" t="s">
        <v>989</v>
      </c>
      <c r="D838" s="47" t="s">
        <v>182</v>
      </c>
      <c r="E838" s="47" t="s">
        <v>14</v>
      </c>
      <c r="F838" s="36" t="s">
        <v>42</v>
      </c>
      <c r="H838" s="97" t="str">
        <f t="shared" si="36"/>
        <v>Viktor – Pavić – OK Vihor – M16</v>
      </c>
      <c r="J838" s="97" t="str">
        <f t="shared" si="37"/>
        <v>Viktor – Pavić – OK Vihor</v>
      </c>
      <c r="L838" s="97" t="str">
        <f t="shared" si="38"/>
        <v>Viktor – Pavić</v>
      </c>
    </row>
    <row r="839" spans="2:12" x14ac:dyDescent="0.25">
      <c r="B839" s="35">
        <v>1717</v>
      </c>
      <c r="C839" s="47" t="s">
        <v>193</v>
      </c>
      <c r="D839" s="47" t="s">
        <v>990</v>
      </c>
      <c r="E839" s="47" t="s">
        <v>14</v>
      </c>
      <c r="F839" s="36"/>
      <c r="H839" s="97" t="str">
        <f t="shared" si="36"/>
        <v>Ana – Pavin – OK Vihor</v>
      </c>
      <c r="J839" s="97" t="str">
        <f t="shared" si="37"/>
        <v>Ana – Pavin – OK Vihor</v>
      </c>
      <c r="L839" s="97" t="str">
        <f t="shared" si="38"/>
        <v>Ana – Pavin</v>
      </c>
    </row>
    <row r="840" spans="2:12" x14ac:dyDescent="0.25">
      <c r="B840" s="35">
        <v>1391</v>
      </c>
      <c r="C840" s="47" t="s">
        <v>313</v>
      </c>
      <c r="D840" s="47" t="s">
        <v>157</v>
      </c>
      <c r="E840" s="47" t="s">
        <v>14</v>
      </c>
      <c r="F840" s="36" t="s">
        <v>304</v>
      </c>
      <c r="H840" s="97" t="str">
        <f t="shared" si="36"/>
        <v>Daliborka – Pavlin – OK Vihor – Ž45</v>
      </c>
      <c r="J840" s="97" t="str">
        <f t="shared" si="37"/>
        <v>Daliborka – Pavlin – OK Vihor</v>
      </c>
      <c r="L840" s="97" t="str">
        <f t="shared" si="38"/>
        <v>Daliborka – Pavlin</v>
      </c>
    </row>
    <row r="841" spans="2:12" x14ac:dyDescent="0.25">
      <c r="B841" s="35">
        <v>1237</v>
      </c>
      <c r="C841" s="47" t="s">
        <v>83</v>
      </c>
      <c r="D841" s="47" t="s">
        <v>157</v>
      </c>
      <c r="E841" s="47" t="s">
        <v>14</v>
      </c>
      <c r="F841" s="36" t="s">
        <v>142</v>
      </c>
      <c r="H841" s="97" t="str">
        <f t="shared" si="36"/>
        <v>Domagoj – Pavlin – OK Vihor – M45</v>
      </c>
      <c r="J841" s="97" t="str">
        <f t="shared" si="37"/>
        <v>Domagoj – Pavlin – OK Vihor</v>
      </c>
      <c r="L841" s="97" t="str">
        <f t="shared" si="38"/>
        <v>Domagoj – Pavlin</v>
      </c>
    </row>
    <row r="842" spans="2:12" x14ac:dyDescent="0.25">
      <c r="B842" s="35">
        <v>1431</v>
      </c>
      <c r="C842" s="47" t="s">
        <v>228</v>
      </c>
      <c r="D842" s="47" t="s">
        <v>157</v>
      </c>
      <c r="E842" s="47" t="s">
        <v>14</v>
      </c>
      <c r="F842" s="36" t="s">
        <v>229</v>
      </c>
      <c r="H842" s="97" t="str">
        <f t="shared" si="36"/>
        <v>Paula – Pavlin – OK Vihor – Ž20</v>
      </c>
      <c r="J842" s="97" t="str">
        <f t="shared" si="37"/>
        <v>Paula – Pavlin – OK Vihor</v>
      </c>
      <c r="L842" s="97" t="str">
        <f t="shared" si="38"/>
        <v>Paula – Pavlin</v>
      </c>
    </row>
    <row r="843" spans="2:12" x14ac:dyDescent="0.25">
      <c r="B843" s="35">
        <v>1718</v>
      </c>
      <c r="C843" s="47" t="s">
        <v>367</v>
      </c>
      <c r="D843" s="47" t="s">
        <v>991</v>
      </c>
      <c r="E843" s="47" t="s">
        <v>14</v>
      </c>
      <c r="F843" s="36"/>
      <c r="H843" s="97" t="str">
        <f t="shared" ref="H843:H906" si="39">IF(C843="","",C843) &amp; IF(D843="",""," – " &amp; D843) &amp; IF(E843="",""," – " &amp; E843) &amp; IF(F843="",""," – " &amp; F843)</f>
        <v>Leon – Pavliša – OK Vihor</v>
      </c>
      <c r="J843" s="97" t="str">
        <f t="shared" ref="J843:J906" si="40">IF(C843="","",C843) &amp; IF(D843="",""," – " &amp; D843) &amp; IF(E843="",""," – " &amp; E843)</f>
        <v>Leon – Pavliša – OK Vihor</v>
      </c>
      <c r="L843" s="97" t="str">
        <f t="shared" ref="L843:L906" si="41">IF(C843="","",C843) &amp; IF(D843="",""," – " &amp; D843)</f>
        <v>Leon – Pavliša</v>
      </c>
    </row>
    <row r="844" spans="2:12" x14ac:dyDescent="0.25">
      <c r="B844" s="35">
        <v>1340</v>
      </c>
      <c r="C844" s="47" t="s">
        <v>315</v>
      </c>
      <c r="D844" s="47" t="s">
        <v>314</v>
      </c>
      <c r="E844" s="47" t="s">
        <v>14</v>
      </c>
      <c r="F844" s="36" t="s">
        <v>304</v>
      </c>
      <c r="H844" s="97" t="str">
        <f t="shared" si="39"/>
        <v>Sanja – Penc – OK Vihor – Ž45</v>
      </c>
      <c r="J844" s="97" t="str">
        <f t="shared" si="40"/>
        <v>Sanja – Penc – OK Vihor</v>
      </c>
      <c r="L844" s="97" t="str">
        <f t="shared" si="41"/>
        <v>Sanja – Penc</v>
      </c>
    </row>
    <row r="845" spans="2:12" x14ac:dyDescent="0.25">
      <c r="B845" s="35">
        <v>1248</v>
      </c>
      <c r="C845" s="47" t="s">
        <v>992</v>
      </c>
      <c r="D845" s="47" t="s">
        <v>112</v>
      </c>
      <c r="E845" s="47" t="s">
        <v>14</v>
      </c>
      <c r="F845" s="36" t="s">
        <v>248</v>
      </c>
      <c r="H845" s="97" t="str">
        <f t="shared" si="39"/>
        <v>Jelka – Penić – OK Vihor – Ž21B</v>
      </c>
      <c r="J845" s="97" t="str">
        <f t="shared" si="40"/>
        <v>Jelka – Penić – OK Vihor</v>
      </c>
      <c r="L845" s="97" t="str">
        <f t="shared" si="41"/>
        <v>Jelka – Penić</v>
      </c>
    </row>
    <row r="846" spans="2:12" x14ac:dyDescent="0.25">
      <c r="B846" s="35">
        <v>1277</v>
      </c>
      <c r="C846" s="47" t="s">
        <v>113</v>
      </c>
      <c r="D846" s="47" t="s">
        <v>112</v>
      </c>
      <c r="E846" s="47" t="s">
        <v>14</v>
      </c>
      <c r="F846" s="36" t="s">
        <v>92</v>
      </c>
      <c r="H846" s="97" t="str">
        <f t="shared" si="39"/>
        <v>Jerko – Penić – OK Vihor – M21B</v>
      </c>
      <c r="J846" s="97" t="str">
        <f t="shared" si="40"/>
        <v>Jerko – Penić – OK Vihor</v>
      </c>
      <c r="L846" s="97" t="str">
        <f t="shared" si="41"/>
        <v>Jerko – Penić</v>
      </c>
    </row>
    <row r="847" spans="2:12" x14ac:dyDescent="0.25">
      <c r="B847" s="35">
        <v>1030</v>
      </c>
      <c r="C847" s="47" t="s">
        <v>656</v>
      </c>
      <c r="D847" s="47" t="s">
        <v>993</v>
      </c>
      <c r="E847" s="47" t="s">
        <v>14</v>
      </c>
      <c r="F847" s="36"/>
      <c r="H847" s="97" t="str">
        <f t="shared" si="39"/>
        <v>Silvija – Perak – OK Vihor</v>
      </c>
      <c r="J847" s="97" t="str">
        <f t="shared" si="40"/>
        <v>Silvija – Perak – OK Vihor</v>
      </c>
      <c r="L847" s="97" t="str">
        <f t="shared" si="41"/>
        <v>Silvija – Perak</v>
      </c>
    </row>
    <row r="848" spans="2:12" x14ac:dyDescent="0.25">
      <c r="B848" s="35">
        <v>1361</v>
      </c>
      <c r="C848" s="47" t="s">
        <v>264</v>
      </c>
      <c r="D848" s="47" t="s">
        <v>263</v>
      </c>
      <c r="E848" s="47" t="s">
        <v>14</v>
      </c>
      <c r="F848" s="36" t="s">
        <v>248</v>
      </c>
      <c r="H848" s="97" t="str">
        <f t="shared" si="39"/>
        <v>Mihaela Marija – Perković – OK Vihor – Ž21B</v>
      </c>
      <c r="J848" s="97" t="str">
        <f t="shared" si="40"/>
        <v>Mihaela Marija – Perković – OK Vihor</v>
      </c>
      <c r="L848" s="97" t="str">
        <f t="shared" si="41"/>
        <v>Mihaela Marija – Perković</v>
      </c>
    </row>
    <row r="849" spans="2:12" x14ac:dyDescent="0.25">
      <c r="B849" s="35">
        <v>1359</v>
      </c>
      <c r="C849" s="47" t="s">
        <v>91</v>
      </c>
      <c r="D849" s="47" t="s">
        <v>90</v>
      </c>
      <c r="E849" s="47" t="s">
        <v>14</v>
      </c>
      <c r="F849" s="36" t="s">
        <v>92</v>
      </c>
      <c r="H849" s="97" t="str">
        <f t="shared" si="39"/>
        <v>Danko – Pleše – OK Vihor – M21B</v>
      </c>
      <c r="J849" s="97" t="str">
        <f t="shared" si="40"/>
        <v>Danko – Pleše – OK Vihor</v>
      </c>
      <c r="L849" s="97" t="str">
        <f t="shared" si="41"/>
        <v>Danko – Pleše</v>
      </c>
    </row>
    <row r="850" spans="2:12" x14ac:dyDescent="0.25">
      <c r="B850" s="35">
        <v>1433</v>
      </c>
      <c r="C850" s="47" t="s">
        <v>598</v>
      </c>
      <c r="D850" s="47" t="s">
        <v>994</v>
      </c>
      <c r="E850" s="47" t="s">
        <v>14</v>
      </c>
      <c r="F850" s="36" t="s">
        <v>92</v>
      </c>
      <c r="H850" s="97" t="str">
        <f t="shared" si="39"/>
        <v>Alan – Požgaj – OK Vihor – M21B</v>
      </c>
      <c r="J850" s="97" t="str">
        <f t="shared" si="40"/>
        <v>Alan – Požgaj – OK Vihor</v>
      </c>
      <c r="L850" s="97" t="str">
        <f t="shared" si="41"/>
        <v>Alan – Požgaj</v>
      </c>
    </row>
    <row r="851" spans="2:12" x14ac:dyDescent="0.25">
      <c r="B851" s="35">
        <v>1389</v>
      </c>
      <c r="C851" s="47" t="s">
        <v>282</v>
      </c>
      <c r="D851" s="47" t="s">
        <v>994</v>
      </c>
      <c r="E851" s="47" t="s">
        <v>14</v>
      </c>
      <c r="F851" s="36"/>
      <c r="H851" s="97" t="str">
        <f t="shared" si="39"/>
        <v>Irena – Požgaj – OK Vihor</v>
      </c>
      <c r="J851" s="97" t="str">
        <f t="shared" si="40"/>
        <v>Irena – Požgaj – OK Vihor</v>
      </c>
      <c r="L851" s="97" t="str">
        <f t="shared" si="41"/>
        <v>Irena – Požgaj</v>
      </c>
    </row>
    <row r="852" spans="2:12" x14ac:dyDescent="0.25">
      <c r="B852" s="35">
        <v>1172</v>
      </c>
      <c r="C852" s="47" t="s">
        <v>22</v>
      </c>
      <c r="D852" s="47" t="s">
        <v>994</v>
      </c>
      <c r="E852" s="47" t="s">
        <v>14</v>
      </c>
      <c r="F852" s="36" t="s">
        <v>51</v>
      </c>
      <c r="H852" s="97" t="str">
        <f t="shared" si="39"/>
        <v>Karlo – Požgaj – OK Vihor – M20</v>
      </c>
      <c r="J852" s="97" t="str">
        <f t="shared" si="40"/>
        <v>Karlo – Požgaj – OK Vihor</v>
      </c>
      <c r="L852" s="97" t="str">
        <f t="shared" si="41"/>
        <v>Karlo – Požgaj</v>
      </c>
    </row>
    <row r="853" spans="2:12" x14ac:dyDescent="0.25">
      <c r="B853" s="35">
        <v>1185</v>
      </c>
      <c r="C853" s="47" t="s">
        <v>984</v>
      </c>
      <c r="D853" s="47" t="s">
        <v>994</v>
      </c>
      <c r="E853" s="47" t="s">
        <v>14</v>
      </c>
      <c r="F853" s="36"/>
      <c r="H853" s="97" t="str">
        <f t="shared" si="39"/>
        <v>Leonard – Požgaj – OK Vihor</v>
      </c>
      <c r="J853" s="97" t="str">
        <f t="shared" si="40"/>
        <v>Leonard – Požgaj – OK Vihor</v>
      </c>
      <c r="L853" s="97" t="str">
        <f t="shared" si="41"/>
        <v>Leonard – Požgaj</v>
      </c>
    </row>
    <row r="854" spans="2:12" x14ac:dyDescent="0.25">
      <c r="B854" s="35">
        <v>1213</v>
      </c>
      <c r="C854" s="47" t="s">
        <v>24</v>
      </c>
      <c r="D854" s="47" t="s">
        <v>994</v>
      </c>
      <c r="E854" s="47" t="s">
        <v>14</v>
      </c>
      <c r="F854" s="36" t="s">
        <v>5</v>
      </c>
      <c r="H854" s="97" t="str">
        <f t="shared" si="39"/>
        <v>Luka – Požgaj – OK Vihor – M12</v>
      </c>
      <c r="J854" s="97" t="str">
        <f t="shared" si="40"/>
        <v>Luka – Požgaj – OK Vihor</v>
      </c>
      <c r="L854" s="97" t="str">
        <f t="shared" si="41"/>
        <v>Luka – Požgaj</v>
      </c>
    </row>
    <row r="855" spans="2:12" x14ac:dyDescent="0.25">
      <c r="B855" s="35">
        <v>1926</v>
      </c>
      <c r="C855" s="47" t="s">
        <v>154</v>
      </c>
      <c r="D855" s="47" t="s">
        <v>995</v>
      </c>
      <c r="E855" s="47" t="s">
        <v>14</v>
      </c>
      <c r="F855" s="36" t="s">
        <v>92</v>
      </c>
      <c r="H855" s="97" t="str">
        <f t="shared" si="39"/>
        <v>Mladen – Prekrat – OK Vihor – M21B</v>
      </c>
      <c r="J855" s="97" t="str">
        <f t="shared" si="40"/>
        <v>Mladen – Prekrat – OK Vihor</v>
      </c>
      <c r="L855" s="97" t="str">
        <f t="shared" si="41"/>
        <v>Mladen – Prekrat</v>
      </c>
    </row>
    <row r="856" spans="2:12" x14ac:dyDescent="0.25">
      <c r="B856" s="35">
        <v>1508</v>
      </c>
      <c r="C856" s="47" t="s">
        <v>228</v>
      </c>
      <c r="D856" s="47" t="s">
        <v>996</v>
      </c>
      <c r="E856" s="47" t="s">
        <v>14</v>
      </c>
      <c r="F856" s="36" t="s">
        <v>232</v>
      </c>
      <c r="H856" s="97" t="str">
        <f t="shared" si="39"/>
        <v>Paula – Prpić – OK Vihor – Ž21A</v>
      </c>
      <c r="J856" s="97" t="str">
        <f t="shared" si="40"/>
        <v>Paula – Prpić – OK Vihor</v>
      </c>
      <c r="L856" s="97" t="str">
        <f t="shared" si="41"/>
        <v>Paula – Prpić</v>
      </c>
    </row>
    <row r="857" spans="2:12" x14ac:dyDescent="0.25">
      <c r="B857" s="35">
        <v>1502</v>
      </c>
      <c r="C857" s="47" t="s">
        <v>997</v>
      </c>
      <c r="D857" s="47" t="s">
        <v>998</v>
      </c>
      <c r="E857" s="47" t="s">
        <v>14</v>
      </c>
      <c r="F857" s="36" t="s">
        <v>248</v>
      </c>
      <c r="H857" s="97" t="str">
        <f t="shared" si="39"/>
        <v>Vedrana – Radić – OK Vihor – Ž21B</v>
      </c>
      <c r="J857" s="97" t="str">
        <f t="shared" si="40"/>
        <v>Vedrana – Radić – OK Vihor</v>
      </c>
      <c r="L857" s="97" t="str">
        <f t="shared" si="41"/>
        <v>Vedrana – Radić</v>
      </c>
    </row>
    <row r="858" spans="2:12" x14ac:dyDescent="0.25">
      <c r="B858" s="35">
        <v>1421</v>
      </c>
      <c r="C858" s="47" t="s">
        <v>999</v>
      </c>
      <c r="D858" s="47" t="s">
        <v>1000</v>
      </c>
      <c r="E858" s="47" t="s">
        <v>14</v>
      </c>
      <c r="F858" s="36" t="s">
        <v>248</v>
      </c>
      <c r="H858" s="97" t="str">
        <f t="shared" si="39"/>
        <v>Marijeta – Radman – OK Vihor – Ž21B</v>
      </c>
      <c r="J858" s="97" t="str">
        <f t="shared" si="40"/>
        <v>Marijeta – Radman – OK Vihor</v>
      </c>
      <c r="L858" s="97" t="str">
        <f t="shared" si="41"/>
        <v>Marijeta – Radman</v>
      </c>
    </row>
    <row r="859" spans="2:12" x14ac:dyDescent="0.25">
      <c r="B859" s="35">
        <v>1074</v>
      </c>
      <c r="C859" s="47" t="s">
        <v>823</v>
      </c>
      <c r="D859" s="47" t="s">
        <v>1001</v>
      </c>
      <c r="E859" s="47" t="s">
        <v>14</v>
      </c>
      <c r="F859" s="36" t="s">
        <v>304</v>
      </c>
      <c r="H859" s="97" t="str">
        <f t="shared" si="39"/>
        <v>Anita – Radoš – OK Vihor – Ž45</v>
      </c>
      <c r="J859" s="97" t="str">
        <f t="shared" si="40"/>
        <v>Anita – Radoš – OK Vihor</v>
      </c>
      <c r="L859" s="97" t="str">
        <f t="shared" si="41"/>
        <v>Anita – Radoš</v>
      </c>
    </row>
    <row r="860" spans="2:12" x14ac:dyDescent="0.25">
      <c r="B860" s="35">
        <v>1066</v>
      </c>
      <c r="C860" s="47" t="s">
        <v>500</v>
      </c>
      <c r="D860" s="47" t="s">
        <v>1001</v>
      </c>
      <c r="E860" s="47" t="s">
        <v>14</v>
      </c>
      <c r="F860" s="36" t="s">
        <v>5</v>
      </c>
      <c r="H860" s="97" t="str">
        <f t="shared" si="39"/>
        <v>Ante – Radoš – OK Vihor – M12</v>
      </c>
      <c r="J860" s="97" t="str">
        <f t="shared" si="40"/>
        <v>Ante – Radoš – OK Vihor</v>
      </c>
      <c r="L860" s="97" t="str">
        <f t="shared" si="41"/>
        <v>Ante – Radoš</v>
      </c>
    </row>
    <row r="861" spans="2:12" x14ac:dyDescent="0.25">
      <c r="B861" s="35">
        <v>1547</v>
      </c>
      <c r="C861" s="47" t="s">
        <v>294</v>
      </c>
      <c r="D861" s="47" t="s">
        <v>1001</v>
      </c>
      <c r="E861" s="47" t="s">
        <v>14</v>
      </c>
      <c r="F861" s="36" t="s">
        <v>220</v>
      </c>
      <c r="H861" s="97" t="str">
        <f t="shared" si="39"/>
        <v>Ivana – Radoš – OK Vihor – Ž16</v>
      </c>
      <c r="J861" s="97" t="str">
        <f t="shared" si="40"/>
        <v>Ivana – Radoš – OK Vihor</v>
      </c>
      <c r="L861" s="97" t="str">
        <f t="shared" si="41"/>
        <v>Ivana – Radoš</v>
      </c>
    </row>
    <row r="862" spans="2:12" x14ac:dyDescent="0.25">
      <c r="B862" s="35">
        <v>1745</v>
      </c>
      <c r="C862" s="47" t="s">
        <v>127</v>
      </c>
      <c r="D862" s="47" t="s">
        <v>1002</v>
      </c>
      <c r="E862" s="47" t="s">
        <v>14</v>
      </c>
      <c r="F862" s="36"/>
      <c r="H862" s="97" t="str">
        <f t="shared" si="39"/>
        <v>Franjo – Radošević – OK Vihor</v>
      </c>
      <c r="J862" s="97" t="str">
        <f t="shared" si="40"/>
        <v>Franjo – Radošević – OK Vihor</v>
      </c>
      <c r="L862" s="97" t="str">
        <f t="shared" si="41"/>
        <v>Franjo – Radošević</v>
      </c>
    </row>
    <row r="863" spans="2:12" x14ac:dyDescent="0.25">
      <c r="B863" s="35">
        <v>1177</v>
      </c>
      <c r="C863" s="47" t="s">
        <v>536</v>
      </c>
      <c r="D863" s="47" t="s">
        <v>1003</v>
      </c>
      <c r="E863" s="47" t="s">
        <v>14</v>
      </c>
      <c r="F863" s="36" t="s">
        <v>304</v>
      </c>
      <c r="H863" s="97" t="str">
        <f t="shared" si="39"/>
        <v>Tamara – Radulić Butorac – OK Vihor – Ž45</v>
      </c>
      <c r="J863" s="97" t="str">
        <f t="shared" si="40"/>
        <v>Tamara – Radulić Butorac – OK Vihor</v>
      </c>
      <c r="L863" s="97" t="str">
        <f t="shared" si="41"/>
        <v>Tamara – Radulić Butorac</v>
      </c>
    </row>
    <row r="864" spans="2:12" x14ac:dyDescent="0.25">
      <c r="B864" s="35">
        <v>1332</v>
      </c>
      <c r="C864" s="47" t="s">
        <v>1004</v>
      </c>
      <c r="D864" s="47" t="s">
        <v>1005</v>
      </c>
      <c r="E864" s="47" t="s">
        <v>14</v>
      </c>
      <c r="F864" s="36" t="s">
        <v>322</v>
      </c>
      <c r="H864" s="97" t="str">
        <f t="shared" si="39"/>
        <v>Žana – Rajić – OK Vihor – Ž55</v>
      </c>
      <c r="J864" s="97" t="str">
        <f t="shared" si="40"/>
        <v>Žana – Rajić – OK Vihor</v>
      </c>
      <c r="L864" s="97" t="str">
        <f t="shared" si="41"/>
        <v>Žana – Rajić</v>
      </c>
    </row>
    <row r="865" spans="2:12" x14ac:dyDescent="0.25">
      <c r="B865" s="35">
        <v>1374</v>
      </c>
      <c r="C865" s="47" t="s">
        <v>138</v>
      </c>
      <c r="D865" s="47" t="s">
        <v>137</v>
      </c>
      <c r="E865" s="47" t="s">
        <v>14</v>
      </c>
      <c r="F865" s="36" t="s">
        <v>116</v>
      </c>
      <c r="H865" s="97" t="str">
        <f t="shared" si="39"/>
        <v>Duje – Rako – OK Vihor – M35</v>
      </c>
      <c r="J865" s="97" t="str">
        <f t="shared" si="40"/>
        <v>Duje – Rako – OK Vihor</v>
      </c>
      <c r="L865" s="97" t="str">
        <f t="shared" si="41"/>
        <v>Duje – Rako</v>
      </c>
    </row>
    <row r="866" spans="2:12" x14ac:dyDescent="0.25">
      <c r="B866" s="35">
        <v>1098</v>
      </c>
      <c r="C866" s="47" t="s">
        <v>195</v>
      </c>
      <c r="D866" s="47" t="s">
        <v>137</v>
      </c>
      <c r="E866" s="47" t="s">
        <v>14</v>
      </c>
      <c r="F866" s="36" t="s">
        <v>5</v>
      </c>
      <c r="H866" s="97" t="str">
        <f t="shared" si="39"/>
        <v>Jure – Rako – OK Vihor – M12</v>
      </c>
      <c r="J866" s="97" t="str">
        <f t="shared" si="40"/>
        <v>Jure – Rako – OK Vihor</v>
      </c>
      <c r="L866" s="97" t="str">
        <f t="shared" si="41"/>
        <v>Jure – Rako</v>
      </c>
    </row>
    <row r="867" spans="2:12" x14ac:dyDescent="0.25">
      <c r="B867" s="35">
        <v>1047</v>
      </c>
      <c r="C867" s="47" t="s">
        <v>214</v>
      </c>
      <c r="D867" s="47" t="s">
        <v>137</v>
      </c>
      <c r="E867" s="47" t="s">
        <v>14</v>
      </c>
      <c r="F867" s="36" t="s">
        <v>211</v>
      </c>
      <c r="H867" s="97" t="str">
        <f t="shared" si="39"/>
        <v>Paola – Rako – OK Vihor – Ž14</v>
      </c>
      <c r="J867" s="97" t="str">
        <f t="shared" si="40"/>
        <v>Paola – Rako – OK Vihor</v>
      </c>
      <c r="L867" s="97" t="str">
        <f t="shared" si="41"/>
        <v>Paola – Rako</v>
      </c>
    </row>
    <row r="868" spans="2:12" x14ac:dyDescent="0.25">
      <c r="B868" s="35">
        <v>1322</v>
      </c>
      <c r="C868" s="47" t="s">
        <v>280</v>
      </c>
      <c r="D868" s="47" t="s">
        <v>137</v>
      </c>
      <c r="E868" s="47" t="s">
        <v>14</v>
      </c>
      <c r="F868" s="36" t="s">
        <v>270</v>
      </c>
      <c r="H868" s="97" t="str">
        <f t="shared" si="39"/>
        <v>Sabina – Rako – OK Vihor – Ž35</v>
      </c>
      <c r="J868" s="97" t="str">
        <f t="shared" si="40"/>
        <v>Sabina – Rako – OK Vihor</v>
      </c>
      <c r="L868" s="97" t="str">
        <f t="shared" si="41"/>
        <v>Sabina – Rako</v>
      </c>
    </row>
    <row r="869" spans="2:12" x14ac:dyDescent="0.25">
      <c r="B869" s="35">
        <v>1242</v>
      </c>
      <c r="C869" s="47" t="s">
        <v>24</v>
      </c>
      <c r="D869" s="47" t="s">
        <v>1006</v>
      </c>
      <c r="E869" s="47" t="s">
        <v>14</v>
      </c>
      <c r="F869" s="36"/>
      <c r="H869" s="97" t="str">
        <f t="shared" si="39"/>
        <v>Luka – Relić – OK Vihor</v>
      </c>
      <c r="J869" s="97" t="str">
        <f t="shared" si="40"/>
        <v>Luka – Relić – OK Vihor</v>
      </c>
      <c r="L869" s="97" t="str">
        <f t="shared" si="41"/>
        <v>Luka – Relić</v>
      </c>
    </row>
    <row r="870" spans="2:12" x14ac:dyDescent="0.25">
      <c r="B870" s="35">
        <v>1903</v>
      </c>
      <c r="C870" s="47" t="s">
        <v>141</v>
      </c>
      <c r="D870" s="47" t="s">
        <v>1007</v>
      </c>
      <c r="E870" s="47" t="s">
        <v>14</v>
      </c>
      <c r="F870" s="36" t="s">
        <v>92</v>
      </c>
      <c r="H870" s="97" t="str">
        <f t="shared" si="39"/>
        <v>Robert – Rigo – OK Vihor – M21B</v>
      </c>
      <c r="J870" s="97" t="str">
        <f t="shared" si="40"/>
        <v>Robert – Rigo – OK Vihor</v>
      </c>
      <c r="L870" s="97" t="str">
        <f t="shared" si="41"/>
        <v>Robert – Rigo</v>
      </c>
    </row>
    <row r="871" spans="2:12" x14ac:dyDescent="0.25">
      <c r="B871" s="35">
        <v>1068</v>
      </c>
      <c r="C871" s="47" t="s">
        <v>19</v>
      </c>
      <c r="D871" s="47" t="s">
        <v>1008</v>
      </c>
      <c r="E871" s="47" t="s">
        <v>14</v>
      </c>
      <c r="F871" s="36"/>
      <c r="H871" s="97" t="str">
        <f t="shared" si="39"/>
        <v>Marin – Rogulj – OK Vihor</v>
      </c>
      <c r="J871" s="97" t="str">
        <f t="shared" si="40"/>
        <v>Marin – Rogulj – OK Vihor</v>
      </c>
      <c r="L871" s="97" t="str">
        <f t="shared" si="41"/>
        <v>Marin – Rogulj</v>
      </c>
    </row>
    <row r="872" spans="2:12" x14ac:dyDescent="0.25">
      <c r="B872" s="35">
        <v>1156</v>
      </c>
      <c r="C872" s="47" t="s">
        <v>426</v>
      </c>
      <c r="D872" s="47" t="s">
        <v>1008</v>
      </c>
      <c r="E872" s="47" t="s">
        <v>14</v>
      </c>
      <c r="F872" s="36" t="s">
        <v>197</v>
      </c>
      <c r="H872" s="97" t="str">
        <f t="shared" si="39"/>
        <v>Tonka – Rogulj – OK Vihor – Ž12</v>
      </c>
      <c r="J872" s="97" t="str">
        <f t="shared" si="40"/>
        <v>Tonka – Rogulj – OK Vihor</v>
      </c>
      <c r="L872" s="97" t="str">
        <f t="shared" si="41"/>
        <v>Tonka – Rogulj</v>
      </c>
    </row>
    <row r="873" spans="2:12" x14ac:dyDescent="0.25">
      <c r="B873" s="35">
        <v>1218</v>
      </c>
      <c r="C873" s="47" t="s">
        <v>193</v>
      </c>
      <c r="D873" s="47" t="s">
        <v>1009</v>
      </c>
      <c r="E873" s="47" t="s">
        <v>14</v>
      </c>
      <c r="F873" s="36" t="s">
        <v>270</v>
      </c>
      <c r="H873" s="97" t="str">
        <f t="shared" si="39"/>
        <v>Ana – Rumiha – OK Vihor – Ž35</v>
      </c>
      <c r="J873" s="97" t="str">
        <f t="shared" si="40"/>
        <v>Ana – Rumiha – OK Vihor</v>
      </c>
      <c r="L873" s="97" t="str">
        <f t="shared" si="41"/>
        <v>Ana – Rumiha</v>
      </c>
    </row>
    <row r="874" spans="2:12" x14ac:dyDescent="0.25">
      <c r="B874" s="35">
        <v>1719</v>
      </c>
      <c r="C874" s="47" t="s">
        <v>269</v>
      </c>
      <c r="D874" s="47" t="s">
        <v>1010</v>
      </c>
      <c r="E874" s="47" t="s">
        <v>14</v>
      </c>
      <c r="F874" s="36"/>
      <c r="H874" s="97" t="str">
        <f t="shared" si="39"/>
        <v>Martina – Ružić – OK Vihor</v>
      </c>
      <c r="J874" s="97" t="str">
        <f t="shared" si="40"/>
        <v>Martina – Ružić – OK Vihor</v>
      </c>
      <c r="L874" s="97" t="str">
        <f t="shared" si="41"/>
        <v>Martina – Ružić</v>
      </c>
    </row>
    <row r="875" spans="2:12" x14ac:dyDescent="0.25">
      <c r="B875" s="35">
        <v>1722</v>
      </c>
      <c r="C875" s="47" t="s">
        <v>1011</v>
      </c>
      <c r="D875" s="47" t="s">
        <v>1010</v>
      </c>
      <c r="E875" s="47" t="s">
        <v>14</v>
      </c>
      <c r="F875" s="36"/>
      <c r="H875" s="97" t="str">
        <f t="shared" si="39"/>
        <v>Rok – Ružić – OK Vihor</v>
      </c>
      <c r="J875" s="97" t="str">
        <f t="shared" si="40"/>
        <v>Rok – Ružić – OK Vihor</v>
      </c>
      <c r="L875" s="97" t="str">
        <f t="shared" si="41"/>
        <v>Rok – Ružić</v>
      </c>
    </row>
    <row r="876" spans="2:12" x14ac:dyDescent="0.25">
      <c r="B876" s="35">
        <v>1721</v>
      </c>
      <c r="C876" s="47" t="s">
        <v>426</v>
      </c>
      <c r="D876" s="47" t="s">
        <v>1010</v>
      </c>
      <c r="E876" s="47" t="s">
        <v>14</v>
      </c>
      <c r="F876" s="36"/>
      <c r="H876" s="97" t="str">
        <f t="shared" si="39"/>
        <v>Tonka – Ružić – OK Vihor</v>
      </c>
      <c r="J876" s="97" t="str">
        <f t="shared" si="40"/>
        <v>Tonka – Ružić – OK Vihor</v>
      </c>
      <c r="L876" s="97" t="str">
        <f t="shared" si="41"/>
        <v>Tonka – Ružić</v>
      </c>
    </row>
    <row r="877" spans="2:12" x14ac:dyDescent="0.25">
      <c r="B877" s="35">
        <v>1720</v>
      </c>
      <c r="C877" s="47" t="s">
        <v>851</v>
      </c>
      <c r="D877" s="47" t="s">
        <v>1010</v>
      </c>
      <c r="E877" s="47" t="s">
        <v>14</v>
      </c>
      <c r="F877" s="36"/>
      <c r="H877" s="97" t="str">
        <f t="shared" si="39"/>
        <v>Zoran – Ružić – OK Vihor</v>
      </c>
      <c r="J877" s="97" t="str">
        <f t="shared" si="40"/>
        <v>Zoran – Ružić – OK Vihor</v>
      </c>
      <c r="L877" s="97" t="str">
        <f t="shared" si="41"/>
        <v>Zoran – Ružić</v>
      </c>
    </row>
    <row r="878" spans="2:12" x14ac:dyDescent="0.25">
      <c r="B878" s="35">
        <v>1020</v>
      </c>
      <c r="C878" s="47" t="s">
        <v>1012</v>
      </c>
      <c r="D878" s="47" t="s">
        <v>1013</v>
      </c>
      <c r="E878" s="47" t="s">
        <v>14</v>
      </c>
      <c r="F878" s="36"/>
      <c r="H878" s="97" t="str">
        <f t="shared" si="39"/>
        <v>Jorge – Salgado – OK Vihor</v>
      </c>
      <c r="J878" s="97" t="str">
        <f t="shared" si="40"/>
        <v>Jorge – Salgado – OK Vihor</v>
      </c>
      <c r="L878" s="97" t="str">
        <f t="shared" si="41"/>
        <v>Jorge – Salgado</v>
      </c>
    </row>
    <row r="879" spans="2:12" x14ac:dyDescent="0.25">
      <c r="B879" s="35">
        <v>1102</v>
      </c>
      <c r="C879" s="47" t="s">
        <v>58</v>
      </c>
      <c r="D879" s="47" t="s">
        <v>1014</v>
      </c>
      <c r="E879" s="47" t="s">
        <v>14</v>
      </c>
      <c r="F879" s="36"/>
      <c r="H879" s="97" t="str">
        <f t="shared" si="39"/>
        <v>Ivan – Salgado Vinter – OK Vihor</v>
      </c>
      <c r="J879" s="97" t="str">
        <f t="shared" si="40"/>
        <v>Ivan – Salgado Vinter – OK Vihor</v>
      </c>
      <c r="L879" s="97" t="str">
        <f t="shared" si="41"/>
        <v>Ivan – Salgado Vinter</v>
      </c>
    </row>
    <row r="880" spans="2:12" x14ac:dyDescent="0.25">
      <c r="B880" s="35">
        <v>1103</v>
      </c>
      <c r="C880" s="47" t="s">
        <v>148</v>
      </c>
      <c r="D880" s="47" t="s">
        <v>1014</v>
      </c>
      <c r="E880" s="47" t="s">
        <v>14</v>
      </c>
      <c r="F880" s="36"/>
      <c r="H880" s="97" t="str">
        <f t="shared" si="39"/>
        <v>Mario – Salgado Vinter – OK Vihor</v>
      </c>
      <c r="J880" s="97" t="str">
        <f t="shared" si="40"/>
        <v>Mario – Salgado Vinter – OK Vihor</v>
      </c>
      <c r="L880" s="97" t="str">
        <f t="shared" si="41"/>
        <v>Mario – Salgado Vinter</v>
      </c>
    </row>
    <row r="881" spans="2:12" x14ac:dyDescent="0.25">
      <c r="B881" s="35">
        <v>1317</v>
      </c>
      <c r="C881" s="47" t="s">
        <v>646</v>
      </c>
      <c r="D881" s="47" t="s">
        <v>1015</v>
      </c>
      <c r="E881" s="47" t="s">
        <v>14</v>
      </c>
      <c r="F881" s="36"/>
      <c r="H881" s="97" t="str">
        <f t="shared" si="39"/>
        <v>Niko – Savović – OK Vihor</v>
      </c>
      <c r="J881" s="97" t="str">
        <f t="shared" si="40"/>
        <v>Niko – Savović – OK Vihor</v>
      </c>
      <c r="L881" s="97" t="str">
        <f t="shared" si="41"/>
        <v>Niko – Savović</v>
      </c>
    </row>
    <row r="882" spans="2:12" x14ac:dyDescent="0.25">
      <c r="B882" s="35">
        <v>1001</v>
      </c>
      <c r="C882" s="47" t="s">
        <v>1016</v>
      </c>
      <c r="D882" s="47" t="s">
        <v>1017</v>
      </c>
      <c r="E882" s="47" t="s">
        <v>14</v>
      </c>
      <c r="F882" s="36"/>
      <c r="H882" s="97" t="str">
        <f t="shared" si="39"/>
        <v>Alberto – Selandari – OK Vihor</v>
      </c>
      <c r="J882" s="97" t="str">
        <f t="shared" si="40"/>
        <v>Alberto – Selandari – OK Vihor</v>
      </c>
      <c r="L882" s="97" t="str">
        <f t="shared" si="41"/>
        <v>Alberto – Selandari</v>
      </c>
    </row>
    <row r="883" spans="2:12" x14ac:dyDescent="0.25">
      <c r="B883" s="35">
        <v>1273</v>
      </c>
      <c r="C883" s="47" t="s">
        <v>823</v>
      </c>
      <c r="D883" s="47" t="s">
        <v>1018</v>
      </c>
      <c r="E883" s="47" t="s">
        <v>14</v>
      </c>
      <c r="F883" s="36" t="s">
        <v>248</v>
      </c>
      <c r="H883" s="97" t="str">
        <f t="shared" si="39"/>
        <v>Anita – Sem – OK Vihor – Ž21B</v>
      </c>
      <c r="J883" s="97" t="str">
        <f t="shared" si="40"/>
        <v>Anita – Sem – OK Vihor</v>
      </c>
      <c r="L883" s="97" t="str">
        <f t="shared" si="41"/>
        <v>Anita – Sem</v>
      </c>
    </row>
    <row r="884" spans="2:12" x14ac:dyDescent="0.25">
      <c r="B884" s="35">
        <v>1927</v>
      </c>
      <c r="C884" s="47" t="s">
        <v>132</v>
      </c>
      <c r="D884" s="47" t="s">
        <v>1019</v>
      </c>
      <c r="E884" s="47" t="s">
        <v>14</v>
      </c>
      <c r="F884" s="36"/>
      <c r="H884" s="97" t="str">
        <f t="shared" si="39"/>
        <v>Goran – Šepić – OK Vihor</v>
      </c>
      <c r="J884" s="97" t="str">
        <f t="shared" si="40"/>
        <v>Goran – Šepić – OK Vihor</v>
      </c>
      <c r="L884" s="97" t="str">
        <f t="shared" si="41"/>
        <v>Goran – Šepić</v>
      </c>
    </row>
    <row r="885" spans="2:12" x14ac:dyDescent="0.25">
      <c r="B885" s="35">
        <v>1287</v>
      </c>
      <c r="C885" s="47" t="s">
        <v>294</v>
      </c>
      <c r="D885" s="47" t="s">
        <v>1020</v>
      </c>
      <c r="E885" s="47" t="s">
        <v>14</v>
      </c>
      <c r="F885" s="36" t="s">
        <v>248</v>
      </c>
      <c r="H885" s="97" t="str">
        <f t="shared" si="39"/>
        <v>Ivana – Šestan Krajnović – OK Vihor – Ž21B</v>
      </c>
      <c r="J885" s="97" t="str">
        <f t="shared" si="40"/>
        <v>Ivana – Šestan Krajnović – OK Vihor</v>
      </c>
      <c r="L885" s="97" t="str">
        <f t="shared" si="41"/>
        <v>Ivana – Šestan Krajnović</v>
      </c>
    </row>
    <row r="886" spans="2:12" x14ac:dyDescent="0.25">
      <c r="B886" s="35">
        <v>1012</v>
      </c>
      <c r="C886" s="47" t="s">
        <v>1021</v>
      </c>
      <c r="D886" s="47" t="s">
        <v>1022</v>
      </c>
      <c r="E886" s="47" t="s">
        <v>14</v>
      </c>
      <c r="F886" s="36"/>
      <c r="H886" s="97" t="str">
        <f t="shared" si="39"/>
        <v>Dejan – Šimičević – OK Vihor</v>
      </c>
      <c r="J886" s="97" t="str">
        <f t="shared" si="40"/>
        <v>Dejan – Šimičević – OK Vihor</v>
      </c>
      <c r="L886" s="97" t="str">
        <f t="shared" si="41"/>
        <v>Dejan – Šimičević</v>
      </c>
    </row>
    <row r="887" spans="2:12" x14ac:dyDescent="0.25">
      <c r="B887" s="35">
        <v>1457</v>
      </c>
      <c r="C887" s="47" t="s">
        <v>307</v>
      </c>
      <c r="D887" s="47" t="s">
        <v>1023</v>
      </c>
      <c r="E887" s="47" t="s">
        <v>14</v>
      </c>
      <c r="F887" s="36" t="s">
        <v>322</v>
      </c>
      <c r="H887" s="97" t="str">
        <f t="shared" si="39"/>
        <v>Marija – Sirovec – OK Vihor – Ž55</v>
      </c>
      <c r="J887" s="97" t="str">
        <f t="shared" si="40"/>
        <v>Marija – Sirovec – OK Vihor</v>
      </c>
      <c r="L887" s="97" t="str">
        <f t="shared" si="41"/>
        <v>Marija – Sirovec</v>
      </c>
    </row>
    <row r="888" spans="2:12" x14ac:dyDescent="0.25">
      <c r="B888" s="35">
        <v>1298</v>
      </c>
      <c r="C888" s="47" t="s">
        <v>1024</v>
      </c>
      <c r="D888" s="47" t="s">
        <v>1023</v>
      </c>
      <c r="E888" s="47" t="s">
        <v>14</v>
      </c>
      <c r="F888" s="36" t="s">
        <v>248</v>
      </c>
      <c r="H888" s="97" t="str">
        <f t="shared" si="39"/>
        <v>Tara – Sirovec – OK Vihor – Ž21B</v>
      </c>
      <c r="J888" s="97" t="str">
        <f t="shared" si="40"/>
        <v>Tara – Sirovec – OK Vihor</v>
      </c>
      <c r="L888" s="97" t="str">
        <f t="shared" si="41"/>
        <v>Tara – Sirovec</v>
      </c>
    </row>
    <row r="889" spans="2:12" x14ac:dyDescent="0.25">
      <c r="B889" s="35">
        <v>1058</v>
      </c>
      <c r="C889" s="47" t="s">
        <v>770</v>
      </c>
      <c r="D889" s="47" t="s">
        <v>1023</v>
      </c>
      <c r="E889" s="47" t="s">
        <v>14</v>
      </c>
      <c r="F889" s="36" t="s">
        <v>168</v>
      </c>
      <c r="H889" s="97" t="str">
        <f t="shared" si="39"/>
        <v>Zlatko – Sirovec – OK Vihor – M55</v>
      </c>
      <c r="J889" s="97" t="str">
        <f t="shared" si="40"/>
        <v>Zlatko – Sirovec – OK Vihor</v>
      </c>
      <c r="L889" s="97" t="str">
        <f t="shared" si="41"/>
        <v>Zlatko – Sirovec</v>
      </c>
    </row>
    <row r="890" spans="2:12" x14ac:dyDescent="0.25">
      <c r="B890" s="35">
        <v>1904</v>
      </c>
      <c r="C890" s="47" t="s">
        <v>1025</v>
      </c>
      <c r="D890" s="47" t="s">
        <v>1026</v>
      </c>
      <c r="E890" s="47" t="s">
        <v>14</v>
      </c>
      <c r="F890" s="36" t="s">
        <v>92</v>
      </c>
      <c r="H890" s="97" t="str">
        <f t="shared" si="39"/>
        <v>Donateo – Sitarić-Knezić – OK Vihor – M21B</v>
      </c>
      <c r="J890" s="97" t="str">
        <f t="shared" si="40"/>
        <v>Donateo – Sitarić-Knezić – OK Vihor</v>
      </c>
      <c r="L890" s="97" t="str">
        <f t="shared" si="41"/>
        <v>Donateo – Sitarić-Knezić</v>
      </c>
    </row>
    <row r="891" spans="2:12" x14ac:dyDescent="0.25">
      <c r="B891" s="35">
        <v>1492</v>
      </c>
      <c r="C891" s="47" t="s">
        <v>96</v>
      </c>
      <c r="D891" s="47" t="s">
        <v>1027</v>
      </c>
      <c r="E891" s="47" t="s">
        <v>14</v>
      </c>
      <c r="F891" s="36" t="s">
        <v>142</v>
      </c>
      <c r="H891" s="97" t="str">
        <f t="shared" si="39"/>
        <v>Kristijan – Šivak – OK Vihor – M45</v>
      </c>
      <c r="J891" s="97" t="str">
        <f t="shared" si="40"/>
        <v>Kristijan – Šivak – OK Vihor</v>
      </c>
      <c r="L891" s="97" t="str">
        <f t="shared" si="41"/>
        <v>Kristijan – Šivak</v>
      </c>
    </row>
    <row r="892" spans="2:12" x14ac:dyDescent="0.25">
      <c r="B892" s="35">
        <v>1723</v>
      </c>
      <c r="C892" s="47" t="s">
        <v>1028</v>
      </c>
      <c r="D892" s="47" t="s">
        <v>1029</v>
      </c>
      <c r="E892" s="47" t="s">
        <v>14</v>
      </c>
      <c r="F892" s="36"/>
      <c r="H892" s="97" t="str">
        <f t="shared" si="39"/>
        <v>Paul – Skobe – OK Vihor</v>
      </c>
      <c r="J892" s="97" t="str">
        <f t="shared" si="40"/>
        <v>Paul – Skobe – OK Vihor</v>
      </c>
      <c r="L892" s="97" t="str">
        <f t="shared" si="41"/>
        <v>Paul – Skobe</v>
      </c>
    </row>
    <row r="893" spans="2:12" x14ac:dyDescent="0.25">
      <c r="B893" s="35">
        <v>1807</v>
      </c>
      <c r="C893" s="47" t="s">
        <v>1030</v>
      </c>
      <c r="D893" s="47" t="s">
        <v>1029</v>
      </c>
      <c r="E893" s="47" t="s">
        <v>14</v>
      </c>
      <c r="F893" s="36"/>
      <c r="H893" s="97" t="str">
        <f t="shared" si="39"/>
        <v>Tymothy – Skobe – OK Vihor</v>
      </c>
      <c r="J893" s="97" t="str">
        <f t="shared" si="40"/>
        <v>Tymothy – Skobe – OK Vihor</v>
      </c>
      <c r="L893" s="97" t="str">
        <f t="shared" si="41"/>
        <v>Tymothy – Skobe</v>
      </c>
    </row>
    <row r="894" spans="2:12" x14ac:dyDescent="0.25">
      <c r="B894" s="35">
        <v>1806</v>
      </c>
      <c r="C894" s="47" t="s">
        <v>1031</v>
      </c>
      <c r="D894" s="47" t="s">
        <v>1029</v>
      </c>
      <c r="E894" s="47" t="s">
        <v>14</v>
      </c>
      <c r="F894" s="36"/>
      <c r="H894" s="97" t="str">
        <f t="shared" si="39"/>
        <v>Valentina – Skobe – OK Vihor</v>
      </c>
      <c r="J894" s="97" t="str">
        <f t="shared" si="40"/>
        <v>Valentina – Skobe – OK Vihor</v>
      </c>
      <c r="L894" s="97" t="str">
        <f t="shared" si="41"/>
        <v>Valentina – Skobe</v>
      </c>
    </row>
    <row r="895" spans="2:12" x14ac:dyDescent="0.25">
      <c r="B895" s="35">
        <v>1028</v>
      </c>
      <c r="C895" s="47" t="s">
        <v>1032</v>
      </c>
      <c r="D895" s="47" t="s">
        <v>1033</v>
      </c>
      <c r="E895" s="47" t="s">
        <v>14</v>
      </c>
      <c r="F895" s="36" t="s">
        <v>5</v>
      </c>
      <c r="H895" s="97" t="str">
        <f t="shared" si="39"/>
        <v>Oliver – Skočić – OK Vihor – M12</v>
      </c>
      <c r="J895" s="97" t="str">
        <f t="shared" si="40"/>
        <v>Oliver – Skočić – OK Vihor</v>
      </c>
      <c r="L895" s="97" t="str">
        <f t="shared" si="41"/>
        <v>Oliver – Skočić</v>
      </c>
    </row>
    <row r="896" spans="2:12" x14ac:dyDescent="0.25">
      <c r="B896" s="35">
        <v>1049</v>
      </c>
      <c r="C896" s="47" t="s">
        <v>242</v>
      </c>
      <c r="D896" s="47" t="s">
        <v>1034</v>
      </c>
      <c r="E896" s="47" t="s">
        <v>14</v>
      </c>
      <c r="F896" s="36"/>
      <c r="H896" s="97" t="str">
        <f t="shared" si="39"/>
        <v>Jelena – Slijepčević – OK Vihor</v>
      </c>
      <c r="J896" s="97" t="str">
        <f t="shared" si="40"/>
        <v>Jelena – Slijepčević – OK Vihor</v>
      </c>
      <c r="L896" s="97" t="str">
        <f t="shared" si="41"/>
        <v>Jelena – Slijepčević</v>
      </c>
    </row>
    <row r="897" spans="2:12" x14ac:dyDescent="0.25">
      <c r="B897" s="35">
        <v>1503</v>
      </c>
      <c r="C897" s="47" t="s">
        <v>1035</v>
      </c>
      <c r="D897" s="47" t="s">
        <v>1036</v>
      </c>
      <c r="E897" s="47" t="s">
        <v>14</v>
      </c>
      <c r="F897" s="36" t="s">
        <v>42</v>
      </c>
      <c r="H897" s="97" t="str">
        <f t="shared" si="39"/>
        <v>Mika – Smital – OK Vihor – M16</v>
      </c>
      <c r="J897" s="97" t="str">
        <f t="shared" si="40"/>
        <v>Mika – Smital – OK Vihor</v>
      </c>
      <c r="L897" s="97" t="str">
        <f t="shared" si="41"/>
        <v>Mika – Smital</v>
      </c>
    </row>
    <row r="898" spans="2:12" x14ac:dyDescent="0.25">
      <c r="B898" s="35">
        <v>1104</v>
      </c>
      <c r="C898" s="47" t="s">
        <v>1037</v>
      </c>
      <c r="D898" s="47" t="s">
        <v>1036</v>
      </c>
      <c r="E898" s="47" t="s">
        <v>14</v>
      </c>
      <c r="F898" s="36"/>
      <c r="H898" s="97" t="str">
        <f t="shared" si="39"/>
        <v>Tomo – Smital – OK Vihor</v>
      </c>
      <c r="J898" s="97" t="str">
        <f t="shared" si="40"/>
        <v>Tomo – Smital – OK Vihor</v>
      </c>
      <c r="L898" s="97" t="str">
        <f t="shared" si="41"/>
        <v>Tomo – Smital</v>
      </c>
    </row>
    <row r="899" spans="2:12" x14ac:dyDescent="0.25">
      <c r="B899" s="35">
        <v>1945</v>
      </c>
      <c r="C899" s="47" t="s">
        <v>914</v>
      </c>
      <c r="D899" s="47" t="s">
        <v>565</v>
      </c>
      <c r="E899" s="47" t="s">
        <v>14</v>
      </c>
      <c r="F899" s="36" t="s">
        <v>248</v>
      </c>
      <c r="H899" s="97" t="str">
        <f t="shared" si="39"/>
        <v>Tina – Šojat – OK Vihor – Ž21B</v>
      </c>
      <c r="J899" s="97" t="str">
        <f t="shared" si="40"/>
        <v>Tina – Šojat – OK Vihor</v>
      </c>
      <c r="L899" s="97" t="str">
        <f t="shared" si="41"/>
        <v>Tina – Šojat</v>
      </c>
    </row>
    <row r="900" spans="2:12" x14ac:dyDescent="0.25">
      <c r="B900" s="35">
        <v>1027</v>
      </c>
      <c r="C900" s="47" t="s">
        <v>1038</v>
      </c>
      <c r="D900" s="47" t="s">
        <v>176</v>
      </c>
      <c r="E900" s="47" t="s">
        <v>14</v>
      </c>
      <c r="F900" s="36"/>
      <c r="H900" s="97" t="str">
        <f t="shared" si="39"/>
        <v>Nives – Špoljar – OK Vihor</v>
      </c>
      <c r="J900" s="97" t="str">
        <f t="shared" si="40"/>
        <v>Nives – Špoljar – OK Vihor</v>
      </c>
      <c r="L900" s="97" t="str">
        <f t="shared" si="41"/>
        <v>Nives – Špoljar</v>
      </c>
    </row>
    <row r="901" spans="2:12" x14ac:dyDescent="0.25">
      <c r="B901" s="35">
        <v>1086</v>
      </c>
      <c r="C901" s="47" t="s">
        <v>938</v>
      </c>
      <c r="D901" s="47" t="s">
        <v>1039</v>
      </c>
      <c r="E901" s="47" t="s">
        <v>14</v>
      </c>
      <c r="F901" s="36" t="s">
        <v>270</v>
      </c>
      <c r="H901" s="97" t="str">
        <f t="shared" si="39"/>
        <v>Matea – Sršen – OK Vihor – Ž35</v>
      </c>
      <c r="J901" s="97" t="str">
        <f t="shared" si="40"/>
        <v>Matea – Sršen – OK Vihor</v>
      </c>
      <c r="L901" s="97" t="str">
        <f t="shared" si="41"/>
        <v>Matea – Sršen</v>
      </c>
    </row>
    <row r="902" spans="2:12" x14ac:dyDescent="0.25">
      <c r="B902" s="35">
        <v>1187</v>
      </c>
      <c r="C902" s="47" t="s">
        <v>1040</v>
      </c>
      <c r="D902" s="47" t="s">
        <v>1041</v>
      </c>
      <c r="E902" s="47" t="s">
        <v>14</v>
      </c>
      <c r="F902" s="36" t="s">
        <v>229</v>
      </c>
      <c r="H902" s="97" t="str">
        <f t="shared" si="39"/>
        <v>Kira – Sršen Delgado – OK Vihor – Ž20</v>
      </c>
      <c r="J902" s="97" t="str">
        <f t="shared" si="40"/>
        <v>Kira – Sršen Delgado – OK Vihor</v>
      </c>
      <c r="L902" s="97" t="str">
        <f t="shared" si="41"/>
        <v>Kira – Sršen Delgado</v>
      </c>
    </row>
    <row r="903" spans="2:12" x14ac:dyDescent="0.25">
      <c r="B903" s="35">
        <v>1229</v>
      </c>
      <c r="C903" s="47" t="s">
        <v>1042</v>
      </c>
      <c r="D903" s="47" t="s">
        <v>1041</v>
      </c>
      <c r="E903" s="47" t="s">
        <v>14</v>
      </c>
      <c r="F903" s="36" t="s">
        <v>220</v>
      </c>
      <c r="H903" s="97" t="str">
        <f t="shared" si="39"/>
        <v>Leire – Sršen Delgado – OK Vihor – Ž16</v>
      </c>
      <c r="J903" s="97" t="str">
        <f t="shared" si="40"/>
        <v>Leire – Sršen Delgado – OK Vihor</v>
      </c>
      <c r="L903" s="97" t="str">
        <f t="shared" si="41"/>
        <v>Leire – Sršen Delgado</v>
      </c>
    </row>
    <row r="904" spans="2:12" x14ac:dyDescent="0.25">
      <c r="B904" s="35">
        <v>1536</v>
      </c>
      <c r="C904" s="47" t="s">
        <v>778</v>
      </c>
      <c r="D904" s="47" t="s">
        <v>1043</v>
      </c>
      <c r="E904" s="47" t="s">
        <v>14</v>
      </c>
      <c r="F904" s="36" t="s">
        <v>92</v>
      </c>
      <c r="H904" s="97" t="str">
        <f t="shared" si="39"/>
        <v>Nino – Stančić Vidrač – OK Vihor – M21B</v>
      </c>
      <c r="J904" s="97" t="str">
        <f t="shared" si="40"/>
        <v>Nino – Stančić Vidrač – OK Vihor</v>
      </c>
      <c r="L904" s="97" t="str">
        <f t="shared" si="41"/>
        <v>Nino – Stančić Vidrač</v>
      </c>
    </row>
    <row r="905" spans="2:12" x14ac:dyDescent="0.25">
      <c r="B905" s="35">
        <v>1008</v>
      </c>
      <c r="C905" s="47" t="s">
        <v>1044</v>
      </c>
      <c r="D905" s="47" t="s">
        <v>1045</v>
      </c>
      <c r="E905" s="47" t="s">
        <v>14</v>
      </c>
      <c r="F905" s="36"/>
      <c r="H905" s="97" t="str">
        <f t="shared" si="39"/>
        <v>Anđelka – Stih – OK Vihor</v>
      </c>
      <c r="J905" s="97" t="str">
        <f t="shared" si="40"/>
        <v>Anđelka – Stih – OK Vihor</v>
      </c>
      <c r="L905" s="97" t="str">
        <f t="shared" si="41"/>
        <v>Anđelka – Stih</v>
      </c>
    </row>
    <row r="906" spans="2:12" x14ac:dyDescent="0.25">
      <c r="B906" s="35">
        <v>1036</v>
      </c>
      <c r="C906" s="47" t="s">
        <v>1046</v>
      </c>
      <c r="D906" s="47" t="s">
        <v>1047</v>
      </c>
      <c r="E906" s="47" t="s">
        <v>14</v>
      </c>
      <c r="F906" s="36"/>
      <c r="H906" s="97" t="str">
        <f t="shared" si="39"/>
        <v>Valentino – Stipčević – OK Vihor</v>
      </c>
      <c r="J906" s="97" t="str">
        <f t="shared" si="40"/>
        <v>Valentino – Stipčević – OK Vihor</v>
      </c>
      <c r="L906" s="97" t="str">
        <f t="shared" si="41"/>
        <v>Valentino – Stipčević</v>
      </c>
    </row>
    <row r="907" spans="2:12" x14ac:dyDescent="0.25">
      <c r="B907" s="35">
        <v>1905</v>
      </c>
      <c r="C907" s="47" t="s">
        <v>234</v>
      </c>
      <c r="D907" s="47" t="s">
        <v>1048</v>
      </c>
      <c r="E907" s="47" t="s">
        <v>14</v>
      </c>
      <c r="F907" s="36" t="s">
        <v>248</v>
      </c>
      <c r="H907" s="97" t="str">
        <f t="shared" ref="H907:H970" si="42">IF(C907="","",C907) &amp; IF(D907="",""," – " &amp; D907) &amp; IF(E907="",""," – " &amp; E907) &amp; IF(F907="",""," – " &amp; F907)</f>
        <v>Iva – Stipeljković – OK Vihor – Ž21B</v>
      </c>
      <c r="J907" s="97" t="str">
        <f t="shared" ref="J907:J970" si="43">IF(C907="","",C907) &amp; IF(D907="",""," – " &amp; D907) &amp; IF(E907="",""," – " &amp; E907)</f>
        <v>Iva – Stipeljković – OK Vihor</v>
      </c>
      <c r="L907" s="97" t="str">
        <f t="shared" ref="L907:L970" si="44">IF(C907="","",C907) &amp; IF(D907="",""," – " &amp; D907)</f>
        <v>Iva – Stipeljković</v>
      </c>
    </row>
    <row r="908" spans="2:12" x14ac:dyDescent="0.25">
      <c r="B908" s="35">
        <v>1906</v>
      </c>
      <c r="C908" s="47" t="s">
        <v>417</v>
      </c>
      <c r="D908" s="47" t="s">
        <v>1048</v>
      </c>
      <c r="E908" s="47" t="s">
        <v>14</v>
      </c>
      <c r="F908" s="36" t="s">
        <v>92</v>
      </c>
      <c r="H908" s="97" t="str">
        <f t="shared" si="42"/>
        <v>Josip – Stipeljković – OK Vihor – M21B</v>
      </c>
      <c r="J908" s="97" t="str">
        <f t="shared" si="43"/>
        <v>Josip – Stipeljković – OK Vihor</v>
      </c>
      <c r="L908" s="97" t="str">
        <f t="shared" si="44"/>
        <v>Josip – Stipeljković</v>
      </c>
    </row>
    <row r="909" spans="2:12" x14ac:dyDescent="0.25">
      <c r="B909" s="35">
        <v>1326</v>
      </c>
      <c r="C909" s="47" t="s">
        <v>298</v>
      </c>
      <c r="D909" s="47" t="s">
        <v>297</v>
      </c>
      <c r="E909" s="47" t="s">
        <v>14</v>
      </c>
      <c r="F909" s="36" t="s">
        <v>270</v>
      </c>
      <c r="H909" s="97" t="str">
        <f t="shared" si="42"/>
        <v>Bernardica – Stipić – OK Vihor – Ž35</v>
      </c>
      <c r="J909" s="97" t="str">
        <f t="shared" si="43"/>
        <v>Bernardica – Stipić – OK Vihor</v>
      </c>
      <c r="L909" s="97" t="str">
        <f t="shared" si="44"/>
        <v>Bernardica – Stipić</v>
      </c>
    </row>
    <row r="910" spans="2:12" x14ac:dyDescent="0.25">
      <c r="B910" s="35">
        <v>1262</v>
      </c>
      <c r="C910" s="47" t="s">
        <v>286</v>
      </c>
      <c r="D910" s="47" t="s">
        <v>285</v>
      </c>
      <c r="E910" s="47" t="s">
        <v>14</v>
      </c>
      <c r="F910" s="36" t="s">
        <v>270</v>
      </c>
      <c r="H910" s="97" t="str">
        <f t="shared" si="42"/>
        <v>Vlatka – Stupalo – OK Vihor – Ž35</v>
      </c>
      <c r="J910" s="97" t="str">
        <f t="shared" si="43"/>
        <v>Vlatka – Stupalo – OK Vihor</v>
      </c>
      <c r="L910" s="97" t="str">
        <f t="shared" si="44"/>
        <v>Vlatka – Stupalo</v>
      </c>
    </row>
    <row r="911" spans="2:12" x14ac:dyDescent="0.25">
      <c r="B911" s="35">
        <v>1304</v>
      </c>
      <c r="C911" s="47" t="s">
        <v>24</v>
      </c>
      <c r="D911" s="47" t="s">
        <v>23</v>
      </c>
      <c r="E911" s="47" t="s">
        <v>14</v>
      </c>
      <c r="F911" s="36" t="s">
        <v>28</v>
      </c>
      <c r="H911" s="97" t="str">
        <f t="shared" si="42"/>
        <v>Luka – Sučić – OK Vihor – M14</v>
      </c>
      <c r="J911" s="97" t="str">
        <f t="shared" si="43"/>
        <v>Luka – Sučić – OK Vihor</v>
      </c>
      <c r="L911" s="97" t="str">
        <f t="shared" si="44"/>
        <v>Luka – Sučić</v>
      </c>
    </row>
    <row r="912" spans="2:12" x14ac:dyDescent="0.25">
      <c r="B912" s="35">
        <v>1141</v>
      </c>
      <c r="C912" s="47" t="s">
        <v>265</v>
      </c>
      <c r="D912" s="47" t="s">
        <v>23</v>
      </c>
      <c r="E912" s="47" t="s">
        <v>14</v>
      </c>
      <c r="F912" s="36" t="s">
        <v>248</v>
      </c>
      <c r="H912" s="97" t="str">
        <f t="shared" si="42"/>
        <v>Melita – Sučić – OK Vihor – Ž21B</v>
      </c>
      <c r="J912" s="97" t="str">
        <f t="shared" si="43"/>
        <v>Melita – Sučić – OK Vihor</v>
      </c>
      <c r="L912" s="97" t="str">
        <f t="shared" si="44"/>
        <v>Melita – Sučić</v>
      </c>
    </row>
    <row r="913" spans="2:12" x14ac:dyDescent="0.25">
      <c r="B913" s="35">
        <v>1031</v>
      </c>
      <c r="C913" s="47" t="s">
        <v>732</v>
      </c>
      <c r="D913" s="47" t="s">
        <v>23</v>
      </c>
      <c r="E913" s="47" t="s">
        <v>14</v>
      </c>
      <c r="F913" s="36"/>
      <c r="H913" s="97" t="str">
        <f t="shared" si="42"/>
        <v>Stjepan – Sučić – OK Vihor</v>
      </c>
      <c r="J913" s="97" t="str">
        <f t="shared" si="43"/>
        <v>Stjepan – Sučić – OK Vihor</v>
      </c>
      <c r="L913" s="97" t="str">
        <f t="shared" si="44"/>
        <v>Stjepan – Sučić</v>
      </c>
    </row>
    <row r="914" spans="2:12" x14ac:dyDescent="0.25">
      <c r="B914" s="35">
        <v>1366</v>
      </c>
      <c r="C914" s="47" t="s">
        <v>190</v>
      </c>
      <c r="D914" s="47" t="s">
        <v>23</v>
      </c>
      <c r="E914" s="47" t="s">
        <v>14</v>
      </c>
      <c r="F914" s="36" t="s">
        <v>92</v>
      </c>
      <c r="H914" s="97" t="str">
        <f t="shared" si="42"/>
        <v>Valter – Sučić – OK Vihor – M21B</v>
      </c>
      <c r="J914" s="97" t="str">
        <f t="shared" si="43"/>
        <v>Valter – Sučić – OK Vihor</v>
      </c>
      <c r="L914" s="97" t="str">
        <f t="shared" si="44"/>
        <v>Valter – Sučić</v>
      </c>
    </row>
    <row r="915" spans="2:12" x14ac:dyDescent="0.25">
      <c r="B915" s="35">
        <v>1148</v>
      </c>
      <c r="C915" s="47" t="s">
        <v>234</v>
      </c>
      <c r="D915" s="47" t="s">
        <v>1049</v>
      </c>
      <c r="E915" s="47" t="s">
        <v>14</v>
      </c>
      <c r="F915" s="36" t="s">
        <v>270</v>
      </c>
      <c r="H915" s="97" t="str">
        <f t="shared" si="42"/>
        <v>Iva – Tatić – OK Vihor – Ž35</v>
      </c>
      <c r="J915" s="97" t="str">
        <f t="shared" si="43"/>
        <v>Iva – Tatić – OK Vihor</v>
      </c>
      <c r="L915" s="97" t="str">
        <f t="shared" si="44"/>
        <v>Iva – Tatić</v>
      </c>
    </row>
    <row r="916" spans="2:12" x14ac:dyDescent="0.25">
      <c r="B916" s="35">
        <v>1291</v>
      </c>
      <c r="C916" s="47" t="s">
        <v>196</v>
      </c>
      <c r="D916" s="47" t="s">
        <v>1050</v>
      </c>
      <c r="E916" s="47" t="s">
        <v>14</v>
      </c>
      <c r="F916" s="36" t="s">
        <v>232</v>
      </c>
      <c r="H916" s="97" t="str">
        <f t="shared" si="42"/>
        <v>Dora – Težak – OK Vihor – Ž21A</v>
      </c>
      <c r="J916" s="97" t="str">
        <f t="shared" si="43"/>
        <v>Dora – Težak – OK Vihor</v>
      </c>
      <c r="L916" s="97" t="str">
        <f t="shared" si="44"/>
        <v>Dora – Težak</v>
      </c>
    </row>
    <row r="917" spans="2:12" x14ac:dyDescent="0.25">
      <c r="B917" s="35">
        <v>1436</v>
      </c>
      <c r="C917" s="47" t="s">
        <v>294</v>
      </c>
      <c r="D917" s="47" t="s">
        <v>1050</v>
      </c>
      <c r="E917" s="47" t="s">
        <v>14</v>
      </c>
      <c r="F917" s="36" t="s">
        <v>304</v>
      </c>
      <c r="H917" s="97" t="str">
        <f t="shared" si="42"/>
        <v>Ivana – Težak – OK Vihor – Ž45</v>
      </c>
      <c r="J917" s="97" t="str">
        <f t="shared" si="43"/>
        <v>Ivana – Težak – OK Vihor</v>
      </c>
      <c r="L917" s="97" t="str">
        <f t="shared" si="44"/>
        <v>Ivana – Težak</v>
      </c>
    </row>
    <row r="918" spans="2:12" x14ac:dyDescent="0.25">
      <c r="B918" s="35">
        <v>1114</v>
      </c>
      <c r="C918" s="47" t="s">
        <v>22</v>
      </c>
      <c r="D918" s="47" t="s">
        <v>1050</v>
      </c>
      <c r="E918" s="47" t="s">
        <v>14</v>
      </c>
      <c r="F918" s="36" t="s">
        <v>92</v>
      </c>
      <c r="H918" s="97" t="str">
        <f t="shared" si="42"/>
        <v>Karlo – Težak – OK Vihor – M21B</v>
      </c>
      <c r="J918" s="97" t="str">
        <f t="shared" si="43"/>
        <v>Karlo – Težak – OK Vihor</v>
      </c>
      <c r="L918" s="97" t="str">
        <f t="shared" si="44"/>
        <v>Karlo – Težak</v>
      </c>
    </row>
    <row r="919" spans="2:12" x14ac:dyDescent="0.25">
      <c r="B919" s="35">
        <v>1329</v>
      </c>
      <c r="C919" s="47" t="s">
        <v>842</v>
      </c>
      <c r="D919" s="47" t="s">
        <v>1050</v>
      </c>
      <c r="E919" s="47" t="s">
        <v>14</v>
      </c>
      <c r="F919" s="36" t="s">
        <v>220</v>
      </c>
      <c r="H919" s="97" t="str">
        <f t="shared" si="42"/>
        <v>Magdalena – Težak – OK Vihor – Ž16</v>
      </c>
      <c r="J919" s="97" t="str">
        <f t="shared" si="43"/>
        <v>Magdalena – Težak – OK Vihor</v>
      </c>
      <c r="L919" s="97" t="str">
        <f t="shared" si="44"/>
        <v>Magdalena – Težak</v>
      </c>
    </row>
    <row r="920" spans="2:12" x14ac:dyDescent="0.25">
      <c r="B920" s="35">
        <v>1280</v>
      </c>
      <c r="C920" s="47" t="s">
        <v>141</v>
      </c>
      <c r="D920" s="47" t="s">
        <v>1050</v>
      </c>
      <c r="E920" s="47" t="s">
        <v>14</v>
      </c>
      <c r="F920" s="36" t="s">
        <v>142</v>
      </c>
      <c r="H920" s="97" t="str">
        <f t="shared" si="42"/>
        <v>Robert – Težak – OK Vihor – M45</v>
      </c>
      <c r="J920" s="97" t="str">
        <f t="shared" si="43"/>
        <v>Robert – Težak – OK Vihor</v>
      </c>
      <c r="L920" s="97" t="str">
        <f t="shared" si="44"/>
        <v>Robert – Težak</v>
      </c>
    </row>
    <row r="921" spans="2:12" x14ac:dyDescent="0.25">
      <c r="B921" s="35">
        <v>1928</v>
      </c>
      <c r="C921" s="47" t="s">
        <v>372</v>
      </c>
      <c r="D921" s="47" t="s">
        <v>1051</v>
      </c>
      <c r="E921" s="47" t="s">
        <v>14</v>
      </c>
      <c r="F921" s="36" t="s">
        <v>248</v>
      </c>
      <c r="H921" s="97" t="str">
        <f t="shared" si="42"/>
        <v>Marina – Tomac-Rojčević – OK Vihor – Ž21B</v>
      </c>
      <c r="J921" s="97" t="str">
        <f t="shared" si="43"/>
        <v>Marina – Tomac-Rojčević – OK Vihor</v>
      </c>
      <c r="L921" s="97" t="str">
        <f t="shared" si="44"/>
        <v>Marina – Tomac-Rojčević</v>
      </c>
    </row>
    <row r="922" spans="2:12" x14ac:dyDescent="0.25">
      <c r="B922" s="35">
        <v>1929</v>
      </c>
      <c r="C922" s="47" t="s">
        <v>726</v>
      </c>
      <c r="D922" s="47" t="s">
        <v>1052</v>
      </c>
      <c r="E922" s="47" t="s">
        <v>14</v>
      </c>
      <c r="F922" s="36" t="s">
        <v>92</v>
      </c>
      <c r="H922" s="97" t="str">
        <f t="shared" si="42"/>
        <v>Emil – Trčak – OK Vihor – M21B</v>
      </c>
      <c r="J922" s="97" t="str">
        <f t="shared" si="43"/>
        <v>Emil – Trčak – OK Vihor</v>
      </c>
      <c r="L922" s="97" t="str">
        <f t="shared" si="44"/>
        <v>Emil – Trčak</v>
      </c>
    </row>
    <row r="923" spans="2:12" x14ac:dyDescent="0.25">
      <c r="B923" s="35">
        <v>1100</v>
      </c>
      <c r="C923" s="47" t="s">
        <v>269</v>
      </c>
      <c r="D923" s="47" t="s">
        <v>1053</v>
      </c>
      <c r="E923" s="47" t="s">
        <v>14</v>
      </c>
      <c r="F923" s="36" t="s">
        <v>248</v>
      </c>
      <c r="H923" s="97" t="str">
        <f t="shared" si="42"/>
        <v>Martina – Triplat Horvat – OK Vihor – Ž21B</v>
      </c>
      <c r="J923" s="97" t="str">
        <f t="shared" si="43"/>
        <v>Martina – Triplat Horvat – OK Vihor</v>
      </c>
      <c r="L923" s="97" t="str">
        <f t="shared" si="44"/>
        <v>Martina – Triplat Horvat</v>
      </c>
    </row>
    <row r="924" spans="2:12" x14ac:dyDescent="0.25">
      <c r="B924" s="35">
        <v>1336</v>
      </c>
      <c r="C924" s="47" t="s">
        <v>81</v>
      </c>
      <c r="D924" s="47" t="s">
        <v>80</v>
      </c>
      <c r="E924" s="47" t="s">
        <v>14</v>
      </c>
      <c r="F924" s="36" t="s">
        <v>62</v>
      </c>
      <c r="H924" s="97" t="str">
        <f t="shared" si="42"/>
        <v>Marijan – Turkalj – OK Vihor – M21A</v>
      </c>
      <c r="J924" s="97" t="str">
        <f t="shared" si="43"/>
        <v>Marijan – Turkalj – OK Vihor</v>
      </c>
      <c r="L924" s="97" t="str">
        <f t="shared" si="44"/>
        <v>Marijan – Turkalj</v>
      </c>
    </row>
    <row r="925" spans="2:12" x14ac:dyDescent="0.25">
      <c r="B925" s="35">
        <v>1486</v>
      </c>
      <c r="C925" s="47" t="s">
        <v>1054</v>
      </c>
      <c r="D925" s="47" t="s">
        <v>1055</v>
      </c>
      <c r="E925" s="47" t="s">
        <v>14</v>
      </c>
      <c r="F925" s="36" t="s">
        <v>142</v>
      </c>
      <c r="H925" s="97" t="str">
        <f t="shared" si="42"/>
        <v>Krešimir – Tušek – OK Vihor – M45</v>
      </c>
      <c r="J925" s="97" t="str">
        <f t="shared" si="43"/>
        <v>Krešimir – Tušek – OK Vihor</v>
      </c>
      <c r="L925" s="97" t="str">
        <f t="shared" si="44"/>
        <v>Krešimir – Tušek</v>
      </c>
    </row>
    <row r="926" spans="2:12" x14ac:dyDescent="0.25">
      <c r="B926" s="35">
        <v>1447</v>
      </c>
      <c r="C926" s="47" t="s">
        <v>74</v>
      </c>
      <c r="D926" s="47" t="s">
        <v>1056</v>
      </c>
      <c r="E926" s="47" t="s">
        <v>14</v>
      </c>
      <c r="F926" s="36" t="s">
        <v>142</v>
      </c>
      <c r="H926" s="97" t="str">
        <f t="shared" si="42"/>
        <v>Dražen – Tutić – OK Vihor – M45</v>
      </c>
      <c r="J926" s="97" t="str">
        <f t="shared" si="43"/>
        <v>Dražen – Tutić – OK Vihor</v>
      </c>
      <c r="L926" s="97" t="str">
        <f t="shared" si="44"/>
        <v>Dražen – Tutić</v>
      </c>
    </row>
    <row r="927" spans="2:12" x14ac:dyDescent="0.25">
      <c r="B927" s="35">
        <v>1042</v>
      </c>
      <c r="C927" s="47" t="s">
        <v>374</v>
      </c>
      <c r="D927" s="47" t="s">
        <v>1056</v>
      </c>
      <c r="E927" s="47" t="s">
        <v>14</v>
      </c>
      <c r="F927" s="36" t="s">
        <v>211</v>
      </c>
      <c r="H927" s="97" t="str">
        <f t="shared" si="42"/>
        <v>Ema – Tutić – OK Vihor – Ž14</v>
      </c>
      <c r="J927" s="97" t="str">
        <f t="shared" si="43"/>
        <v>Ema – Tutić – OK Vihor</v>
      </c>
      <c r="L927" s="97" t="str">
        <f t="shared" si="44"/>
        <v>Ema – Tutić</v>
      </c>
    </row>
    <row r="928" spans="2:12" x14ac:dyDescent="0.25">
      <c r="B928" s="35">
        <v>1154</v>
      </c>
      <c r="C928" s="47" t="s">
        <v>269</v>
      </c>
      <c r="D928" s="47" t="s">
        <v>1056</v>
      </c>
      <c r="E928" s="47" t="s">
        <v>14</v>
      </c>
      <c r="F928" s="36"/>
      <c r="H928" s="97" t="str">
        <f t="shared" si="42"/>
        <v>Martina – Tutić – OK Vihor</v>
      </c>
      <c r="J928" s="97" t="str">
        <f t="shared" si="43"/>
        <v>Martina – Tutić – OK Vihor</v>
      </c>
      <c r="L928" s="97" t="str">
        <f t="shared" si="44"/>
        <v>Martina – Tutić</v>
      </c>
    </row>
    <row r="929" spans="2:12" x14ac:dyDescent="0.25">
      <c r="B929" s="35">
        <v>1455</v>
      </c>
      <c r="C929" s="47" t="s">
        <v>40</v>
      </c>
      <c r="D929" s="47" t="s">
        <v>1056</v>
      </c>
      <c r="E929" s="47" t="s">
        <v>14</v>
      </c>
      <c r="F929" s="36" t="s">
        <v>92</v>
      </c>
      <c r="H929" s="97" t="str">
        <f t="shared" si="42"/>
        <v>Teo – Tutić – OK Vihor – M21B</v>
      </c>
      <c r="J929" s="97" t="str">
        <f t="shared" si="43"/>
        <v>Teo – Tutić – OK Vihor</v>
      </c>
      <c r="L929" s="97" t="str">
        <f t="shared" si="44"/>
        <v>Teo – Tutić</v>
      </c>
    </row>
    <row r="930" spans="2:12" x14ac:dyDescent="0.25">
      <c r="B930" s="35">
        <v>1724</v>
      </c>
      <c r="C930" s="47" t="s">
        <v>1057</v>
      </c>
      <c r="D930" s="47" t="s">
        <v>1058</v>
      </c>
      <c r="E930" s="47" t="s">
        <v>14</v>
      </c>
      <c r="F930" s="36"/>
      <c r="H930" s="97" t="str">
        <f t="shared" si="42"/>
        <v>Roberta – Valai – OK Vihor</v>
      </c>
      <c r="J930" s="97" t="str">
        <f t="shared" si="43"/>
        <v>Roberta – Valai – OK Vihor</v>
      </c>
      <c r="L930" s="97" t="str">
        <f t="shared" si="44"/>
        <v>Roberta – Valai</v>
      </c>
    </row>
    <row r="931" spans="2:12" x14ac:dyDescent="0.25">
      <c r="B931" s="35">
        <v>1909</v>
      </c>
      <c r="C931" s="47" t="s">
        <v>196</v>
      </c>
      <c r="D931" s="47" t="s">
        <v>1059</v>
      </c>
      <c r="E931" s="47" t="s">
        <v>14</v>
      </c>
      <c r="F931" s="36" t="s">
        <v>220</v>
      </c>
      <c r="H931" s="97" t="str">
        <f t="shared" si="42"/>
        <v>Dora – Valjak – OK Vihor – Ž16</v>
      </c>
      <c r="J931" s="97" t="str">
        <f t="shared" si="43"/>
        <v>Dora – Valjak – OK Vihor</v>
      </c>
      <c r="L931" s="97" t="str">
        <f t="shared" si="44"/>
        <v>Dora – Valjak</v>
      </c>
    </row>
    <row r="932" spans="2:12" x14ac:dyDescent="0.25">
      <c r="B932" s="35">
        <v>1908</v>
      </c>
      <c r="C932" s="47" t="s">
        <v>17</v>
      </c>
      <c r="D932" s="47" t="s">
        <v>1059</v>
      </c>
      <c r="E932" s="47" t="s">
        <v>14</v>
      </c>
      <c r="F932" s="36" t="s">
        <v>51</v>
      </c>
      <c r="H932" s="97" t="str">
        <f t="shared" si="42"/>
        <v>Filip – Valjak – OK Vihor – M20</v>
      </c>
      <c r="J932" s="97" t="str">
        <f t="shared" si="43"/>
        <v>Filip – Valjak – OK Vihor</v>
      </c>
      <c r="L932" s="97" t="str">
        <f t="shared" si="44"/>
        <v>Filip – Valjak</v>
      </c>
    </row>
    <row r="933" spans="2:12" x14ac:dyDescent="0.25">
      <c r="B933" s="35">
        <v>1907</v>
      </c>
      <c r="C933" s="47" t="s">
        <v>340</v>
      </c>
      <c r="D933" s="47" t="s">
        <v>1059</v>
      </c>
      <c r="E933" s="47" t="s">
        <v>14</v>
      </c>
      <c r="F933" s="36" t="s">
        <v>92</v>
      </c>
      <c r="H933" s="97" t="str">
        <f t="shared" si="42"/>
        <v>Željko – Valjak – OK Vihor – M21B</v>
      </c>
      <c r="J933" s="97" t="str">
        <f t="shared" si="43"/>
        <v>Željko – Valjak – OK Vihor</v>
      </c>
      <c r="L933" s="97" t="str">
        <f t="shared" si="44"/>
        <v>Željko – Valjak</v>
      </c>
    </row>
    <row r="934" spans="2:12" x14ac:dyDescent="0.25">
      <c r="B934" s="35">
        <v>1529</v>
      </c>
      <c r="C934" s="47" t="s">
        <v>294</v>
      </c>
      <c r="D934" s="47" t="s">
        <v>1060</v>
      </c>
      <c r="E934" s="47" t="s">
        <v>14</v>
      </c>
      <c r="F934" s="36" t="s">
        <v>304</v>
      </c>
      <c r="H934" s="97" t="str">
        <f t="shared" si="42"/>
        <v>Ivana – Varga Horjan – OK Vihor – Ž45</v>
      </c>
      <c r="J934" s="97" t="str">
        <f t="shared" si="43"/>
        <v>Ivana – Varga Horjan – OK Vihor</v>
      </c>
      <c r="L934" s="97" t="str">
        <f t="shared" si="44"/>
        <v>Ivana – Varga Horjan</v>
      </c>
    </row>
    <row r="935" spans="2:12" x14ac:dyDescent="0.25">
      <c r="B935" s="35">
        <v>1289</v>
      </c>
      <c r="C935" s="47" t="s">
        <v>77</v>
      </c>
      <c r="D935" s="47" t="s">
        <v>76</v>
      </c>
      <c r="E935" s="47" t="s">
        <v>14</v>
      </c>
      <c r="F935" s="36" t="s">
        <v>62</v>
      </c>
      <c r="H935" s="97" t="str">
        <f t="shared" si="42"/>
        <v>Tomislav – Varnica – OK Vihor – M21A</v>
      </c>
      <c r="J935" s="97" t="str">
        <f t="shared" si="43"/>
        <v>Tomislav – Varnica – OK Vihor</v>
      </c>
      <c r="L935" s="97" t="str">
        <f t="shared" si="44"/>
        <v>Tomislav – Varnica</v>
      </c>
    </row>
    <row r="936" spans="2:12" x14ac:dyDescent="0.25">
      <c r="B936" s="35">
        <v>1725</v>
      </c>
      <c r="C936" s="47" t="s">
        <v>1061</v>
      </c>
      <c r="D936" s="47" t="s">
        <v>638</v>
      </c>
      <c r="E936" s="47" t="s">
        <v>14</v>
      </c>
      <c r="F936" s="36"/>
      <c r="H936" s="97" t="str">
        <f t="shared" si="42"/>
        <v>Romana – Večerić – OK Vihor</v>
      </c>
      <c r="J936" s="97" t="str">
        <f t="shared" si="43"/>
        <v>Romana – Večerić – OK Vihor</v>
      </c>
      <c r="L936" s="97" t="str">
        <f t="shared" si="44"/>
        <v>Romana – Večerić</v>
      </c>
    </row>
    <row r="937" spans="2:12" x14ac:dyDescent="0.25">
      <c r="B937" s="35">
        <v>1910</v>
      </c>
      <c r="C937" s="47" t="s">
        <v>278</v>
      </c>
      <c r="D937" s="47" t="s">
        <v>1062</v>
      </c>
      <c r="E937" s="47" t="s">
        <v>14</v>
      </c>
      <c r="F937" s="36" t="s">
        <v>248</v>
      </c>
      <c r="H937" s="97" t="str">
        <f t="shared" si="42"/>
        <v>Željka – Vilagoš – OK Vihor – Ž21B</v>
      </c>
      <c r="J937" s="97" t="str">
        <f t="shared" si="43"/>
        <v>Željka – Vilagoš – OK Vihor</v>
      </c>
      <c r="L937" s="97" t="str">
        <f t="shared" si="44"/>
        <v>Željka – Vilagoš</v>
      </c>
    </row>
    <row r="938" spans="2:12" x14ac:dyDescent="0.25">
      <c r="B938" s="35">
        <v>1240</v>
      </c>
      <c r="C938" s="47" t="s">
        <v>288</v>
      </c>
      <c r="D938" s="47" t="s">
        <v>1063</v>
      </c>
      <c r="E938" s="47" t="s">
        <v>14</v>
      </c>
      <c r="F938" s="36" t="s">
        <v>304</v>
      </c>
      <c r="H938" s="97" t="str">
        <f t="shared" si="42"/>
        <v>Jasminka – Vlahović – OK Vihor – Ž45</v>
      </c>
      <c r="J938" s="97" t="str">
        <f t="shared" si="43"/>
        <v>Jasminka – Vlahović – OK Vihor</v>
      </c>
      <c r="L938" s="97" t="str">
        <f t="shared" si="44"/>
        <v>Jasminka – Vlahović</v>
      </c>
    </row>
    <row r="939" spans="2:12" x14ac:dyDescent="0.25">
      <c r="B939" s="35">
        <v>1552</v>
      </c>
      <c r="C939" s="47" t="s">
        <v>228</v>
      </c>
      <c r="D939" s="47" t="s">
        <v>450</v>
      </c>
      <c r="E939" s="47" t="s">
        <v>14</v>
      </c>
      <c r="F939" s="36" t="s">
        <v>304</v>
      </c>
      <c r="H939" s="97" t="str">
        <f t="shared" si="42"/>
        <v>Paula – Vrdoljak – OK Vihor – Ž45</v>
      </c>
      <c r="J939" s="97" t="str">
        <f t="shared" si="43"/>
        <v>Paula – Vrdoljak – OK Vihor</v>
      </c>
      <c r="L939" s="97" t="str">
        <f t="shared" si="44"/>
        <v>Paula – Vrdoljak</v>
      </c>
    </row>
    <row r="940" spans="2:12" x14ac:dyDescent="0.25">
      <c r="B940" s="35">
        <v>1448</v>
      </c>
      <c r="C940" s="47" t="s">
        <v>77</v>
      </c>
      <c r="D940" s="47" t="s">
        <v>123</v>
      </c>
      <c r="E940" s="47" t="s">
        <v>14</v>
      </c>
      <c r="F940" s="36" t="s">
        <v>116</v>
      </c>
      <c r="H940" s="97" t="str">
        <f t="shared" si="42"/>
        <v>Tomislav – Vuk – OK Vihor – M35</v>
      </c>
      <c r="J940" s="97" t="str">
        <f t="shared" si="43"/>
        <v>Tomislav – Vuk – OK Vihor</v>
      </c>
      <c r="L940" s="97" t="str">
        <f t="shared" si="44"/>
        <v>Tomislav – Vuk</v>
      </c>
    </row>
    <row r="941" spans="2:12" x14ac:dyDescent="0.25">
      <c r="B941" s="35">
        <v>1911</v>
      </c>
      <c r="C941" s="47" t="s">
        <v>1064</v>
      </c>
      <c r="D941" s="47" t="s">
        <v>1065</v>
      </c>
      <c r="E941" s="47" t="s">
        <v>14</v>
      </c>
      <c r="F941" s="36" t="s">
        <v>42</v>
      </c>
      <c r="H941" s="97" t="str">
        <f t="shared" si="42"/>
        <v>Kaan – Yelen – OK Vihor – M16</v>
      </c>
      <c r="J941" s="97" t="str">
        <f t="shared" si="43"/>
        <v>Kaan – Yelen – OK Vihor</v>
      </c>
      <c r="L941" s="97" t="str">
        <f t="shared" si="44"/>
        <v>Kaan – Yelen</v>
      </c>
    </row>
    <row r="942" spans="2:12" x14ac:dyDescent="0.25">
      <c r="B942" s="35">
        <v>1726</v>
      </c>
      <c r="C942" s="47" t="s">
        <v>134</v>
      </c>
      <c r="D942" s="47" t="s">
        <v>1066</v>
      </c>
      <c r="E942" s="47" t="s">
        <v>14</v>
      </c>
      <c r="F942" s="36"/>
      <c r="H942" s="97" t="str">
        <f t="shared" si="42"/>
        <v>Marko – Žabčić – OK Vihor</v>
      </c>
      <c r="J942" s="97" t="str">
        <f t="shared" si="43"/>
        <v>Marko – Žabčić – OK Vihor</v>
      </c>
      <c r="L942" s="97" t="str">
        <f t="shared" si="44"/>
        <v>Marko – Žabčić</v>
      </c>
    </row>
    <row r="943" spans="2:12" x14ac:dyDescent="0.25">
      <c r="B943" s="35">
        <v>1004</v>
      </c>
      <c r="C943" s="47" t="s">
        <v>267</v>
      </c>
      <c r="D943" s="47" t="s">
        <v>1067</v>
      </c>
      <c r="E943" s="47" t="s">
        <v>14</v>
      </c>
      <c r="F943" s="36"/>
      <c r="H943" s="97" t="str">
        <f t="shared" si="42"/>
        <v>Aleksandra – Žagar – OK Vihor</v>
      </c>
      <c r="J943" s="97" t="str">
        <f t="shared" si="43"/>
        <v>Aleksandra – Žagar – OK Vihor</v>
      </c>
      <c r="L943" s="97" t="str">
        <f t="shared" si="44"/>
        <v>Aleksandra – Žagar</v>
      </c>
    </row>
    <row r="944" spans="2:12" x14ac:dyDescent="0.25">
      <c r="B944" s="35">
        <v>1011</v>
      </c>
      <c r="C944" s="47" t="s">
        <v>70</v>
      </c>
      <c r="D944" s="47" t="s">
        <v>1067</v>
      </c>
      <c r="E944" s="47" t="s">
        <v>14</v>
      </c>
      <c r="F944" s="36"/>
      <c r="H944" s="97" t="str">
        <f t="shared" si="42"/>
        <v>Damir – Žagar – OK Vihor</v>
      </c>
      <c r="J944" s="97" t="str">
        <f t="shared" si="43"/>
        <v>Damir – Žagar – OK Vihor</v>
      </c>
      <c r="L944" s="97" t="str">
        <f t="shared" si="44"/>
        <v>Damir – Žagar</v>
      </c>
    </row>
    <row r="945" spans="2:12" x14ac:dyDescent="0.25">
      <c r="B945" s="35">
        <v>1912</v>
      </c>
      <c r="C945" s="47" t="s">
        <v>238</v>
      </c>
      <c r="D945" s="47" t="s">
        <v>1068</v>
      </c>
      <c r="E945" s="47" t="s">
        <v>14</v>
      </c>
      <c r="F945" s="36" t="s">
        <v>248</v>
      </c>
      <c r="H945" s="97" t="str">
        <f t="shared" si="42"/>
        <v>Olga – Zaitseva – OK Vihor – Ž21B</v>
      </c>
      <c r="J945" s="97" t="str">
        <f t="shared" si="43"/>
        <v>Olga – Zaitseva – OK Vihor</v>
      </c>
      <c r="L945" s="97" t="str">
        <f t="shared" si="44"/>
        <v>Olga – Zaitseva</v>
      </c>
    </row>
    <row r="946" spans="2:12" x14ac:dyDescent="0.25">
      <c r="B946" s="35">
        <v>1037</v>
      </c>
      <c r="C946" s="47" t="s">
        <v>772</v>
      </c>
      <c r="D946" s="47" t="s">
        <v>1069</v>
      </c>
      <c r="E946" s="47" t="s">
        <v>14</v>
      </c>
      <c r="F946" s="36"/>
      <c r="H946" s="97" t="str">
        <f t="shared" si="42"/>
        <v>Vesna – Žarak – OK Vihor</v>
      </c>
      <c r="J946" s="97" t="str">
        <f t="shared" si="43"/>
        <v>Vesna – Žarak – OK Vihor</v>
      </c>
      <c r="L946" s="97" t="str">
        <f t="shared" si="44"/>
        <v>Vesna – Žarak</v>
      </c>
    </row>
    <row r="947" spans="2:12" x14ac:dyDescent="0.25">
      <c r="B947" s="35">
        <v>1454</v>
      </c>
      <c r="C947" s="47" t="s">
        <v>692</v>
      </c>
      <c r="D947" s="47" t="s">
        <v>1070</v>
      </c>
      <c r="E947" s="47" t="s">
        <v>14</v>
      </c>
      <c r="F947" s="36" t="s">
        <v>304</v>
      </c>
      <c r="H947" s="97" t="str">
        <f t="shared" si="42"/>
        <v>Kristina – Zubin – OK Vihor – Ž45</v>
      </c>
      <c r="J947" s="97" t="str">
        <f t="shared" si="43"/>
        <v>Kristina – Zubin – OK Vihor</v>
      </c>
      <c r="L947" s="97" t="str">
        <f t="shared" si="44"/>
        <v>Kristina – Zubin</v>
      </c>
    </row>
    <row r="948" spans="2:12" x14ac:dyDescent="0.25">
      <c r="B948" s="35">
        <v>1808</v>
      </c>
      <c r="C948" s="47" t="s">
        <v>58</v>
      </c>
      <c r="D948" s="47" t="s">
        <v>1071</v>
      </c>
      <c r="E948" s="47" t="s">
        <v>14</v>
      </c>
      <c r="F948" s="36"/>
      <c r="H948" s="97" t="str">
        <f t="shared" si="42"/>
        <v>Ivan – Žufić – OK Vihor</v>
      </c>
      <c r="J948" s="97" t="str">
        <f t="shared" si="43"/>
        <v>Ivan – Žufić – OK Vihor</v>
      </c>
      <c r="L948" s="97" t="str">
        <f t="shared" si="44"/>
        <v>Ivan – Žufić</v>
      </c>
    </row>
    <row r="949" spans="2:12" x14ac:dyDescent="0.25">
      <c r="B949" s="35">
        <v>1412</v>
      </c>
      <c r="C949" s="47" t="s">
        <v>234</v>
      </c>
      <c r="D949" s="47" t="s">
        <v>1072</v>
      </c>
      <c r="E949" s="47" t="s">
        <v>14</v>
      </c>
      <c r="F949" s="36" t="s">
        <v>248</v>
      </c>
      <c r="H949" s="97" t="str">
        <f t="shared" si="42"/>
        <v>Iva – Žulić – OK Vihor – Ž21B</v>
      </c>
      <c r="J949" s="97" t="str">
        <f t="shared" si="43"/>
        <v>Iva – Žulić – OK Vihor</v>
      </c>
      <c r="L949" s="97" t="str">
        <f t="shared" si="44"/>
        <v>Iva – Žulić</v>
      </c>
    </row>
    <row r="950" spans="2:12" x14ac:dyDescent="0.25">
      <c r="B950" s="35"/>
      <c r="C950" s="47"/>
      <c r="D950" s="47"/>
      <c r="E950" s="47"/>
      <c r="F950" s="36"/>
      <c r="H950" s="97" t="str">
        <f t="shared" si="42"/>
        <v/>
      </c>
      <c r="J950" s="97" t="str">
        <f t="shared" si="43"/>
        <v/>
      </c>
      <c r="L950" s="97" t="str">
        <f t="shared" si="44"/>
        <v/>
      </c>
    </row>
    <row r="951" spans="2:12" x14ac:dyDescent="0.25">
      <c r="B951" s="35"/>
      <c r="C951" s="47"/>
      <c r="D951" s="47"/>
      <c r="E951" s="47"/>
      <c r="F951" s="36"/>
      <c r="H951" s="97" t="str">
        <f t="shared" si="42"/>
        <v/>
      </c>
      <c r="J951" s="97" t="str">
        <f t="shared" si="43"/>
        <v/>
      </c>
      <c r="L951" s="97" t="str">
        <f t="shared" si="44"/>
        <v/>
      </c>
    </row>
    <row r="952" spans="2:12" x14ac:dyDescent="0.25">
      <c r="B952" s="35"/>
      <c r="C952" s="47"/>
      <c r="D952" s="47"/>
      <c r="E952" s="47"/>
      <c r="F952" s="36"/>
      <c r="H952" s="97" t="str">
        <f t="shared" si="42"/>
        <v/>
      </c>
      <c r="J952" s="97" t="str">
        <f t="shared" si="43"/>
        <v/>
      </c>
      <c r="L952" s="97" t="str">
        <f t="shared" si="44"/>
        <v/>
      </c>
    </row>
    <row r="953" spans="2:12" x14ac:dyDescent="0.25">
      <c r="B953" s="35"/>
      <c r="C953" s="47"/>
      <c r="D953" s="47"/>
      <c r="E953" s="47"/>
      <c r="F953" s="36"/>
      <c r="H953" s="97" t="str">
        <f t="shared" si="42"/>
        <v/>
      </c>
      <c r="J953" s="97" t="str">
        <f t="shared" si="43"/>
        <v/>
      </c>
      <c r="L953" s="97" t="str">
        <f t="shared" si="44"/>
        <v/>
      </c>
    </row>
    <row r="954" spans="2:12" x14ac:dyDescent="0.25">
      <c r="B954" s="35"/>
      <c r="C954" s="47"/>
      <c r="D954" s="47"/>
      <c r="E954" s="47"/>
      <c r="F954" s="36"/>
      <c r="H954" s="97" t="str">
        <f t="shared" si="42"/>
        <v/>
      </c>
      <c r="J954" s="97" t="str">
        <f t="shared" si="43"/>
        <v/>
      </c>
      <c r="L954" s="97" t="str">
        <f t="shared" si="44"/>
        <v/>
      </c>
    </row>
    <row r="955" spans="2:12" x14ac:dyDescent="0.25">
      <c r="B955" s="35"/>
      <c r="C955" s="47"/>
      <c r="D955" s="47"/>
      <c r="E955" s="47"/>
      <c r="F955" s="36"/>
      <c r="H955" s="97" t="str">
        <f t="shared" si="42"/>
        <v/>
      </c>
      <c r="J955" s="97" t="str">
        <f t="shared" si="43"/>
        <v/>
      </c>
      <c r="L955" s="97" t="str">
        <f t="shared" si="44"/>
        <v/>
      </c>
    </row>
    <row r="956" spans="2:12" x14ac:dyDescent="0.25">
      <c r="B956" s="35"/>
      <c r="C956" s="47"/>
      <c r="D956" s="47"/>
      <c r="E956" s="47"/>
      <c r="F956" s="36"/>
      <c r="H956" s="97" t="str">
        <f t="shared" si="42"/>
        <v/>
      </c>
      <c r="J956" s="97" t="str">
        <f t="shared" si="43"/>
        <v/>
      </c>
      <c r="L956" s="97" t="str">
        <f t="shared" si="44"/>
        <v/>
      </c>
    </row>
    <row r="957" spans="2:12" x14ac:dyDescent="0.25">
      <c r="B957" s="35"/>
      <c r="C957" s="47"/>
      <c r="D957" s="47"/>
      <c r="E957" s="47"/>
      <c r="F957" s="36"/>
      <c r="H957" s="97" t="str">
        <f t="shared" si="42"/>
        <v/>
      </c>
      <c r="J957" s="97" t="str">
        <f t="shared" si="43"/>
        <v/>
      </c>
      <c r="L957" s="97" t="str">
        <f t="shared" si="44"/>
        <v/>
      </c>
    </row>
    <row r="958" spans="2:12" x14ac:dyDescent="0.25">
      <c r="B958" s="35"/>
      <c r="C958" s="47"/>
      <c r="D958" s="47"/>
      <c r="E958" s="47"/>
      <c r="F958" s="36"/>
      <c r="H958" s="97" t="str">
        <f t="shared" si="42"/>
        <v/>
      </c>
      <c r="J958" s="97" t="str">
        <f t="shared" si="43"/>
        <v/>
      </c>
      <c r="L958" s="97" t="str">
        <f t="shared" si="44"/>
        <v/>
      </c>
    </row>
    <row r="959" spans="2:12" x14ac:dyDescent="0.25">
      <c r="B959" s="35"/>
      <c r="C959" s="47"/>
      <c r="D959" s="47"/>
      <c r="E959" s="47"/>
      <c r="F959" s="36"/>
      <c r="H959" s="97" t="str">
        <f t="shared" si="42"/>
        <v/>
      </c>
      <c r="J959" s="97" t="str">
        <f t="shared" si="43"/>
        <v/>
      </c>
      <c r="L959" s="97" t="str">
        <f t="shared" si="44"/>
        <v/>
      </c>
    </row>
    <row r="960" spans="2:12" x14ac:dyDescent="0.25">
      <c r="B960" s="35"/>
      <c r="C960" s="47"/>
      <c r="D960" s="47"/>
      <c r="E960" s="47"/>
      <c r="F960" s="36"/>
      <c r="H960" s="97" t="str">
        <f t="shared" si="42"/>
        <v/>
      </c>
      <c r="J960" s="97" t="str">
        <f t="shared" si="43"/>
        <v/>
      </c>
      <c r="L960" s="97" t="str">
        <f t="shared" si="44"/>
        <v/>
      </c>
    </row>
    <row r="961" spans="2:12" x14ac:dyDescent="0.25">
      <c r="B961" s="35"/>
      <c r="C961" s="47"/>
      <c r="D961" s="47"/>
      <c r="E961" s="47"/>
      <c r="F961" s="36"/>
      <c r="H961" s="97" t="str">
        <f t="shared" si="42"/>
        <v/>
      </c>
      <c r="J961" s="97" t="str">
        <f t="shared" si="43"/>
        <v/>
      </c>
      <c r="L961" s="97" t="str">
        <f t="shared" si="44"/>
        <v/>
      </c>
    </row>
    <row r="962" spans="2:12" x14ac:dyDescent="0.25">
      <c r="B962" s="35"/>
      <c r="C962" s="47"/>
      <c r="D962" s="47"/>
      <c r="E962" s="47"/>
      <c r="F962" s="36"/>
      <c r="H962" s="97" t="str">
        <f t="shared" si="42"/>
        <v/>
      </c>
      <c r="J962" s="97" t="str">
        <f t="shared" si="43"/>
        <v/>
      </c>
      <c r="L962" s="97" t="str">
        <f t="shared" si="44"/>
        <v/>
      </c>
    </row>
    <row r="963" spans="2:12" x14ac:dyDescent="0.25">
      <c r="B963" s="35"/>
      <c r="C963" s="47"/>
      <c r="D963" s="47"/>
      <c r="E963" s="47"/>
      <c r="F963" s="36"/>
      <c r="H963" s="97" t="str">
        <f t="shared" si="42"/>
        <v/>
      </c>
      <c r="J963" s="97" t="str">
        <f t="shared" si="43"/>
        <v/>
      </c>
      <c r="L963" s="97" t="str">
        <f t="shared" si="44"/>
        <v/>
      </c>
    </row>
    <row r="964" spans="2:12" x14ac:dyDescent="0.25">
      <c r="B964" s="35"/>
      <c r="C964" s="47"/>
      <c r="D964" s="47"/>
      <c r="E964" s="47"/>
      <c r="F964" s="36"/>
      <c r="H964" s="97" t="str">
        <f t="shared" si="42"/>
        <v/>
      </c>
      <c r="J964" s="97" t="str">
        <f t="shared" si="43"/>
        <v/>
      </c>
      <c r="L964" s="97" t="str">
        <f t="shared" si="44"/>
        <v/>
      </c>
    </row>
    <row r="965" spans="2:12" x14ac:dyDescent="0.25">
      <c r="B965" s="35"/>
      <c r="C965" s="47"/>
      <c r="D965" s="47"/>
      <c r="E965" s="47"/>
      <c r="F965" s="36"/>
      <c r="H965" s="97" t="str">
        <f t="shared" si="42"/>
        <v/>
      </c>
      <c r="J965" s="97" t="str">
        <f t="shared" si="43"/>
        <v/>
      </c>
      <c r="L965" s="97" t="str">
        <f t="shared" si="44"/>
        <v/>
      </c>
    </row>
    <row r="966" spans="2:12" x14ac:dyDescent="0.25">
      <c r="B966" s="35"/>
      <c r="C966" s="47"/>
      <c r="D966" s="47"/>
      <c r="E966" s="47"/>
      <c r="F966" s="36"/>
      <c r="H966" s="97" t="str">
        <f t="shared" si="42"/>
        <v/>
      </c>
      <c r="J966" s="97" t="str">
        <f t="shared" si="43"/>
        <v/>
      </c>
      <c r="L966" s="97" t="str">
        <f t="shared" si="44"/>
        <v/>
      </c>
    </row>
    <row r="967" spans="2:12" x14ac:dyDescent="0.25">
      <c r="B967" s="35"/>
      <c r="C967" s="47"/>
      <c r="D967" s="47"/>
      <c r="E967" s="47"/>
      <c r="F967" s="36"/>
      <c r="H967" s="97" t="str">
        <f t="shared" si="42"/>
        <v/>
      </c>
      <c r="J967" s="97" t="str">
        <f t="shared" si="43"/>
        <v/>
      </c>
      <c r="L967" s="97" t="str">
        <f t="shared" si="44"/>
        <v/>
      </c>
    </row>
    <row r="968" spans="2:12" x14ac:dyDescent="0.25">
      <c r="B968" s="35"/>
      <c r="C968" s="47"/>
      <c r="D968" s="47"/>
      <c r="E968" s="47"/>
      <c r="F968" s="36"/>
      <c r="H968" s="97" t="str">
        <f t="shared" si="42"/>
        <v/>
      </c>
      <c r="J968" s="97" t="str">
        <f t="shared" si="43"/>
        <v/>
      </c>
      <c r="L968" s="97" t="str">
        <f t="shared" si="44"/>
        <v/>
      </c>
    </row>
    <row r="969" spans="2:12" x14ac:dyDescent="0.25">
      <c r="B969" s="35"/>
      <c r="C969" s="47"/>
      <c r="D969" s="47"/>
      <c r="E969" s="47"/>
      <c r="F969" s="36"/>
      <c r="H969" s="97" t="str">
        <f t="shared" si="42"/>
        <v/>
      </c>
      <c r="J969" s="97" t="str">
        <f t="shared" si="43"/>
        <v/>
      </c>
      <c r="L969" s="97" t="str">
        <f t="shared" si="44"/>
        <v/>
      </c>
    </row>
    <row r="970" spans="2:12" x14ac:dyDescent="0.25">
      <c r="B970" s="35"/>
      <c r="C970" s="47"/>
      <c r="D970" s="47"/>
      <c r="E970" s="47"/>
      <c r="F970" s="36"/>
      <c r="H970" s="97" t="str">
        <f t="shared" si="42"/>
        <v/>
      </c>
      <c r="J970" s="97" t="str">
        <f t="shared" si="43"/>
        <v/>
      </c>
      <c r="L970" s="97" t="str">
        <f t="shared" si="44"/>
        <v/>
      </c>
    </row>
    <row r="971" spans="2:12" x14ac:dyDescent="0.25">
      <c r="B971" s="35"/>
      <c r="C971" s="47"/>
      <c r="D971" s="47"/>
      <c r="E971" s="47"/>
      <c r="F971" s="36"/>
      <c r="H971" s="97" t="str">
        <f t="shared" ref="H971:H1034" si="45">IF(C971="","",C971) &amp; IF(D971="",""," – " &amp; D971) &amp; IF(E971="",""," – " &amp; E971) &amp; IF(F971="",""," – " &amp; F971)</f>
        <v/>
      </c>
      <c r="J971" s="97" t="str">
        <f t="shared" ref="J971:J1034" si="46">IF(C971="","",C971) &amp; IF(D971="",""," – " &amp; D971) &amp; IF(E971="",""," – " &amp; E971)</f>
        <v/>
      </c>
      <c r="L971" s="97" t="str">
        <f t="shared" ref="L971:L1034" si="47">IF(C971="","",C971) &amp; IF(D971="",""," – " &amp; D971)</f>
        <v/>
      </c>
    </row>
    <row r="972" spans="2:12" x14ac:dyDescent="0.25">
      <c r="B972" s="35"/>
      <c r="C972" s="47"/>
      <c r="D972" s="47"/>
      <c r="E972" s="47"/>
      <c r="F972" s="36"/>
      <c r="H972" s="97" t="str">
        <f t="shared" si="45"/>
        <v/>
      </c>
      <c r="J972" s="97" t="str">
        <f t="shared" si="46"/>
        <v/>
      </c>
      <c r="L972" s="97" t="str">
        <f t="shared" si="47"/>
        <v/>
      </c>
    </row>
    <row r="973" spans="2:12" x14ac:dyDescent="0.25">
      <c r="B973" s="35"/>
      <c r="C973" s="47"/>
      <c r="D973" s="47"/>
      <c r="E973" s="47"/>
      <c r="F973" s="36"/>
      <c r="H973" s="97" t="str">
        <f t="shared" si="45"/>
        <v/>
      </c>
      <c r="J973" s="97" t="str">
        <f t="shared" si="46"/>
        <v/>
      </c>
      <c r="L973" s="97" t="str">
        <f t="shared" si="47"/>
        <v/>
      </c>
    </row>
    <row r="974" spans="2:12" x14ac:dyDescent="0.25">
      <c r="B974" s="35"/>
      <c r="C974" s="47"/>
      <c r="D974" s="47"/>
      <c r="E974" s="47"/>
      <c r="F974" s="36"/>
      <c r="H974" s="97" t="str">
        <f t="shared" si="45"/>
        <v/>
      </c>
      <c r="J974" s="97" t="str">
        <f t="shared" si="46"/>
        <v/>
      </c>
      <c r="L974" s="97" t="str">
        <f t="shared" si="47"/>
        <v/>
      </c>
    </row>
    <row r="975" spans="2:12" x14ac:dyDescent="0.25">
      <c r="B975" s="35"/>
      <c r="C975" s="47"/>
      <c r="D975" s="47"/>
      <c r="E975" s="47"/>
      <c r="F975" s="36"/>
      <c r="H975" s="97" t="str">
        <f t="shared" si="45"/>
        <v/>
      </c>
      <c r="J975" s="97" t="str">
        <f t="shared" si="46"/>
        <v/>
      </c>
      <c r="L975" s="97" t="str">
        <f t="shared" si="47"/>
        <v/>
      </c>
    </row>
    <row r="976" spans="2:12" x14ac:dyDescent="0.25">
      <c r="B976" s="35"/>
      <c r="C976" s="47"/>
      <c r="D976" s="47"/>
      <c r="E976" s="47"/>
      <c r="F976" s="36"/>
      <c r="H976" s="97" t="str">
        <f t="shared" si="45"/>
        <v/>
      </c>
      <c r="J976" s="97" t="str">
        <f t="shared" si="46"/>
        <v/>
      </c>
      <c r="L976" s="97" t="str">
        <f t="shared" si="47"/>
        <v/>
      </c>
    </row>
    <row r="977" spans="2:12" x14ac:dyDescent="0.25">
      <c r="B977" s="35"/>
      <c r="C977" s="47"/>
      <c r="D977" s="47"/>
      <c r="E977" s="47"/>
      <c r="F977" s="36"/>
      <c r="H977" s="97" t="str">
        <f t="shared" si="45"/>
        <v/>
      </c>
      <c r="J977" s="97" t="str">
        <f t="shared" si="46"/>
        <v/>
      </c>
      <c r="L977" s="97" t="str">
        <f t="shared" si="47"/>
        <v/>
      </c>
    </row>
    <row r="978" spans="2:12" x14ac:dyDescent="0.25">
      <c r="B978" s="35"/>
      <c r="C978" s="47"/>
      <c r="D978" s="47"/>
      <c r="E978" s="47"/>
      <c r="F978" s="36"/>
      <c r="H978" s="97" t="str">
        <f t="shared" si="45"/>
        <v/>
      </c>
      <c r="J978" s="97" t="str">
        <f t="shared" si="46"/>
        <v/>
      </c>
      <c r="L978" s="97" t="str">
        <f t="shared" si="47"/>
        <v/>
      </c>
    </row>
    <row r="979" spans="2:12" x14ac:dyDescent="0.25">
      <c r="B979" s="35"/>
      <c r="C979" s="47"/>
      <c r="D979" s="47"/>
      <c r="E979" s="47"/>
      <c r="F979" s="36"/>
      <c r="H979" s="97" t="str">
        <f t="shared" si="45"/>
        <v/>
      </c>
      <c r="J979" s="97" t="str">
        <f t="shared" si="46"/>
        <v/>
      </c>
      <c r="L979" s="97" t="str">
        <f t="shared" si="47"/>
        <v/>
      </c>
    </row>
    <row r="980" spans="2:12" x14ac:dyDescent="0.25">
      <c r="B980" s="35"/>
      <c r="C980" s="47"/>
      <c r="D980" s="47"/>
      <c r="E980" s="47"/>
      <c r="F980" s="36"/>
      <c r="H980" s="97" t="str">
        <f t="shared" si="45"/>
        <v/>
      </c>
      <c r="J980" s="97" t="str">
        <f t="shared" si="46"/>
        <v/>
      </c>
      <c r="L980" s="97" t="str">
        <f t="shared" si="47"/>
        <v/>
      </c>
    </row>
    <row r="981" spans="2:12" x14ac:dyDescent="0.25">
      <c r="B981" s="35"/>
      <c r="C981" s="47"/>
      <c r="D981" s="47"/>
      <c r="E981" s="47"/>
      <c r="F981" s="36"/>
      <c r="H981" s="97" t="str">
        <f t="shared" si="45"/>
        <v/>
      </c>
      <c r="J981" s="97" t="str">
        <f t="shared" si="46"/>
        <v/>
      </c>
      <c r="L981" s="97" t="str">
        <f t="shared" si="47"/>
        <v/>
      </c>
    </row>
    <row r="982" spans="2:12" x14ac:dyDescent="0.25">
      <c r="B982" s="35"/>
      <c r="C982" s="47"/>
      <c r="D982" s="47"/>
      <c r="E982" s="47"/>
      <c r="F982" s="36"/>
      <c r="H982" s="97" t="str">
        <f t="shared" si="45"/>
        <v/>
      </c>
      <c r="J982" s="97" t="str">
        <f t="shared" si="46"/>
        <v/>
      </c>
      <c r="L982" s="97" t="str">
        <f t="shared" si="47"/>
        <v/>
      </c>
    </row>
    <row r="983" spans="2:12" x14ac:dyDescent="0.25">
      <c r="B983" s="35"/>
      <c r="C983" s="47"/>
      <c r="D983" s="47"/>
      <c r="E983" s="47"/>
      <c r="F983" s="36"/>
      <c r="H983" s="97" t="str">
        <f t="shared" si="45"/>
        <v/>
      </c>
      <c r="J983" s="97" t="str">
        <f t="shared" si="46"/>
        <v/>
      </c>
      <c r="L983" s="97" t="str">
        <f t="shared" si="47"/>
        <v/>
      </c>
    </row>
    <row r="984" spans="2:12" x14ac:dyDescent="0.25">
      <c r="B984" s="35"/>
      <c r="C984" s="47"/>
      <c r="D984" s="47"/>
      <c r="E984" s="47"/>
      <c r="F984" s="36"/>
      <c r="H984" s="97" t="str">
        <f t="shared" si="45"/>
        <v/>
      </c>
      <c r="J984" s="97" t="str">
        <f t="shared" si="46"/>
        <v/>
      </c>
      <c r="L984" s="97" t="str">
        <f t="shared" si="47"/>
        <v/>
      </c>
    </row>
    <row r="985" spans="2:12" x14ac:dyDescent="0.25">
      <c r="B985" s="35"/>
      <c r="C985" s="47"/>
      <c r="D985" s="47"/>
      <c r="E985" s="47"/>
      <c r="F985" s="36"/>
      <c r="H985" s="97" t="str">
        <f t="shared" si="45"/>
        <v/>
      </c>
      <c r="J985" s="97" t="str">
        <f t="shared" si="46"/>
        <v/>
      </c>
      <c r="L985" s="97" t="str">
        <f t="shared" si="47"/>
        <v/>
      </c>
    </row>
    <row r="986" spans="2:12" x14ac:dyDescent="0.25">
      <c r="B986" s="35"/>
      <c r="C986" s="47"/>
      <c r="D986" s="47"/>
      <c r="E986" s="47"/>
      <c r="F986" s="36"/>
      <c r="H986" s="97" t="str">
        <f t="shared" si="45"/>
        <v/>
      </c>
      <c r="J986" s="97" t="str">
        <f t="shared" si="46"/>
        <v/>
      </c>
      <c r="L986" s="97" t="str">
        <f t="shared" si="47"/>
        <v/>
      </c>
    </row>
    <row r="987" spans="2:12" x14ac:dyDescent="0.25">
      <c r="B987" s="35"/>
      <c r="C987" s="47"/>
      <c r="D987" s="47"/>
      <c r="E987" s="47"/>
      <c r="F987" s="36"/>
      <c r="H987" s="97" t="str">
        <f t="shared" si="45"/>
        <v/>
      </c>
      <c r="J987" s="97" t="str">
        <f t="shared" si="46"/>
        <v/>
      </c>
      <c r="L987" s="97" t="str">
        <f t="shared" si="47"/>
        <v/>
      </c>
    </row>
    <row r="988" spans="2:12" x14ac:dyDescent="0.25">
      <c r="B988" s="35"/>
      <c r="C988" s="47"/>
      <c r="D988" s="47"/>
      <c r="E988" s="47"/>
      <c r="F988" s="36"/>
      <c r="H988" s="97" t="str">
        <f t="shared" si="45"/>
        <v/>
      </c>
      <c r="J988" s="97" t="str">
        <f t="shared" si="46"/>
        <v/>
      </c>
      <c r="L988" s="97" t="str">
        <f t="shared" si="47"/>
        <v/>
      </c>
    </row>
    <row r="989" spans="2:12" x14ac:dyDescent="0.25">
      <c r="B989" s="35"/>
      <c r="C989" s="47"/>
      <c r="D989" s="47"/>
      <c r="E989" s="47"/>
      <c r="F989" s="36"/>
      <c r="H989" s="97" t="str">
        <f t="shared" si="45"/>
        <v/>
      </c>
      <c r="J989" s="97" t="str">
        <f t="shared" si="46"/>
        <v/>
      </c>
      <c r="L989" s="97" t="str">
        <f t="shared" si="47"/>
        <v/>
      </c>
    </row>
    <row r="990" spans="2:12" x14ac:dyDescent="0.25">
      <c r="B990" s="35"/>
      <c r="C990" s="47"/>
      <c r="D990" s="47"/>
      <c r="E990" s="47"/>
      <c r="F990" s="36"/>
      <c r="H990" s="97" t="str">
        <f t="shared" si="45"/>
        <v/>
      </c>
      <c r="J990" s="97" t="str">
        <f t="shared" si="46"/>
        <v/>
      </c>
      <c r="L990" s="97" t="str">
        <f t="shared" si="47"/>
        <v/>
      </c>
    </row>
    <row r="991" spans="2:12" x14ac:dyDescent="0.25">
      <c r="B991" s="35"/>
      <c r="C991" s="47"/>
      <c r="D991" s="47"/>
      <c r="E991" s="47"/>
      <c r="F991" s="36"/>
      <c r="H991" s="97" t="str">
        <f t="shared" si="45"/>
        <v/>
      </c>
      <c r="J991" s="97" t="str">
        <f t="shared" si="46"/>
        <v/>
      </c>
      <c r="L991" s="97" t="str">
        <f t="shared" si="47"/>
        <v/>
      </c>
    </row>
    <row r="992" spans="2:12" x14ac:dyDescent="0.25">
      <c r="B992" s="35"/>
      <c r="C992" s="47"/>
      <c r="D992" s="47"/>
      <c r="E992" s="47"/>
      <c r="F992" s="36"/>
      <c r="H992" s="97" t="str">
        <f t="shared" si="45"/>
        <v/>
      </c>
      <c r="J992" s="97" t="str">
        <f t="shared" si="46"/>
        <v/>
      </c>
      <c r="L992" s="97" t="str">
        <f t="shared" si="47"/>
        <v/>
      </c>
    </row>
    <row r="993" spans="2:12" x14ac:dyDescent="0.25">
      <c r="B993" s="35"/>
      <c r="C993" s="47"/>
      <c r="D993" s="47"/>
      <c r="E993" s="47"/>
      <c r="F993" s="36"/>
      <c r="H993" s="97" t="str">
        <f t="shared" si="45"/>
        <v/>
      </c>
      <c r="J993" s="97" t="str">
        <f t="shared" si="46"/>
        <v/>
      </c>
      <c r="L993" s="97" t="str">
        <f t="shared" si="47"/>
        <v/>
      </c>
    </row>
    <row r="994" spans="2:12" x14ac:dyDescent="0.25">
      <c r="B994" s="35"/>
      <c r="C994" s="47"/>
      <c r="D994" s="47"/>
      <c r="E994" s="47"/>
      <c r="F994" s="36"/>
      <c r="H994" s="97" t="str">
        <f t="shared" si="45"/>
        <v/>
      </c>
      <c r="J994" s="97" t="str">
        <f t="shared" si="46"/>
        <v/>
      </c>
      <c r="L994" s="97" t="str">
        <f t="shared" si="47"/>
        <v/>
      </c>
    </row>
    <row r="995" spans="2:12" x14ac:dyDescent="0.25">
      <c r="B995" s="35"/>
      <c r="C995" s="47"/>
      <c r="D995" s="47"/>
      <c r="E995" s="47"/>
      <c r="F995" s="36"/>
      <c r="H995" s="97" t="str">
        <f t="shared" si="45"/>
        <v/>
      </c>
      <c r="J995" s="97" t="str">
        <f t="shared" si="46"/>
        <v/>
      </c>
      <c r="L995" s="97" t="str">
        <f t="shared" si="47"/>
        <v/>
      </c>
    </row>
    <row r="996" spans="2:12" x14ac:dyDescent="0.25">
      <c r="B996" s="35"/>
      <c r="C996" s="47"/>
      <c r="D996" s="47"/>
      <c r="E996" s="47"/>
      <c r="F996" s="36"/>
      <c r="H996" s="97" t="str">
        <f t="shared" si="45"/>
        <v/>
      </c>
      <c r="J996" s="97" t="str">
        <f t="shared" si="46"/>
        <v/>
      </c>
      <c r="L996" s="97" t="str">
        <f t="shared" si="47"/>
        <v/>
      </c>
    </row>
    <row r="997" spans="2:12" x14ac:dyDescent="0.25">
      <c r="B997" s="35"/>
      <c r="C997" s="47"/>
      <c r="D997" s="47"/>
      <c r="E997" s="47"/>
      <c r="F997" s="36"/>
      <c r="H997" s="97" t="str">
        <f t="shared" si="45"/>
        <v/>
      </c>
      <c r="J997" s="97" t="str">
        <f t="shared" si="46"/>
        <v/>
      </c>
      <c r="L997" s="97" t="str">
        <f t="shared" si="47"/>
        <v/>
      </c>
    </row>
    <row r="998" spans="2:12" x14ac:dyDescent="0.25">
      <c r="B998" s="35"/>
      <c r="C998" s="47"/>
      <c r="D998" s="47"/>
      <c r="E998" s="47"/>
      <c r="F998" s="36"/>
      <c r="H998" s="97" t="str">
        <f t="shared" si="45"/>
        <v/>
      </c>
      <c r="J998" s="97" t="str">
        <f t="shared" si="46"/>
        <v/>
      </c>
      <c r="L998" s="97" t="str">
        <f t="shared" si="47"/>
        <v/>
      </c>
    </row>
    <row r="999" spans="2:12" x14ac:dyDescent="0.25">
      <c r="B999" s="35"/>
      <c r="C999" s="47"/>
      <c r="D999" s="47"/>
      <c r="E999" s="47"/>
      <c r="F999" s="36"/>
      <c r="H999" s="97" t="str">
        <f t="shared" si="45"/>
        <v/>
      </c>
      <c r="J999" s="97" t="str">
        <f t="shared" si="46"/>
        <v/>
      </c>
      <c r="L999" s="97" t="str">
        <f t="shared" si="47"/>
        <v/>
      </c>
    </row>
    <row r="1000" spans="2:12" x14ac:dyDescent="0.25">
      <c r="B1000" s="35"/>
      <c r="C1000" s="47"/>
      <c r="D1000" s="47"/>
      <c r="E1000" s="47"/>
      <c r="F1000" s="36"/>
      <c r="H1000" s="97" t="str">
        <f t="shared" si="45"/>
        <v/>
      </c>
      <c r="J1000" s="97" t="str">
        <f t="shared" si="46"/>
        <v/>
      </c>
      <c r="L1000" s="97" t="str">
        <f t="shared" si="47"/>
        <v/>
      </c>
    </row>
    <row r="1001" spans="2:12" x14ac:dyDescent="0.25">
      <c r="B1001" s="35"/>
      <c r="C1001" s="47"/>
      <c r="D1001" s="47"/>
      <c r="E1001" s="47"/>
      <c r="F1001" s="36"/>
      <c r="H1001" s="97" t="str">
        <f t="shared" si="45"/>
        <v/>
      </c>
      <c r="J1001" s="97" t="str">
        <f t="shared" si="46"/>
        <v/>
      </c>
      <c r="L1001" s="97" t="str">
        <f t="shared" si="47"/>
        <v/>
      </c>
    </row>
    <row r="1002" spans="2:12" x14ac:dyDescent="0.25">
      <c r="B1002" s="35"/>
      <c r="C1002" s="47"/>
      <c r="D1002" s="47"/>
      <c r="E1002" s="47"/>
      <c r="F1002" s="36"/>
      <c r="H1002" s="97" t="str">
        <f t="shared" si="45"/>
        <v/>
      </c>
      <c r="J1002" s="97" t="str">
        <f t="shared" si="46"/>
        <v/>
      </c>
      <c r="L1002" s="97" t="str">
        <f t="shared" si="47"/>
        <v/>
      </c>
    </row>
    <row r="1003" spans="2:12" x14ac:dyDescent="0.25">
      <c r="B1003" s="35"/>
      <c r="C1003" s="47"/>
      <c r="D1003" s="47"/>
      <c r="E1003" s="47"/>
      <c r="F1003" s="36"/>
      <c r="H1003" s="97" t="str">
        <f t="shared" si="45"/>
        <v/>
      </c>
      <c r="J1003" s="97" t="str">
        <f t="shared" si="46"/>
        <v/>
      </c>
      <c r="L1003" s="97" t="str">
        <f t="shared" si="47"/>
        <v/>
      </c>
    </row>
    <row r="1004" spans="2:12" x14ac:dyDescent="0.25">
      <c r="B1004" s="35"/>
      <c r="C1004" s="47"/>
      <c r="D1004" s="47"/>
      <c r="E1004" s="47"/>
      <c r="F1004" s="36"/>
      <c r="H1004" s="97" t="str">
        <f t="shared" si="45"/>
        <v/>
      </c>
      <c r="J1004" s="97" t="str">
        <f t="shared" si="46"/>
        <v/>
      </c>
      <c r="L1004" s="97" t="str">
        <f t="shared" si="47"/>
        <v/>
      </c>
    </row>
    <row r="1005" spans="2:12" x14ac:dyDescent="0.25">
      <c r="B1005" s="35"/>
      <c r="C1005" s="47"/>
      <c r="D1005" s="47"/>
      <c r="E1005" s="47"/>
      <c r="F1005" s="36"/>
      <c r="H1005" s="97" t="str">
        <f t="shared" si="45"/>
        <v/>
      </c>
      <c r="J1005" s="97" t="str">
        <f t="shared" si="46"/>
        <v/>
      </c>
      <c r="L1005" s="97" t="str">
        <f t="shared" si="47"/>
        <v/>
      </c>
    </row>
    <row r="1006" spans="2:12" x14ac:dyDescent="0.25">
      <c r="B1006" s="35"/>
      <c r="C1006" s="47"/>
      <c r="D1006" s="47"/>
      <c r="E1006" s="47"/>
      <c r="F1006" s="36"/>
      <c r="H1006" s="97" t="str">
        <f t="shared" si="45"/>
        <v/>
      </c>
      <c r="J1006" s="97" t="str">
        <f t="shared" si="46"/>
        <v/>
      </c>
      <c r="L1006" s="97" t="str">
        <f t="shared" si="47"/>
        <v/>
      </c>
    </row>
    <row r="1007" spans="2:12" x14ac:dyDescent="0.25">
      <c r="B1007" s="35"/>
      <c r="C1007" s="47"/>
      <c r="D1007" s="47"/>
      <c r="E1007" s="47"/>
      <c r="F1007" s="36"/>
      <c r="H1007" s="97" t="str">
        <f t="shared" si="45"/>
        <v/>
      </c>
      <c r="J1007" s="97" t="str">
        <f t="shared" si="46"/>
        <v/>
      </c>
      <c r="L1007" s="97" t="str">
        <f t="shared" si="47"/>
        <v/>
      </c>
    </row>
    <row r="1008" spans="2:12" x14ac:dyDescent="0.25">
      <c r="B1008" s="35"/>
      <c r="C1008" s="47"/>
      <c r="D1008" s="47"/>
      <c r="E1008" s="47"/>
      <c r="F1008" s="36"/>
      <c r="H1008" s="97" t="str">
        <f t="shared" si="45"/>
        <v/>
      </c>
      <c r="J1008" s="97" t="str">
        <f t="shared" si="46"/>
        <v/>
      </c>
      <c r="L1008" s="97" t="str">
        <f t="shared" si="47"/>
        <v/>
      </c>
    </row>
    <row r="1009" spans="2:12" x14ac:dyDescent="0.25">
      <c r="B1009" s="35"/>
      <c r="C1009" s="47"/>
      <c r="D1009" s="47"/>
      <c r="E1009" s="47"/>
      <c r="F1009" s="36"/>
      <c r="H1009" s="97" t="str">
        <f t="shared" si="45"/>
        <v/>
      </c>
      <c r="J1009" s="97" t="str">
        <f t="shared" si="46"/>
        <v/>
      </c>
      <c r="L1009" s="97" t="str">
        <f t="shared" si="47"/>
        <v/>
      </c>
    </row>
    <row r="1010" spans="2:12" x14ac:dyDescent="0.25">
      <c r="B1010" s="35"/>
      <c r="C1010" s="47"/>
      <c r="D1010" s="47"/>
      <c r="E1010" s="47"/>
      <c r="F1010" s="36"/>
      <c r="H1010" s="97" t="str">
        <f t="shared" si="45"/>
        <v/>
      </c>
      <c r="J1010" s="97" t="str">
        <f t="shared" si="46"/>
        <v/>
      </c>
      <c r="L1010" s="97" t="str">
        <f t="shared" si="47"/>
        <v/>
      </c>
    </row>
    <row r="1011" spans="2:12" x14ac:dyDescent="0.25">
      <c r="B1011" s="35"/>
      <c r="C1011" s="47"/>
      <c r="D1011" s="47"/>
      <c r="E1011" s="47"/>
      <c r="F1011" s="36"/>
      <c r="H1011" s="97" t="str">
        <f t="shared" si="45"/>
        <v/>
      </c>
      <c r="J1011" s="97" t="str">
        <f t="shared" si="46"/>
        <v/>
      </c>
      <c r="L1011" s="97" t="str">
        <f t="shared" si="47"/>
        <v/>
      </c>
    </row>
    <row r="1012" spans="2:12" x14ac:dyDescent="0.25">
      <c r="B1012" s="35"/>
      <c r="C1012" s="47"/>
      <c r="D1012" s="47"/>
      <c r="E1012" s="47"/>
      <c r="F1012" s="36"/>
      <c r="H1012" s="97" t="str">
        <f t="shared" si="45"/>
        <v/>
      </c>
      <c r="J1012" s="97" t="str">
        <f t="shared" si="46"/>
        <v/>
      </c>
      <c r="L1012" s="97" t="str">
        <f t="shared" si="47"/>
        <v/>
      </c>
    </row>
    <row r="1013" spans="2:12" x14ac:dyDescent="0.25">
      <c r="B1013" s="35"/>
      <c r="C1013" s="47"/>
      <c r="D1013" s="47"/>
      <c r="E1013" s="47"/>
      <c r="F1013" s="36"/>
      <c r="H1013" s="97" t="str">
        <f t="shared" si="45"/>
        <v/>
      </c>
      <c r="J1013" s="97" t="str">
        <f t="shared" si="46"/>
        <v/>
      </c>
      <c r="L1013" s="97" t="str">
        <f t="shared" si="47"/>
        <v/>
      </c>
    </row>
    <row r="1014" spans="2:12" x14ac:dyDescent="0.25">
      <c r="B1014" s="35"/>
      <c r="C1014" s="47"/>
      <c r="D1014" s="47"/>
      <c r="E1014" s="47"/>
      <c r="F1014" s="36"/>
      <c r="H1014" s="97" t="str">
        <f t="shared" si="45"/>
        <v/>
      </c>
      <c r="J1014" s="97" t="str">
        <f t="shared" si="46"/>
        <v/>
      </c>
      <c r="L1014" s="97" t="str">
        <f t="shared" si="47"/>
        <v/>
      </c>
    </row>
    <row r="1015" spans="2:12" x14ac:dyDescent="0.25">
      <c r="B1015" s="35"/>
      <c r="C1015" s="47"/>
      <c r="D1015" s="47"/>
      <c r="E1015" s="47"/>
      <c r="F1015" s="36"/>
      <c r="H1015" s="97" t="str">
        <f t="shared" si="45"/>
        <v/>
      </c>
      <c r="J1015" s="97" t="str">
        <f t="shared" si="46"/>
        <v/>
      </c>
      <c r="L1015" s="97" t="str">
        <f t="shared" si="47"/>
        <v/>
      </c>
    </row>
    <row r="1016" spans="2:12" x14ac:dyDescent="0.25">
      <c r="B1016" s="35"/>
      <c r="C1016" s="47"/>
      <c r="D1016" s="47"/>
      <c r="E1016" s="47"/>
      <c r="F1016" s="36"/>
      <c r="H1016" s="97" t="str">
        <f t="shared" si="45"/>
        <v/>
      </c>
      <c r="J1016" s="97" t="str">
        <f t="shared" si="46"/>
        <v/>
      </c>
      <c r="L1016" s="97" t="str">
        <f t="shared" si="47"/>
        <v/>
      </c>
    </row>
    <row r="1017" spans="2:12" x14ac:dyDescent="0.25">
      <c r="B1017" s="35"/>
      <c r="C1017" s="47"/>
      <c r="D1017" s="47"/>
      <c r="E1017" s="47"/>
      <c r="F1017" s="36"/>
      <c r="H1017" s="97" t="str">
        <f t="shared" si="45"/>
        <v/>
      </c>
      <c r="J1017" s="97" t="str">
        <f t="shared" si="46"/>
        <v/>
      </c>
      <c r="L1017" s="97" t="str">
        <f t="shared" si="47"/>
        <v/>
      </c>
    </row>
    <row r="1018" spans="2:12" x14ac:dyDescent="0.25">
      <c r="B1018" s="35"/>
      <c r="C1018" s="47"/>
      <c r="D1018" s="47"/>
      <c r="E1018" s="47"/>
      <c r="F1018" s="36"/>
      <c r="H1018" s="97" t="str">
        <f t="shared" si="45"/>
        <v/>
      </c>
      <c r="J1018" s="97" t="str">
        <f t="shared" si="46"/>
        <v/>
      </c>
      <c r="L1018" s="97" t="str">
        <f t="shared" si="47"/>
        <v/>
      </c>
    </row>
    <row r="1019" spans="2:12" x14ac:dyDescent="0.25">
      <c r="B1019" s="35"/>
      <c r="C1019" s="47"/>
      <c r="D1019" s="47"/>
      <c r="E1019" s="47"/>
      <c r="F1019" s="36"/>
      <c r="H1019" s="97" t="str">
        <f t="shared" si="45"/>
        <v/>
      </c>
      <c r="J1019" s="97" t="str">
        <f t="shared" si="46"/>
        <v/>
      </c>
      <c r="L1019" s="97" t="str">
        <f t="shared" si="47"/>
        <v/>
      </c>
    </row>
    <row r="1020" spans="2:12" x14ac:dyDescent="0.25">
      <c r="B1020" s="35"/>
      <c r="C1020" s="47"/>
      <c r="D1020" s="47"/>
      <c r="E1020" s="47"/>
      <c r="F1020" s="36"/>
      <c r="H1020" s="97" t="str">
        <f t="shared" si="45"/>
        <v/>
      </c>
      <c r="J1020" s="97" t="str">
        <f t="shared" si="46"/>
        <v/>
      </c>
      <c r="L1020" s="97" t="str">
        <f t="shared" si="47"/>
        <v/>
      </c>
    </row>
    <row r="1021" spans="2:12" x14ac:dyDescent="0.25">
      <c r="B1021" s="35"/>
      <c r="C1021" s="47"/>
      <c r="D1021" s="47"/>
      <c r="E1021" s="47"/>
      <c r="F1021" s="36"/>
      <c r="H1021" s="97" t="str">
        <f t="shared" si="45"/>
        <v/>
      </c>
      <c r="J1021" s="97" t="str">
        <f t="shared" si="46"/>
        <v/>
      </c>
      <c r="L1021" s="97" t="str">
        <f t="shared" si="47"/>
        <v/>
      </c>
    </row>
    <row r="1022" spans="2:12" x14ac:dyDescent="0.25">
      <c r="B1022" s="35"/>
      <c r="C1022" s="47"/>
      <c r="D1022" s="47"/>
      <c r="E1022" s="47"/>
      <c r="F1022" s="36"/>
      <c r="H1022" s="97" t="str">
        <f t="shared" si="45"/>
        <v/>
      </c>
      <c r="J1022" s="97" t="str">
        <f t="shared" si="46"/>
        <v/>
      </c>
      <c r="L1022" s="97" t="str">
        <f t="shared" si="47"/>
        <v/>
      </c>
    </row>
    <row r="1023" spans="2:12" x14ac:dyDescent="0.25">
      <c r="B1023" s="35"/>
      <c r="C1023" s="47"/>
      <c r="D1023" s="47"/>
      <c r="E1023" s="47"/>
      <c r="F1023" s="36"/>
      <c r="H1023" s="97" t="str">
        <f t="shared" si="45"/>
        <v/>
      </c>
      <c r="J1023" s="97" t="str">
        <f t="shared" si="46"/>
        <v/>
      </c>
      <c r="L1023" s="97" t="str">
        <f t="shared" si="47"/>
        <v/>
      </c>
    </row>
    <row r="1024" spans="2:12" x14ac:dyDescent="0.25">
      <c r="B1024" s="35"/>
      <c r="C1024" s="47"/>
      <c r="D1024" s="47"/>
      <c r="E1024" s="47"/>
      <c r="F1024" s="36"/>
      <c r="H1024" s="97" t="str">
        <f t="shared" si="45"/>
        <v/>
      </c>
      <c r="J1024" s="97" t="str">
        <f t="shared" si="46"/>
        <v/>
      </c>
      <c r="L1024" s="97" t="str">
        <f t="shared" si="47"/>
        <v/>
      </c>
    </row>
    <row r="1025" spans="2:12" x14ac:dyDescent="0.25">
      <c r="B1025" s="35"/>
      <c r="C1025" s="47"/>
      <c r="D1025" s="47"/>
      <c r="E1025" s="47"/>
      <c r="F1025" s="36"/>
      <c r="H1025" s="97" t="str">
        <f t="shared" si="45"/>
        <v/>
      </c>
      <c r="J1025" s="97" t="str">
        <f t="shared" si="46"/>
        <v/>
      </c>
      <c r="L1025" s="97" t="str">
        <f t="shared" si="47"/>
        <v/>
      </c>
    </row>
    <row r="1026" spans="2:12" x14ac:dyDescent="0.25">
      <c r="B1026" s="35"/>
      <c r="C1026" s="47"/>
      <c r="D1026" s="47"/>
      <c r="E1026" s="47"/>
      <c r="F1026" s="36"/>
      <c r="H1026" s="97" t="str">
        <f t="shared" si="45"/>
        <v/>
      </c>
      <c r="J1026" s="97" t="str">
        <f t="shared" si="46"/>
        <v/>
      </c>
      <c r="L1026" s="97" t="str">
        <f t="shared" si="47"/>
        <v/>
      </c>
    </row>
    <row r="1027" spans="2:12" x14ac:dyDescent="0.25">
      <c r="B1027" s="35"/>
      <c r="C1027" s="47"/>
      <c r="D1027" s="47"/>
      <c r="E1027" s="47"/>
      <c r="F1027" s="36"/>
      <c r="H1027" s="97" t="str">
        <f t="shared" si="45"/>
        <v/>
      </c>
      <c r="J1027" s="97" t="str">
        <f t="shared" si="46"/>
        <v/>
      </c>
      <c r="L1027" s="97" t="str">
        <f t="shared" si="47"/>
        <v/>
      </c>
    </row>
    <row r="1028" spans="2:12" x14ac:dyDescent="0.25">
      <c r="B1028" s="35"/>
      <c r="C1028" s="47"/>
      <c r="D1028" s="47"/>
      <c r="E1028" s="47"/>
      <c r="F1028" s="36"/>
      <c r="H1028" s="97" t="str">
        <f t="shared" si="45"/>
        <v/>
      </c>
      <c r="J1028" s="97" t="str">
        <f t="shared" si="46"/>
        <v/>
      </c>
      <c r="L1028" s="97" t="str">
        <f t="shared" si="47"/>
        <v/>
      </c>
    </row>
    <row r="1029" spans="2:12" x14ac:dyDescent="0.25">
      <c r="B1029" s="35"/>
      <c r="C1029" s="47"/>
      <c r="D1029" s="47"/>
      <c r="E1029" s="47"/>
      <c r="F1029" s="36"/>
      <c r="H1029" s="97" t="str">
        <f t="shared" si="45"/>
        <v/>
      </c>
      <c r="J1029" s="97" t="str">
        <f t="shared" si="46"/>
        <v/>
      </c>
      <c r="L1029" s="97" t="str">
        <f t="shared" si="47"/>
        <v/>
      </c>
    </row>
    <row r="1030" spans="2:12" x14ac:dyDescent="0.25">
      <c r="B1030" s="35"/>
      <c r="C1030" s="47"/>
      <c r="D1030" s="47"/>
      <c r="E1030" s="47"/>
      <c r="F1030" s="36"/>
      <c r="H1030" s="97" t="str">
        <f t="shared" si="45"/>
        <v/>
      </c>
      <c r="J1030" s="97" t="str">
        <f t="shared" si="46"/>
        <v/>
      </c>
      <c r="L1030" s="97" t="str">
        <f t="shared" si="47"/>
        <v/>
      </c>
    </row>
    <row r="1031" spans="2:12" x14ac:dyDescent="0.25">
      <c r="B1031" s="35"/>
      <c r="C1031" s="47"/>
      <c r="D1031" s="47"/>
      <c r="E1031" s="47"/>
      <c r="F1031" s="36"/>
      <c r="H1031" s="97" t="str">
        <f t="shared" si="45"/>
        <v/>
      </c>
      <c r="J1031" s="97" t="str">
        <f t="shared" si="46"/>
        <v/>
      </c>
      <c r="L1031" s="97" t="str">
        <f t="shared" si="47"/>
        <v/>
      </c>
    </row>
    <row r="1032" spans="2:12" x14ac:dyDescent="0.25">
      <c r="B1032" s="35"/>
      <c r="C1032" s="47"/>
      <c r="D1032" s="47"/>
      <c r="E1032" s="47"/>
      <c r="F1032" s="36"/>
      <c r="H1032" s="97" t="str">
        <f t="shared" si="45"/>
        <v/>
      </c>
      <c r="J1032" s="97" t="str">
        <f t="shared" si="46"/>
        <v/>
      </c>
      <c r="L1032" s="97" t="str">
        <f t="shared" si="47"/>
        <v/>
      </c>
    </row>
    <row r="1033" spans="2:12" x14ac:dyDescent="0.25">
      <c r="B1033" s="35"/>
      <c r="C1033" s="47"/>
      <c r="D1033" s="47"/>
      <c r="E1033" s="47"/>
      <c r="F1033" s="36"/>
      <c r="H1033" s="97" t="str">
        <f t="shared" si="45"/>
        <v/>
      </c>
      <c r="J1033" s="97" t="str">
        <f t="shared" si="46"/>
        <v/>
      </c>
      <c r="L1033" s="97" t="str">
        <f t="shared" si="47"/>
        <v/>
      </c>
    </row>
    <row r="1034" spans="2:12" x14ac:dyDescent="0.25">
      <c r="B1034" s="35"/>
      <c r="C1034" s="47"/>
      <c r="D1034" s="47"/>
      <c r="E1034" s="47"/>
      <c r="F1034" s="36"/>
      <c r="H1034" s="97" t="str">
        <f t="shared" si="45"/>
        <v/>
      </c>
      <c r="J1034" s="97" t="str">
        <f t="shared" si="46"/>
        <v/>
      </c>
      <c r="L1034" s="97" t="str">
        <f t="shared" si="47"/>
        <v/>
      </c>
    </row>
    <row r="1035" spans="2:12" x14ac:dyDescent="0.25">
      <c r="B1035" s="35"/>
      <c r="C1035" s="47"/>
      <c r="D1035" s="47"/>
      <c r="E1035" s="47"/>
      <c r="F1035" s="36"/>
      <c r="H1035" s="97" t="str">
        <f t="shared" ref="H1035:H1098" si="48">IF(C1035="","",C1035) &amp; IF(D1035="",""," – " &amp; D1035) &amp; IF(E1035="",""," – " &amp; E1035) &amp; IF(F1035="",""," – " &amp; F1035)</f>
        <v/>
      </c>
      <c r="J1035" s="97" t="str">
        <f t="shared" ref="J1035:J1098" si="49">IF(C1035="","",C1035) &amp; IF(D1035="",""," – " &amp; D1035) &amp; IF(E1035="",""," – " &amp; E1035)</f>
        <v/>
      </c>
      <c r="L1035" s="97" t="str">
        <f t="shared" ref="L1035:L1098" si="50">IF(C1035="","",C1035) &amp; IF(D1035="",""," – " &amp; D1035)</f>
        <v/>
      </c>
    </row>
    <row r="1036" spans="2:12" x14ac:dyDescent="0.25">
      <c r="B1036" s="35"/>
      <c r="C1036" s="47"/>
      <c r="D1036" s="47"/>
      <c r="E1036" s="47"/>
      <c r="F1036" s="36"/>
      <c r="H1036" s="97" t="str">
        <f t="shared" si="48"/>
        <v/>
      </c>
      <c r="J1036" s="97" t="str">
        <f t="shared" si="49"/>
        <v/>
      </c>
      <c r="L1036" s="97" t="str">
        <f t="shared" si="50"/>
        <v/>
      </c>
    </row>
    <row r="1037" spans="2:12" x14ac:dyDescent="0.25">
      <c r="B1037" s="35"/>
      <c r="C1037" s="47"/>
      <c r="D1037" s="47"/>
      <c r="E1037" s="47"/>
      <c r="F1037" s="36"/>
      <c r="H1037" s="97" t="str">
        <f t="shared" si="48"/>
        <v/>
      </c>
      <c r="J1037" s="97" t="str">
        <f t="shared" si="49"/>
        <v/>
      </c>
      <c r="L1037" s="97" t="str">
        <f t="shared" si="50"/>
        <v/>
      </c>
    </row>
    <row r="1038" spans="2:12" x14ac:dyDescent="0.25">
      <c r="B1038" s="35"/>
      <c r="C1038" s="47"/>
      <c r="D1038" s="47"/>
      <c r="E1038" s="47"/>
      <c r="F1038" s="36"/>
      <c r="H1038" s="97" t="str">
        <f t="shared" si="48"/>
        <v/>
      </c>
      <c r="J1038" s="97" t="str">
        <f t="shared" si="49"/>
        <v/>
      </c>
      <c r="L1038" s="97" t="str">
        <f t="shared" si="50"/>
        <v/>
      </c>
    </row>
    <row r="1039" spans="2:12" x14ac:dyDescent="0.25">
      <c r="B1039" s="35"/>
      <c r="C1039" s="47"/>
      <c r="D1039" s="47"/>
      <c r="E1039" s="47"/>
      <c r="F1039" s="36"/>
      <c r="H1039" s="97" t="str">
        <f t="shared" si="48"/>
        <v/>
      </c>
      <c r="J1039" s="97" t="str">
        <f t="shared" si="49"/>
        <v/>
      </c>
      <c r="L1039" s="97" t="str">
        <f t="shared" si="50"/>
        <v/>
      </c>
    </row>
    <row r="1040" spans="2:12" x14ac:dyDescent="0.25">
      <c r="B1040" s="35"/>
      <c r="C1040" s="47"/>
      <c r="D1040" s="47"/>
      <c r="E1040" s="47"/>
      <c r="F1040" s="36"/>
      <c r="H1040" s="97" t="str">
        <f t="shared" si="48"/>
        <v/>
      </c>
      <c r="J1040" s="97" t="str">
        <f t="shared" si="49"/>
        <v/>
      </c>
      <c r="L1040" s="97" t="str">
        <f t="shared" si="50"/>
        <v/>
      </c>
    </row>
    <row r="1041" spans="2:12" x14ac:dyDescent="0.25">
      <c r="B1041" s="35"/>
      <c r="C1041" s="47"/>
      <c r="D1041" s="47"/>
      <c r="E1041" s="47"/>
      <c r="F1041" s="36"/>
      <c r="H1041" s="97" t="str">
        <f t="shared" si="48"/>
        <v/>
      </c>
      <c r="J1041" s="97" t="str">
        <f t="shared" si="49"/>
        <v/>
      </c>
      <c r="L1041" s="97" t="str">
        <f t="shared" si="50"/>
        <v/>
      </c>
    </row>
    <row r="1042" spans="2:12" x14ac:dyDescent="0.25">
      <c r="B1042" s="35"/>
      <c r="C1042" s="47"/>
      <c r="D1042" s="47"/>
      <c r="E1042" s="47"/>
      <c r="F1042" s="36"/>
      <c r="H1042" s="97" t="str">
        <f t="shared" si="48"/>
        <v/>
      </c>
      <c r="J1042" s="97" t="str">
        <f t="shared" si="49"/>
        <v/>
      </c>
      <c r="L1042" s="97" t="str">
        <f t="shared" si="50"/>
        <v/>
      </c>
    </row>
    <row r="1043" spans="2:12" x14ac:dyDescent="0.25">
      <c r="B1043" s="35"/>
      <c r="C1043" s="47"/>
      <c r="D1043" s="47"/>
      <c r="E1043" s="47"/>
      <c r="F1043" s="36"/>
      <c r="H1043" s="97" t="str">
        <f t="shared" si="48"/>
        <v/>
      </c>
      <c r="J1043" s="97" t="str">
        <f t="shared" si="49"/>
        <v/>
      </c>
      <c r="L1043" s="97" t="str">
        <f t="shared" si="50"/>
        <v/>
      </c>
    </row>
    <row r="1044" spans="2:12" x14ac:dyDescent="0.25">
      <c r="B1044" s="35"/>
      <c r="C1044" s="47"/>
      <c r="D1044" s="47"/>
      <c r="E1044" s="47"/>
      <c r="F1044" s="36"/>
      <c r="H1044" s="97" t="str">
        <f t="shared" si="48"/>
        <v/>
      </c>
      <c r="J1044" s="97" t="str">
        <f t="shared" si="49"/>
        <v/>
      </c>
      <c r="L1044" s="97" t="str">
        <f t="shared" si="50"/>
        <v/>
      </c>
    </row>
    <row r="1045" spans="2:12" x14ac:dyDescent="0.25">
      <c r="B1045" s="35"/>
      <c r="C1045" s="47"/>
      <c r="D1045" s="47"/>
      <c r="E1045" s="47"/>
      <c r="F1045" s="36"/>
      <c r="H1045" s="97" t="str">
        <f t="shared" si="48"/>
        <v/>
      </c>
      <c r="J1045" s="97" t="str">
        <f t="shared" si="49"/>
        <v/>
      </c>
      <c r="L1045" s="97" t="str">
        <f t="shared" si="50"/>
        <v/>
      </c>
    </row>
    <row r="1046" spans="2:12" x14ac:dyDescent="0.25">
      <c r="B1046" s="35"/>
      <c r="C1046" s="47"/>
      <c r="D1046" s="47"/>
      <c r="E1046" s="47"/>
      <c r="F1046" s="36"/>
      <c r="H1046" s="97" t="str">
        <f t="shared" si="48"/>
        <v/>
      </c>
      <c r="J1046" s="97" t="str">
        <f t="shared" si="49"/>
        <v/>
      </c>
      <c r="L1046" s="97" t="str">
        <f t="shared" si="50"/>
        <v/>
      </c>
    </row>
    <row r="1047" spans="2:12" x14ac:dyDescent="0.25">
      <c r="B1047" s="35"/>
      <c r="C1047" s="47"/>
      <c r="D1047" s="47"/>
      <c r="E1047" s="47"/>
      <c r="F1047" s="36"/>
      <c r="H1047" s="97" t="str">
        <f t="shared" si="48"/>
        <v/>
      </c>
      <c r="J1047" s="97" t="str">
        <f t="shared" si="49"/>
        <v/>
      </c>
      <c r="L1047" s="97" t="str">
        <f t="shared" si="50"/>
        <v/>
      </c>
    </row>
    <row r="1048" spans="2:12" x14ac:dyDescent="0.25">
      <c r="B1048" s="35"/>
      <c r="C1048" s="47"/>
      <c r="D1048" s="47"/>
      <c r="E1048" s="47"/>
      <c r="F1048" s="36"/>
      <c r="H1048" s="97" t="str">
        <f t="shared" si="48"/>
        <v/>
      </c>
      <c r="J1048" s="97" t="str">
        <f t="shared" si="49"/>
        <v/>
      </c>
      <c r="L1048" s="97" t="str">
        <f t="shared" si="50"/>
        <v/>
      </c>
    </row>
    <row r="1049" spans="2:12" x14ac:dyDescent="0.25">
      <c r="B1049" s="35"/>
      <c r="C1049" s="47"/>
      <c r="D1049" s="47"/>
      <c r="E1049" s="47"/>
      <c r="F1049" s="36"/>
      <c r="H1049" s="97" t="str">
        <f t="shared" si="48"/>
        <v/>
      </c>
      <c r="J1049" s="97" t="str">
        <f t="shared" si="49"/>
        <v/>
      </c>
      <c r="L1049" s="97" t="str">
        <f t="shared" si="50"/>
        <v/>
      </c>
    </row>
    <row r="1050" spans="2:12" x14ac:dyDescent="0.25">
      <c r="B1050" s="35"/>
      <c r="C1050" s="47"/>
      <c r="D1050" s="47"/>
      <c r="E1050" s="47"/>
      <c r="F1050" s="36"/>
      <c r="H1050" s="97" t="str">
        <f t="shared" si="48"/>
        <v/>
      </c>
      <c r="J1050" s="97" t="str">
        <f t="shared" si="49"/>
        <v/>
      </c>
      <c r="L1050" s="97" t="str">
        <f t="shared" si="50"/>
        <v/>
      </c>
    </row>
    <row r="1051" spans="2:12" x14ac:dyDescent="0.25">
      <c r="B1051" s="35"/>
      <c r="C1051" s="47"/>
      <c r="D1051" s="47"/>
      <c r="E1051" s="47"/>
      <c r="F1051" s="36"/>
      <c r="H1051" s="97" t="str">
        <f t="shared" si="48"/>
        <v/>
      </c>
      <c r="J1051" s="97" t="str">
        <f t="shared" si="49"/>
        <v/>
      </c>
      <c r="L1051" s="97" t="str">
        <f t="shared" si="50"/>
        <v/>
      </c>
    </row>
    <row r="1052" spans="2:12" x14ac:dyDescent="0.25">
      <c r="B1052" s="35"/>
      <c r="C1052" s="47"/>
      <c r="D1052" s="47"/>
      <c r="E1052" s="47"/>
      <c r="F1052" s="36"/>
      <c r="H1052" s="97" t="str">
        <f t="shared" si="48"/>
        <v/>
      </c>
      <c r="J1052" s="97" t="str">
        <f t="shared" si="49"/>
        <v/>
      </c>
      <c r="L1052" s="97" t="str">
        <f t="shared" si="50"/>
        <v/>
      </c>
    </row>
    <row r="1053" spans="2:12" x14ac:dyDescent="0.25">
      <c r="B1053" s="35"/>
      <c r="C1053" s="47"/>
      <c r="D1053" s="47"/>
      <c r="E1053" s="47"/>
      <c r="F1053" s="36"/>
      <c r="H1053" s="97" t="str">
        <f t="shared" si="48"/>
        <v/>
      </c>
      <c r="J1053" s="97" t="str">
        <f t="shared" si="49"/>
        <v/>
      </c>
      <c r="L1053" s="97" t="str">
        <f t="shared" si="50"/>
        <v/>
      </c>
    </row>
    <row r="1054" spans="2:12" x14ac:dyDescent="0.25">
      <c r="B1054" s="35"/>
      <c r="C1054" s="47"/>
      <c r="D1054" s="47"/>
      <c r="E1054" s="47"/>
      <c r="F1054" s="36"/>
      <c r="H1054" s="97" t="str">
        <f t="shared" si="48"/>
        <v/>
      </c>
      <c r="J1054" s="97" t="str">
        <f t="shared" si="49"/>
        <v/>
      </c>
      <c r="L1054" s="97" t="str">
        <f t="shared" si="50"/>
        <v/>
      </c>
    </row>
    <row r="1055" spans="2:12" x14ac:dyDescent="0.25">
      <c r="B1055" s="35"/>
      <c r="C1055" s="47"/>
      <c r="D1055" s="47"/>
      <c r="E1055" s="47"/>
      <c r="F1055" s="36"/>
      <c r="H1055" s="97" t="str">
        <f t="shared" si="48"/>
        <v/>
      </c>
      <c r="J1055" s="97" t="str">
        <f t="shared" si="49"/>
        <v/>
      </c>
      <c r="L1055" s="97" t="str">
        <f t="shared" si="50"/>
        <v/>
      </c>
    </row>
    <row r="1056" spans="2:12" x14ac:dyDescent="0.25">
      <c r="B1056" s="35"/>
      <c r="C1056" s="47"/>
      <c r="D1056" s="47"/>
      <c r="E1056" s="47"/>
      <c r="F1056" s="36"/>
      <c r="H1056" s="97" t="str">
        <f t="shared" si="48"/>
        <v/>
      </c>
      <c r="J1056" s="97" t="str">
        <f t="shared" si="49"/>
        <v/>
      </c>
      <c r="L1056" s="97" t="str">
        <f t="shared" si="50"/>
        <v/>
      </c>
    </row>
    <row r="1057" spans="2:12" x14ac:dyDescent="0.25">
      <c r="B1057" s="35"/>
      <c r="C1057" s="47"/>
      <c r="D1057" s="47"/>
      <c r="E1057" s="47"/>
      <c r="F1057" s="36"/>
      <c r="H1057" s="97" t="str">
        <f t="shared" si="48"/>
        <v/>
      </c>
      <c r="J1057" s="97" t="str">
        <f t="shared" si="49"/>
        <v/>
      </c>
      <c r="L1057" s="97" t="str">
        <f t="shared" si="50"/>
        <v/>
      </c>
    </row>
    <row r="1058" spans="2:12" x14ac:dyDescent="0.25">
      <c r="B1058" s="35"/>
      <c r="C1058" s="47"/>
      <c r="D1058" s="47"/>
      <c r="E1058" s="47"/>
      <c r="F1058" s="36"/>
      <c r="H1058" s="97" t="str">
        <f t="shared" si="48"/>
        <v/>
      </c>
      <c r="J1058" s="97" t="str">
        <f t="shared" si="49"/>
        <v/>
      </c>
      <c r="L1058" s="97" t="str">
        <f t="shared" si="50"/>
        <v/>
      </c>
    </row>
    <row r="1059" spans="2:12" x14ac:dyDescent="0.25">
      <c r="B1059" s="35"/>
      <c r="C1059" s="47"/>
      <c r="D1059" s="47"/>
      <c r="E1059" s="47"/>
      <c r="F1059" s="36"/>
      <c r="H1059" s="97" t="str">
        <f t="shared" si="48"/>
        <v/>
      </c>
      <c r="J1059" s="97" t="str">
        <f t="shared" si="49"/>
        <v/>
      </c>
      <c r="L1059" s="97" t="str">
        <f t="shared" si="50"/>
        <v/>
      </c>
    </row>
    <row r="1060" spans="2:12" x14ac:dyDescent="0.25">
      <c r="B1060" s="35"/>
      <c r="C1060" s="47"/>
      <c r="D1060" s="47"/>
      <c r="E1060" s="47"/>
      <c r="F1060" s="36"/>
      <c r="H1060" s="97" t="str">
        <f t="shared" si="48"/>
        <v/>
      </c>
      <c r="J1060" s="97" t="str">
        <f t="shared" si="49"/>
        <v/>
      </c>
      <c r="L1060" s="97" t="str">
        <f t="shared" si="50"/>
        <v/>
      </c>
    </row>
    <row r="1061" spans="2:12" x14ac:dyDescent="0.25">
      <c r="B1061" s="35"/>
      <c r="C1061" s="47"/>
      <c r="D1061" s="47"/>
      <c r="E1061" s="47"/>
      <c r="F1061" s="36"/>
      <c r="H1061" s="97" t="str">
        <f t="shared" si="48"/>
        <v/>
      </c>
      <c r="J1061" s="97" t="str">
        <f t="shared" si="49"/>
        <v/>
      </c>
      <c r="L1061" s="97" t="str">
        <f t="shared" si="50"/>
        <v/>
      </c>
    </row>
    <row r="1062" spans="2:12" x14ac:dyDescent="0.25">
      <c r="B1062" s="35"/>
      <c r="C1062" s="47"/>
      <c r="D1062" s="47"/>
      <c r="E1062" s="47"/>
      <c r="F1062" s="36"/>
      <c r="H1062" s="97" t="str">
        <f t="shared" si="48"/>
        <v/>
      </c>
      <c r="J1062" s="97" t="str">
        <f t="shared" si="49"/>
        <v/>
      </c>
      <c r="L1062" s="97" t="str">
        <f t="shared" si="50"/>
        <v/>
      </c>
    </row>
    <row r="1063" spans="2:12" x14ac:dyDescent="0.25">
      <c r="B1063" s="35"/>
      <c r="C1063" s="47"/>
      <c r="D1063" s="47"/>
      <c r="E1063" s="47"/>
      <c r="F1063" s="36"/>
      <c r="H1063" s="97" t="str">
        <f t="shared" si="48"/>
        <v/>
      </c>
      <c r="J1063" s="97" t="str">
        <f t="shared" si="49"/>
        <v/>
      </c>
      <c r="L1063" s="97" t="str">
        <f t="shared" si="50"/>
        <v/>
      </c>
    </row>
    <row r="1064" spans="2:12" x14ac:dyDescent="0.25">
      <c r="B1064" s="35"/>
      <c r="C1064" s="47"/>
      <c r="D1064" s="47"/>
      <c r="E1064" s="47"/>
      <c r="F1064" s="36"/>
      <c r="H1064" s="97" t="str">
        <f t="shared" si="48"/>
        <v/>
      </c>
      <c r="J1064" s="97" t="str">
        <f t="shared" si="49"/>
        <v/>
      </c>
      <c r="L1064" s="97" t="str">
        <f t="shared" si="50"/>
        <v/>
      </c>
    </row>
    <row r="1065" spans="2:12" x14ac:dyDescent="0.25">
      <c r="B1065" s="35"/>
      <c r="C1065" s="47"/>
      <c r="D1065" s="47"/>
      <c r="E1065" s="47"/>
      <c r="F1065" s="36"/>
      <c r="H1065" s="97" t="str">
        <f t="shared" si="48"/>
        <v/>
      </c>
      <c r="J1065" s="97" t="str">
        <f t="shared" si="49"/>
        <v/>
      </c>
      <c r="L1065" s="97" t="str">
        <f t="shared" si="50"/>
        <v/>
      </c>
    </row>
    <row r="1066" spans="2:12" x14ac:dyDescent="0.25">
      <c r="B1066" s="35"/>
      <c r="C1066" s="47"/>
      <c r="D1066" s="47"/>
      <c r="E1066" s="47"/>
      <c r="F1066" s="36"/>
      <c r="H1066" s="97" t="str">
        <f t="shared" si="48"/>
        <v/>
      </c>
      <c r="J1066" s="97" t="str">
        <f t="shared" si="49"/>
        <v/>
      </c>
      <c r="L1066" s="97" t="str">
        <f t="shared" si="50"/>
        <v/>
      </c>
    </row>
    <row r="1067" spans="2:12" x14ac:dyDescent="0.25">
      <c r="B1067" s="35"/>
      <c r="C1067" s="47"/>
      <c r="D1067" s="47"/>
      <c r="E1067" s="47"/>
      <c r="F1067" s="36"/>
      <c r="H1067" s="97" t="str">
        <f t="shared" si="48"/>
        <v/>
      </c>
      <c r="J1067" s="97" t="str">
        <f t="shared" si="49"/>
        <v/>
      </c>
      <c r="L1067" s="97" t="str">
        <f t="shared" si="50"/>
        <v/>
      </c>
    </row>
    <row r="1068" spans="2:12" x14ac:dyDescent="0.25">
      <c r="B1068" s="35"/>
      <c r="C1068" s="47"/>
      <c r="D1068" s="47"/>
      <c r="E1068" s="47"/>
      <c r="F1068" s="36"/>
      <c r="H1068" s="97" t="str">
        <f t="shared" si="48"/>
        <v/>
      </c>
      <c r="J1068" s="97" t="str">
        <f t="shared" si="49"/>
        <v/>
      </c>
      <c r="L1068" s="97" t="str">
        <f t="shared" si="50"/>
        <v/>
      </c>
    </row>
    <row r="1069" spans="2:12" x14ac:dyDescent="0.25">
      <c r="B1069" s="35"/>
      <c r="C1069" s="47"/>
      <c r="D1069" s="47"/>
      <c r="E1069" s="47"/>
      <c r="F1069" s="36"/>
      <c r="H1069" s="97" t="str">
        <f t="shared" si="48"/>
        <v/>
      </c>
      <c r="J1069" s="97" t="str">
        <f t="shared" si="49"/>
        <v/>
      </c>
      <c r="L1069" s="97" t="str">
        <f t="shared" si="50"/>
        <v/>
      </c>
    </row>
    <row r="1070" spans="2:12" x14ac:dyDescent="0.25">
      <c r="B1070" s="35"/>
      <c r="C1070" s="47"/>
      <c r="D1070" s="47"/>
      <c r="E1070" s="47"/>
      <c r="F1070" s="36"/>
      <c r="H1070" s="97" t="str">
        <f t="shared" si="48"/>
        <v/>
      </c>
      <c r="J1070" s="97" t="str">
        <f t="shared" si="49"/>
        <v/>
      </c>
      <c r="L1070" s="97" t="str">
        <f t="shared" si="50"/>
        <v/>
      </c>
    </row>
    <row r="1071" spans="2:12" x14ac:dyDescent="0.25">
      <c r="B1071" s="35"/>
      <c r="C1071" s="47"/>
      <c r="D1071" s="47"/>
      <c r="E1071" s="47"/>
      <c r="F1071" s="36"/>
      <c r="H1071" s="97" t="str">
        <f t="shared" si="48"/>
        <v/>
      </c>
      <c r="J1071" s="97" t="str">
        <f t="shared" si="49"/>
        <v/>
      </c>
      <c r="L1071" s="97" t="str">
        <f t="shared" si="50"/>
        <v/>
      </c>
    </row>
    <row r="1072" spans="2:12" x14ac:dyDescent="0.25">
      <c r="B1072" s="35"/>
      <c r="C1072" s="47"/>
      <c r="D1072" s="47"/>
      <c r="E1072" s="47"/>
      <c r="F1072" s="36"/>
      <c r="H1072" s="97" t="str">
        <f t="shared" si="48"/>
        <v/>
      </c>
      <c r="J1072" s="97" t="str">
        <f t="shared" si="49"/>
        <v/>
      </c>
      <c r="L1072" s="97" t="str">
        <f t="shared" si="50"/>
        <v/>
      </c>
    </row>
    <row r="1073" spans="2:12" x14ac:dyDescent="0.25">
      <c r="B1073" s="35"/>
      <c r="C1073" s="47"/>
      <c r="D1073" s="47"/>
      <c r="E1073" s="47"/>
      <c r="F1073" s="36"/>
      <c r="H1073" s="97" t="str">
        <f t="shared" si="48"/>
        <v/>
      </c>
      <c r="J1073" s="97" t="str">
        <f t="shared" si="49"/>
        <v/>
      </c>
      <c r="L1073" s="97" t="str">
        <f t="shared" si="50"/>
        <v/>
      </c>
    </row>
    <row r="1074" spans="2:12" x14ac:dyDescent="0.25">
      <c r="B1074" s="35"/>
      <c r="C1074" s="47"/>
      <c r="D1074" s="47"/>
      <c r="E1074" s="47"/>
      <c r="F1074" s="36"/>
      <c r="H1074" s="97" t="str">
        <f t="shared" si="48"/>
        <v/>
      </c>
      <c r="J1074" s="97" t="str">
        <f t="shared" si="49"/>
        <v/>
      </c>
      <c r="L1074" s="97" t="str">
        <f t="shared" si="50"/>
        <v/>
      </c>
    </row>
    <row r="1075" spans="2:12" x14ac:dyDescent="0.25">
      <c r="B1075" s="35"/>
      <c r="C1075" s="47"/>
      <c r="D1075" s="47"/>
      <c r="E1075" s="47"/>
      <c r="F1075" s="36"/>
      <c r="H1075" s="97" t="str">
        <f t="shared" si="48"/>
        <v/>
      </c>
      <c r="J1075" s="97" t="str">
        <f t="shared" si="49"/>
        <v/>
      </c>
      <c r="L1075" s="97" t="str">
        <f t="shared" si="50"/>
        <v/>
      </c>
    </row>
    <row r="1076" spans="2:12" x14ac:dyDescent="0.25">
      <c r="B1076" s="35"/>
      <c r="C1076" s="47"/>
      <c r="D1076" s="47"/>
      <c r="E1076" s="47"/>
      <c r="F1076" s="36"/>
      <c r="H1076" s="97" t="str">
        <f t="shared" si="48"/>
        <v/>
      </c>
      <c r="J1076" s="97" t="str">
        <f t="shared" si="49"/>
        <v/>
      </c>
      <c r="L1076" s="97" t="str">
        <f t="shared" si="50"/>
        <v/>
      </c>
    </row>
    <row r="1077" spans="2:12" x14ac:dyDescent="0.25">
      <c r="B1077" s="35"/>
      <c r="C1077" s="47"/>
      <c r="D1077" s="47"/>
      <c r="E1077" s="47"/>
      <c r="F1077" s="36"/>
      <c r="H1077" s="97" t="str">
        <f t="shared" si="48"/>
        <v/>
      </c>
      <c r="J1077" s="97" t="str">
        <f t="shared" si="49"/>
        <v/>
      </c>
      <c r="L1077" s="97" t="str">
        <f t="shared" si="50"/>
        <v/>
      </c>
    </row>
    <row r="1078" spans="2:12" x14ac:dyDescent="0.25">
      <c r="B1078" s="35"/>
      <c r="C1078" s="47"/>
      <c r="D1078" s="47"/>
      <c r="E1078" s="47"/>
      <c r="F1078" s="36"/>
      <c r="H1078" s="97" t="str">
        <f t="shared" si="48"/>
        <v/>
      </c>
      <c r="J1078" s="97" t="str">
        <f t="shared" si="49"/>
        <v/>
      </c>
      <c r="L1078" s="97" t="str">
        <f t="shared" si="50"/>
        <v/>
      </c>
    </row>
    <row r="1079" spans="2:12" x14ac:dyDescent="0.25">
      <c r="B1079" s="35"/>
      <c r="C1079" s="47"/>
      <c r="D1079" s="47"/>
      <c r="E1079" s="47"/>
      <c r="F1079" s="36"/>
      <c r="H1079" s="97" t="str">
        <f t="shared" si="48"/>
        <v/>
      </c>
      <c r="J1079" s="97" t="str">
        <f t="shared" si="49"/>
        <v/>
      </c>
      <c r="L1079" s="97" t="str">
        <f t="shared" si="50"/>
        <v/>
      </c>
    </row>
    <row r="1080" spans="2:12" x14ac:dyDescent="0.25">
      <c r="B1080" s="35"/>
      <c r="C1080" s="47"/>
      <c r="D1080" s="47"/>
      <c r="E1080" s="47"/>
      <c r="F1080" s="36"/>
      <c r="H1080" s="97" t="str">
        <f t="shared" si="48"/>
        <v/>
      </c>
      <c r="J1080" s="97" t="str">
        <f t="shared" si="49"/>
        <v/>
      </c>
      <c r="L1080" s="97" t="str">
        <f t="shared" si="50"/>
        <v/>
      </c>
    </row>
    <row r="1081" spans="2:12" x14ac:dyDescent="0.25">
      <c r="B1081" s="35"/>
      <c r="C1081" s="47"/>
      <c r="D1081" s="47"/>
      <c r="E1081" s="47"/>
      <c r="F1081" s="36"/>
      <c r="H1081" s="97" t="str">
        <f t="shared" si="48"/>
        <v/>
      </c>
      <c r="J1081" s="97" t="str">
        <f t="shared" si="49"/>
        <v/>
      </c>
      <c r="L1081" s="97" t="str">
        <f t="shared" si="50"/>
        <v/>
      </c>
    </row>
    <row r="1082" spans="2:12" x14ac:dyDescent="0.25">
      <c r="B1082" s="35"/>
      <c r="C1082" s="47"/>
      <c r="D1082" s="47"/>
      <c r="E1082" s="47"/>
      <c r="F1082" s="36"/>
      <c r="H1082" s="97" t="str">
        <f t="shared" si="48"/>
        <v/>
      </c>
      <c r="J1082" s="97" t="str">
        <f t="shared" si="49"/>
        <v/>
      </c>
      <c r="L1082" s="97" t="str">
        <f t="shared" si="50"/>
        <v/>
      </c>
    </row>
    <row r="1083" spans="2:12" x14ac:dyDescent="0.25">
      <c r="B1083" s="35"/>
      <c r="C1083" s="47"/>
      <c r="D1083" s="47"/>
      <c r="E1083" s="47"/>
      <c r="F1083" s="36"/>
      <c r="H1083" s="97" t="str">
        <f t="shared" si="48"/>
        <v/>
      </c>
      <c r="J1083" s="97" t="str">
        <f t="shared" si="49"/>
        <v/>
      </c>
      <c r="L1083" s="97" t="str">
        <f t="shared" si="50"/>
        <v/>
      </c>
    </row>
    <row r="1084" spans="2:12" x14ac:dyDescent="0.25">
      <c r="B1084" s="35"/>
      <c r="C1084" s="47"/>
      <c r="D1084" s="47"/>
      <c r="E1084" s="47"/>
      <c r="F1084" s="36"/>
      <c r="H1084" s="97" t="str">
        <f t="shared" si="48"/>
        <v/>
      </c>
      <c r="J1084" s="97" t="str">
        <f t="shared" si="49"/>
        <v/>
      </c>
      <c r="L1084" s="97" t="str">
        <f t="shared" si="50"/>
        <v/>
      </c>
    </row>
    <row r="1085" spans="2:12" x14ac:dyDescent="0.25">
      <c r="B1085" s="35"/>
      <c r="C1085" s="47"/>
      <c r="D1085" s="47"/>
      <c r="E1085" s="47"/>
      <c r="F1085" s="36"/>
      <c r="H1085" s="97" t="str">
        <f t="shared" si="48"/>
        <v/>
      </c>
      <c r="J1085" s="97" t="str">
        <f t="shared" si="49"/>
        <v/>
      </c>
      <c r="L1085" s="97" t="str">
        <f t="shared" si="50"/>
        <v/>
      </c>
    </row>
    <row r="1086" spans="2:12" x14ac:dyDescent="0.25">
      <c r="B1086" s="35"/>
      <c r="C1086" s="47"/>
      <c r="D1086" s="47"/>
      <c r="E1086" s="47"/>
      <c r="F1086" s="36"/>
      <c r="H1086" s="97" t="str">
        <f t="shared" si="48"/>
        <v/>
      </c>
      <c r="J1086" s="97" t="str">
        <f t="shared" si="49"/>
        <v/>
      </c>
      <c r="L1086" s="97" t="str">
        <f t="shared" si="50"/>
        <v/>
      </c>
    </row>
    <row r="1087" spans="2:12" x14ac:dyDescent="0.25">
      <c r="B1087" s="35"/>
      <c r="C1087" s="47"/>
      <c r="D1087" s="47"/>
      <c r="E1087" s="47"/>
      <c r="F1087" s="36"/>
      <c r="H1087" s="97" t="str">
        <f t="shared" si="48"/>
        <v/>
      </c>
      <c r="J1087" s="97" t="str">
        <f t="shared" si="49"/>
        <v/>
      </c>
      <c r="L1087" s="97" t="str">
        <f t="shared" si="50"/>
        <v/>
      </c>
    </row>
    <row r="1088" spans="2:12" x14ac:dyDescent="0.25">
      <c r="B1088" s="35"/>
      <c r="C1088" s="47"/>
      <c r="D1088" s="47"/>
      <c r="E1088" s="47"/>
      <c r="F1088" s="36"/>
      <c r="H1088" s="97" t="str">
        <f t="shared" si="48"/>
        <v/>
      </c>
      <c r="J1088" s="97" t="str">
        <f t="shared" si="49"/>
        <v/>
      </c>
      <c r="L1088" s="97" t="str">
        <f t="shared" si="50"/>
        <v/>
      </c>
    </row>
    <row r="1089" spans="2:12" x14ac:dyDescent="0.25">
      <c r="B1089" s="35"/>
      <c r="C1089" s="47"/>
      <c r="D1089" s="47"/>
      <c r="E1089" s="47"/>
      <c r="F1089" s="36"/>
      <c r="H1089" s="97" t="str">
        <f t="shared" si="48"/>
        <v/>
      </c>
      <c r="J1089" s="97" t="str">
        <f t="shared" si="49"/>
        <v/>
      </c>
      <c r="L1089" s="97" t="str">
        <f t="shared" si="50"/>
        <v/>
      </c>
    </row>
    <row r="1090" spans="2:12" x14ac:dyDescent="0.25">
      <c r="B1090" s="35"/>
      <c r="C1090" s="47"/>
      <c r="D1090" s="47"/>
      <c r="E1090" s="47"/>
      <c r="F1090" s="36"/>
      <c r="H1090" s="97" t="str">
        <f t="shared" si="48"/>
        <v/>
      </c>
      <c r="J1090" s="97" t="str">
        <f t="shared" si="49"/>
        <v/>
      </c>
      <c r="L1090" s="97" t="str">
        <f t="shared" si="50"/>
        <v/>
      </c>
    </row>
    <row r="1091" spans="2:12" x14ac:dyDescent="0.25">
      <c r="B1091" s="35"/>
      <c r="C1091" s="47"/>
      <c r="D1091" s="47"/>
      <c r="E1091" s="47"/>
      <c r="F1091" s="36"/>
      <c r="H1091" s="97" t="str">
        <f t="shared" si="48"/>
        <v/>
      </c>
      <c r="J1091" s="97" t="str">
        <f t="shared" si="49"/>
        <v/>
      </c>
      <c r="L1091" s="97" t="str">
        <f t="shared" si="50"/>
        <v/>
      </c>
    </row>
    <row r="1092" spans="2:12" x14ac:dyDescent="0.25">
      <c r="B1092" s="35"/>
      <c r="C1092" s="47"/>
      <c r="D1092" s="47"/>
      <c r="E1092" s="47"/>
      <c r="F1092" s="36"/>
      <c r="H1092" s="97" t="str">
        <f t="shared" si="48"/>
        <v/>
      </c>
      <c r="J1092" s="97" t="str">
        <f t="shared" si="49"/>
        <v/>
      </c>
      <c r="L1092" s="97" t="str">
        <f t="shared" si="50"/>
        <v/>
      </c>
    </row>
    <row r="1093" spans="2:12" x14ac:dyDescent="0.25">
      <c r="B1093" s="35"/>
      <c r="C1093" s="47"/>
      <c r="D1093" s="47"/>
      <c r="E1093" s="47"/>
      <c r="F1093" s="36"/>
      <c r="H1093" s="97" t="str">
        <f t="shared" si="48"/>
        <v/>
      </c>
      <c r="J1093" s="97" t="str">
        <f t="shared" si="49"/>
        <v/>
      </c>
      <c r="L1093" s="97" t="str">
        <f t="shared" si="50"/>
        <v/>
      </c>
    </row>
    <row r="1094" spans="2:12" x14ac:dyDescent="0.25">
      <c r="B1094" s="35"/>
      <c r="C1094" s="47"/>
      <c r="D1094" s="47"/>
      <c r="E1094" s="47"/>
      <c r="F1094" s="36"/>
      <c r="H1094" s="97" t="str">
        <f t="shared" si="48"/>
        <v/>
      </c>
      <c r="J1094" s="97" t="str">
        <f t="shared" si="49"/>
        <v/>
      </c>
      <c r="L1094" s="97" t="str">
        <f t="shared" si="50"/>
        <v/>
      </c>
    </row>
    <row r="1095" spans="2:12" x14ac:dyDescent="0.25">
      <c r="B1095" s="35"/>
      <c r="C1095" s="47"/>
      <c r="D1095" s="47"/>
      <c r="E1095" s="47"/>
      <c r="F1095" s="36"/>
      <c r="H1095" s="97" t="str">
        <f t="shared" si="48"/>
        <v/>
      </c>
      <c r="J1095" s="97" t="str">
        <f t="shared" si="49"/>
        <v/>
      </c>
      <c r="L1095" s="97" t="str">
        <f t="shared" si="50"/>
        <v/>
      </c>
    </row>
    <row r="1096" spans="2:12" x14ac:dyDescent="0.25">
      <c r="B1096" s="35"/>
      <c r="C1096" s="47"/>
      <c r="D1096" s="47"/>
      <c r="E1096" s="47"/>
      <c r="F1096" s="36"/>
      <c r="H1096" s="97" t="str">
        <f t="shared" si="48"/>
        <v/>
      </c>
      <c r="J1096" s="97" t="str">
        <f t="shared" si="49"/>
        <v/>
      </c>
      <c r="L1096" s="97" t="str">
        <f t="shared" si="50"/>
        <v/>
      </c>
    </row>
    <row r="1097" spans="2:12" x14ac:dyDescent="0.25">
      <c r="B1097" s="35"/>
      <c r="C1097" s="47"/>
      <c r="D1097" s="47"/>
      <c r="E1097" s="47"/>
      <c r="F1097" s="36"/>
      <c r="H1097" s="97" t="str">
        <f t="shared" si="48"/>
        <v/>
      </c>
      <c r="J1097" s="97" t="str">
        <f t="shared" si="49"/>
        <v/>
      </c>
      <c r="L1097" s="97" t="str">
        <f t="shared" si="50"/>
        <v/>
      </c>
    </row>
    <row r="1098" spans="2:12" x14ac:dyDescent="0.25">
      <c r="B1098" s="35"/>
      <c r="C1098" s="47"/>
      <c r="D1098" s="47"/>
      <c r="E1098" s="47"/>
      <c r="F1098" s="36"/>
      <c r="H1098" s="97" t="str">
        <f t="shared" si="48"/>
        <v/>
      </c>
      <c r="J1098" s="97" t="str">
        <f t="shared" si="49"/>
        <v/>
      </c>
      <c r="L1098" s="97" t="str">
        <f t="shared" si="50"/>
        <v/>
      </c>
    </row>
    <row r="1099" spans="2:12" x14ac:dyDescent="0.25">
      <c r="B1099" s="35"/>
      <c r="C1099" s="47"/>
      <c r="D1099" s="47"/>
      <c r="E1099" s="47"/>
      <c r="F1099" s="36"/>
      <c r="H1099" s="97" t="str">
        <f t="shared" ref="H1099:H1162" si="51">IF(C1099="","",C1099) &amp; IF(D1099="",""," – " &amp; D1099) &amp; IF(E1099="",""," – " &amp; E1099) &amp; IF(F1099="",""," – " &amp; F1099)</f>
        <v/>
      </c>
      <c r="J1099" s="97" t="str">
        <f t="shared" ref="J1099:J1162" si="52">IF(C1099="","",C1099) &amp; IF(D1099="",""," – " &amp; D1099) &amp; IF(E1099="",""," – " &amp; E1099)</f>
        <v/>
      </c>
      <c r="L1099" s="97" t="str">
        <f t="shared" ref="L1099:L1162" si="53">IF(C1099="","",C1099) &amp; IF(D1099="",""," – " &amp; D1099)</f>
        <v/>
      </c>
    </row>
    <row r="1100" spans="2:12" x14ac:dyDescent="0.25">
      <c r="B1100" s="35"/>
      <c r="C1100" s="47"/>
      <c r="D1100" s="47"/>
      <c r="E1100" s="47"/>
      <c r="F1100" s="36"/>
      <c r="H1100" s="97" t="str">
        <f t="shared" si="51"/>
        <v/>
      </c>
      <c r="J1100" s="97" t="str">
        <f t="shared" si="52"/>
        <v/>
      </c>
      <c r="L1100" s="97" t="str">
        <f t="shared" si="53"/>
        <v/>
      </c>
    </row>
    <row r="1101" spans="2:12" x14ac:dyDescent="0.25">
      <c r="B1101" s="35"/>
      <c r="C1101" s="47"/>
      <c r="D1101" s="47"/>
      <c r="E1101" s="47"/>
      <c r="F1101" s="36"/>
      <c r="H1101" s="97" t="str">
        <f t="shared" si="51"/>
        <v/>
      </c>
      <c r="J1101" s="97" t="str">
        <f t="shared" si="52"/>
        <v/>
      </c>
      <c r="L1101" s="97" t="str">
        <f t="shared" si="53"/>
        <v/>
      </c>
    </row>
    <row r="1102" spans="2:12" x14ac:dyDescent="0.25">
      <c r="B1102" s="35"/>
      <c r="C1102" s="47"/>
      <c r="D1102" s="47"/>
      <c r="E1102" s="47"/>
      <c r="F1102" s="36"/>
      <c r="H1102" s="97" t="str">
        <f t="shared" si="51"/>
        <v/>
      </c>
      <c r="J1102" s="97" t="str">
        <f t="shared" si="52"/>
        <v/>
      </c>
      <c r="L1102" s="97" t="str">
        <f t="shared" si="53"/>
        <v/>
      </c>
    </row>
    <row r="1103" spans="2:12" x14ac:dyDescent="0.25">
      <c r="B1103" s="35"/>
      <c r="C1103" s="47"/>
      <c r="D1103" s="47"/>
      <c r="E1103" s="47"/>
      <c r="F1103" s="36"/>
      <c r="H1103" s="97" t="str">
        <f t="shared" si="51"/>
        <v/>
      </c>
      <c r="J1103" s="97" t="str">
        <f t="shared" si="52"/>
        <v/>
      </c>
      <c r="L1103" s="97" t="str">
        <f t="shared" si="53"/>
        <v/>
      </c>
    </row>
    <row r="1104" spans="2:12" x14ac:dyDescent="0.25">
      <c r="B1104" s="35"/>
      <c r="C1104" s="47"/>
      <c r="D1104" s="47"/>
      <c r="E1104" s="47"/>
      <c r="F1104" s="36"/>
      <c r="H1104" s="97" t="str">
        <f t="shared" si="51"/>
        <v/>
      </c>
      <c r="J1104" s="97" t="str">
        <f t="shared" si="52"/>
        <v/>
      </c>
      <c r="L1104" s="97" t="str">
        <f t="shared" si="53"/>
        <v/>
      </c>
    </row>
    <row r="1105" spans="2:12" x14ac:dyDescent="0.25">
      <c r="B1105" s="35"/>
      <c r="C1105" s="47"/>
      <c r="D1105" s="47"/>
      <c r="E1105" s="47"/>
      <c r="F1105" s="36"/>
      <c r="H1105" s="97" t="str">
        <f t="shared" si="51"/>
        <v/>
      </c>
      <c r="J1105" s="97" t="str">
        <f t="shared" si="52"/>
        <v/>
      </c>
      <c r="L1105" s="97" t="str">
        <f t="shared" si="53"/>
        <v/>
      </c>
    </row>
    <row r="1106" spans="2:12" x14ac:dyDescent="0.25">
      <c r="B1106" s="35"/>
      <c r="C1106" s="47"/>
      <c r="D1106" s="47"/>
      <c r="E1106" s="47"/>
      <c r="F1106" s="36"/>
      <c r="H1106" s="97" t="str">
        <f t="shared" si="51"/>
        <v/>
      </c>
      <c r="J1106" s="97" t="str">
        <f t="shared" si="52"/>
        <v/>
      </c>
      <c r="L1106" s="97" t="str">
        <f t="shared" si="53"/>
        <v/>
      </c>
    </row>
    <row r="1107" spans="2:12" x14ac:dyDescent="0.25">
      <c r="B1107" s="35"/>
      <c r="C1107" s="47"/>
      <c r="D1107" s="47"/>
      <c r="E1107" s="47"/>
      <c r="F1107" s="36"/>
      <c r="H1107" s="97" t="str">
        <f t="shared" si="51"/>
        <v/>
      </c>
      <c r="J1107" s="97" t="str">
        <f t="shared" si="52"/>
        <v/>
      </c>
      <c r="L1107" s="97" t="str">
        <f t="shared" si="53"/>
        <v/>
      </c>
    </row>
    <row r="1108" spans="2:12" x14ac:dyDescent="0.25">
      <c r="B1108" s="35"/>
      <c r="C1108" s="47"/>
      <c r="D1108" s="47"/>
      <c r="E1108" s="47"/>
      <c r="F1108" s="36"/>
      <c r="H1108" s="97" t="str">
        <f t="shared" si="51"/>
        <v/>
      </c>
      <c r="J1108" s="97" t="str">
        <f t="shared" si="52"/>
        <v/>
      </c>
      <c r="L1108" s="97" t="str">
        <f t="shared" si="53"/>
        <v/>
      </c>
    </row>
    <row r="1109" spans="2:12" x14ac:dyDescent="0.25">
      <c r="B1109" s="35"/>
      <c r="C1109" s="47"/>
      <c r="D1109" s="47"/>
      <c r="E1109" s="47"/>
      <c r="F1109" s="36"/>
      <c r="H1109" s="97" t="str">
        <f t="shared" si="51"/>
        <v/>
      </c>
      <c r="J1109" s="97" t="str">
        <f t="shared" si="52"/>
        <v/>
      </c>
      <c r="L1109" s="97" t="str">
        <f t="shared" si="53"/>
        <v/>
      </c>
    </row>
    <row r="1110" spans="2:12" x14ac:dyDescent="0.25">
      <c r="B1110" s="35"/>
      <c r="C1110" s="47"/>
      <c r="D1110" s="47"/>
      <c r="E1110" s="47"/>
      <c r="F1110" s="36"/>
      <c r="H1110" s="97" t="str">
        <f t="shared" si="51"/>
        <v/>
      </c>
      <c r="J1110" s="97" t="str">
        <f t="shared" si="52"/>
        <v/>
      </c>
      <c r="L1110" s="97" t="str">
        <f t="shared" si="53"/>
        <v/>
      </c>
    </row>
    <row r="1111" spans="2:12" x14ac:dyDescent="0.25">
      <c r="B1111" s="35"/>
      <c r="C1111" s="47"/>
      <c r="D1111" s="47"/>
      <c r="E1111" s="47"/>
      <c r="F1111" s="36"/>
      <c r="H1111" s="97" t="str">
        <f t="shared" si="51"/>
        <v/>
      </c>
      <c r="J1111" s="97" t="str">
        <f t="shared" si="52"/>
        <v/>
      </c>
      <c r="L1111" s="97" t="str">
        <f t="shared" si="53"/>
        <v/>
      </c>
    </row>
    <row r="1112" spans="2:12" x14ac:dyDescent="0.25">
      <c r="B1112" s="35"/>
      <c r="C1112" s="47"/>
      <c r="D1112" s="47"/>
      <c r="E1112" s="47"/>
      <c r="F1112" s="36"/>
      <c r="H1112" s="97" t="str">
        <f t="shared" si="51"/>
        <v/>
      </c>
      <c r="J1112" s="97" t="str">
        <f t="shared" si="52"/>
        <v/>
      </c>
      <c r="L1112" s="97" t="str">
        <f t="shared" si="53"/>
        <v/>
      </c>
    </row>
    <row r="1113" spans="2:12" x14ac:dyDescent="0.25">
      <c r="B1113" s="35"/>
      <c r="C1113" s="47"/>
      <c r="D1113" s="47"/>
      <c r="E1113" s="47"/>
      <c r="F1113" s="36"/>
      <c r="H1113" s="97" t="str">
        <f t="shared" si="51"/>
        <v/>
      </c>
      <c r="J1113" s="97" t="str">
        <f t="shared" si="52"/>
        <v/>
      </c>
      <c r="L1113" s="97" t="str">
        <f t="shared" si="53"/>
        <v/>
      </c>
    </row>
    <row r="1114" spans="2:12" x14ac:dyDescent="0.25">
      <c r="B1114" s="35"/>
      <c r="C1114" s="47"/>
      <c r="D1114" s="47"/>
      <c r="E1114" s="47"/>
      <c r="F1114" s="36"/>
      <c r="H1114" s="97" t="str">
        <f t="shared" si="51"/>
        <v/>
      </c>
      <c r="J1114" s="97" t="str">
        <f t="shared" si="52"/>
        <v/>
      </c>
      <c r="L1114" s="97" t="str">
        <f t="shared" si="53"/>
        <v/>
      </c>
    </row>
    <row r="1115" spans="2:12" x14ac:dyDescent="0.25">
      <c r="B1115" s="35"/>
      <c r="C1115" s="47"/>
      <c r="D1115" s="47"/>
      <c r="E1115" s="47"/>
      <c r="F1115" s="36"/>
      <c r="H1115" s="97" t="str">
        <f t="shared" si="51"/>
        <v/>
      </c>
      <c r="J1115" s="97" t="str">
        <f t="shared" si="52"/>
        <v/>
      </c>
      <c r="L1115" s="97" t="str">
        <f t="shared" si="53"/>
        <v/>
      </c>
    </row>
    <row r="1116" spans="2:12" x14ac:dyDescent="0.25">
      <c r="B1116" s="35"/>
      <c r="C1116" s="47"/>
      <c r="D1116" s="47"/>
      <c r="E1116" s="47"/>
      <c r="F1116" s="36"/>
      <c r="H1116" s="97" t="str">
        <f t="shared" si="51"/>
        <v/>
      </c>
      <c r="J1116" s="97" t="str">
        <f t="shared" si="52"/>
        <v/>
      </c>
      <c r="L1116" s="97" t="str">
        <f t="shared" si="53"/>
        <v/>
      </c>
    </row>
    <row r="1117" spans="2:12" x14ac:dyDescent="0.25">
      <c r="B1117" s="35"/>
      <c r="C1117" s="47"/>
      <c r="D1117" s="47"/>
      <c r="E1117" s="47"/>
      <c r="F1117" s="36"/>
      <c r="H1117" s="97" t="str">
        <f t="shared" si="51"/>
        <v/>
      </c>
      <c r="J1117" s="97" t="str">
        <f t="shared" si="52"/>
        <v/>
      </c>
      <c r="L1117" s="97" t="str">
        <f t="shared" si="53"/>
        <v/>
      </c>
    </row>
    <row r="1118" spans="2:12" x14ac:dyDescent="0.25">
      <c r="B1118" s="35"/>
      <c r="C1118" s="47"/>
      <c r="D1118" s="47"/>
      <c r="E1118" s="47"/>
      <c r="F1118" s="36"/>
      <c r="H1118" s="97" t="str">
        <f t="shared" si="51"/>
        <v/>
      </c>
      <c r="J1118" s="97" t="str">
        <f t="shared" si="52"/>
        <v/>
      </c>
      <c r="L1118" s="97" t="str">
        <f t="shared" si="53"/>
        <v/>
      </c>
    </row>
    <row r="1119" spans="2:12" x14ac:dyDescent="0.25">
      <c r="B1119" s="35"/>
      <c r="C1119" s="47"/>
      <c r="D1119" s="47"/>
      <c r="E1119" s="47"/>
      <c r="F1119" s="36"/>
      <c r="H1119" s="97" t="str">
        <f t="shared" si="51"/>
        <v/>
      </c>
      <c r="J1119" s="97" t="str">
        <f t="shared" si="52"/>
        <v/>
      </c>
      <c r="L1119" s="97" t="str">
        <f t="shared" si="53"/>
        <v/>
      </c>
    </row>
    <row r="1120" spans="2:12" x14ac:dyDescent="0.25">
      <c r="B1120" s="35"/>
      <c r="C1120" s="47"/>
      <c r="D1120" s="47"/>
      <c r="E1120" s="47"/>
      <c r="F1120" s="36"/>
      <c r="H1120" s="97" t="str">
        <f t="shared" si="51"/>
        <v/>
      </c>
      <c r="J1120" s="97" t="str">
        <f t="shared" si="52"/>
        <v/>
      </c>
      <c r="L1120" s="97" t="str">
        <f t="shared" si="53"/>
        <v/>
      </c>
    </row>
    <row r="1121" spans="2:12" x14ac:dyDescent="0.25">
      <c r="B1121" s="35"/>
      <c r="C1121" s="47"/>
      <c r="D1121" s="47"/>
      <c r="E1121" s="47"/>
      <c r="F1121" s="36"/>
      <c r="H1121" s="97" t="str">
        <f t="shared" si="51"/>
        <v/>
      </c>
      <c r="J1121" s="97" t="str">
        <f t="shared" si="52"/>
        <v/>
      </c>
      <c r="L1121" s="97" t="str">
        <f t="shared" si="53"/>
        <v/>
      </c>
    </row>
    <row r="1122" spans="2:12" x14ac:dyDescent="0.25">
      <c r="B1122" s="35"/>
      <c r="C1122" s="47"/>
      <c r="D1122" s="47"/>
      <c r="E1122" s="47"/>
      <c r="F1122" s="36"/>
      <c r="H1122" s="97" t="str">
        <f t="shared" si="51"/>
        <v/>
      </c>
      <c r="J1122" s="97" t="str">
        <f t="shared" si="52"/>
        <v/>
      </c>
      <c r="L1122" s="97" t="str">
        <f t="shared" si="53"/>
        <v/>
      </c>
    </row>
    <row r="1123" spans="2:12" x14ac:dyDescent="0.25">
      <c r="B1123" s="35"/>
      <c r="C1123" s="47"/>
      <c r="D1123" s="47"/>
      <c r="E1123" s="47"/>
      <c r="F1123" s="36"/>
      <c r="H1123" s="97" t="str">
        <f t="shared" si="51"/>
        <v/>
      </c>
      <c r="J1123" s="97" t="str">
        <f t="shared" si="52"/>
        <v/>
      </c>
      <c r="L1123" s="97" t="str">
        <f t="shared" si="53"/>
        <v/>
      </c>
    </row>
    <row r="1124" spans="2:12" x14ac:dyDescent="0.25">
      <c r="B1124" s="35"/>
      <c r="C1124" s="47"/>
      <c r="D1124" s="47"/>
      <c r="E1124" s="47"/>
      <c r="F1124" s="36"/>
      <c r="H1124" s="97" t="str">
        <f t="shared" si="51"/>
        <v/>
      </c>
      <c r="J1124" s="97" t="str">
        <f t="shared" si="52"/>
        <v/>
      </c>
      <c r="L1124" s="97" t="str">
        <f t="shared" si="53"/>
        <v/>
      </c>
    </row>
    <row r="1125" spans="2:12" x14ac:dyDescent="0.25">
      <c r="B1125" s="35"/>
      <c r="C1125" s="47"/>
      <c r="D1125" s="47"/>
      <c r="E1125" s="47"/>
      <c r="F1125" s="36"/>
      <c r="H1125" s="97" t="str">
        <f t="shared" si="51"/>
        <v/>
      </c>
      <c r="J1125" s="97" t="str">
        <f t="shared" si="52"/>
        <v/>
      </c>
      <c r="L1125" s="97" t="str">
        <f t="shared" si="53"/>
        <v/>
      </c>
    </row>
    <row r="1126" spans="2:12" x14ac:dyDescent="0.25">
      <c r="B1126" s="35"/>
      <c r="C1126" s="47"/>
      <c r="D1126" s="47"/>
      <c r="E1126" s="47"/>
      <c r="F1126" s="36"/>
      <c r="H1126" s="97" t="str">
        <f t="shared" si="51"/>
        <v/>
      </c>
      <c r="J1126" s="97" t="str">
        <f t="shared" si="52"/>
        <v/>
      </c>
      <c r="L1126" s="97" t="str">
        <f t="shared" si="53"/>
        <v/>
      </c>
    </row>
    <row r="1127" spans="2:12" x14ac:dyDescent="0.25">
      <c r="B1127" s="35"/>
      <c r="C1127" s="47"/>
      <c r="D1127" s="47"/>
      <c r="E1127" s="47"/>
      <c r="F1127" s="36"/>
      <c r="H1127" s="97" t="str">
        <f t="shared" si="51"/>
        <v/>
      </c>
      <c r="J1127" s="97" t="str">
        <f t="shared" si="52"/>
        <v/>
      </c>
      <c r="L1127" s="97" t="str">
        <f t="shared" si="53"/>
        <v/>
      </c>
    </row>
    <row r="1128" spans="2:12" x14ac:dyDescent="0.25">
      <c r="B1128" s="35"/>
      <c r="C1128" s="47"/>
      <c r="D1128" s="47"/>
      <c r="E1128" s="47"/>
      <c r="F1128" s="36"/>
      <c r="H1128" s="97" t="str">
        <f t="shared" si="51"/>
        <v/>
      </c>
      <c r="J1128" s="97" t="str">
        <f t="shared" si="52"/>
        <v/>
      </c>
      <c r="L1128" s="97" t="str">
        <f t="shared" si="53"/>
        <v/>
      </c>
    </row>
    <row r="1129" spans="2:12" x14ac:dyDescent="0.25">
      <c r="B1129" s="35"/>
      <c r="C1129" s="47"/>
      <c r="D1129" s="47"/>
      <c r="E1129" s="47"/>
      <c r="F1129" s="36"/>
      <c r="H1129" s="97" t="str">
        <f t="shared" si="51"/>
        <v/>
      </c>
      <c r="J1129" s="97" t="str">
        <f t="shared" si="52"/>
        <v/>
      </c>
      <c r="L1129" s="97" t="str">
        <f t="shared" si="53"/>
        <v/>
      </c>
    </row>
    <row r="1130" spans="2:12" x14ac:dyDescent="0.25">
      <c r="B1130" s="35"/>
      <c r="C1130" s="47"/>
      <c r="D1130" s="47"/>
      <c r="E1130" s="47"/>
      <c r="F1130" s="36"/>
      <c r="H1130" s="97" t="str">
        <f t="shared" si="51"/>
        <v/>
      </c>
      <c r="J1130" s="97" t="str">
        <f t="shared" si="52"/>
        <v/>
      </c>
      <c r="L1130" s="97" t="str">
        <f t="shared" si="53"/>
        <v/>
      </c>
    </row>
    <row r="1131" spans="2:12" x14ac:dyDescent="0.25">
      <c r="B1131" s="35"/>
      <c r="C1131" s="47"/>
      <c r="D1131" s="47"/>
      <c r="E1131" s="47"/>
      <c r="F1131" s="36"/>
      <c r="H1131" s="97" t="str">
        <f t="shared" si="51"/>
        <v/>
      </c>
      <c r="J1131" s="97" t="str">
        <f t="shared" si="52"/>
        <v/>
      </c>
      <c r="L1131" s="97" t="str">
        <f t="shared" si="53"/>
        <v/>
      </c>
    </row>
    <row r="1132" spans="2:12" x14ac:dyDescent="0.25">
      <c r="B1132" s="35"/>
      <c r="C1132" s="47"/>
      <c r="D1132" s="47"/>
      <c r="E1132" s="47"/>
      <c r="F1132" s="36"/>
      <c r="H1132" s="97" t="str">
        <f t="shared" si="51"/>
        <v/>
      </c>
      <c r="J1132" s="97" t="str">
        <f t="shared" si="52"/>
        <v/>
      </c>
      <c r="L1132" s="97" t="str">
        <f t="shared" si="53"/>
        <v/>
      </c>
    </row>
    <row r="1133" spans="2:12" x14ac:dyDescent="0.25">
      <c r="B1133" s="35"/>
      <c r="C1133" s="47"/>
      <c r="D1133" s="47"/>
      <c r="E1133" s="47"/>
      <c r="F1133" s="36"/>
      <c r="H1133" s="97" t="str">
        <f t="shared" si="51"/>
        <v/>
      </c>
      <c r="J1133" s="97" t="str">
        <f t="shared" si="52"/>
        <v/>
      </c>
      <c r="L1133" s="97" t="str">
        <f t="shared" si="53"/>
        <v/>
      </c>
    </row>
    <row r="1134" spans="2:12" x14ac:dyDescent="0.25">
      <c r="B1134" s="35"/>
      <c r="C1134" s="47"/>
      <c r="D1134" s="47"/>
      <c r="E1134" s="47"/>
      <c r="F1134" s="36"/>
      <c r="H1134" s="97" t="str">
        <f t="shared" si="51"/>
        <v/>
      </c>
      <c r="J1134" s="97" t="str">
        <f t="shared" si="52"/>
        <v/>
      </c>
      <c r="L1134" s="97" t="str">
        <f t="shared" si="53"/>
        <v/>
      </c>
    </row>
    <row r="1135" spans="2:12" x14ac:dyDescent="0.25">
      <c r="B1135" s="35"/>
      <c r="C1135" s="47"/>
      <c r="D1135" s="47"/>
      <c r="E1135" s="47"/>
      <c r="F1135" s="36"/>
      <c r="H1135" s="97" t="str">
        <f t="shared" si="51"/>
        <v/>
      </c>
      <c r="J1135" s="97" t="str">
        <f t="shared" si="52"/>
        <v/>
      </c>
      <c r="L1135" s="97" t="str">
        <f t="shared" si="53"/>
        <v/>
      </c>
    </row>
    <row r="1136" spans="2:12" x14ac:dyDescent="0.25">
      <c r="B1136" s="35"/>
      <c r="C1136" s="47"/>
      <c r="D1136" s="47"/>
      <c r="E1136" s="47"/>
      <c r="F1136" s="36"/>
      <c r="H1136" s="97" t="str">
        <f t="shared" si="51"/>
        <v/>
      </c>
      <c r="J1136" s="97" t="str">
        <f t="shared" si="52"/>
        <v/>
      </c>
      <c r="L1136" s="97" t="str">
        <f t="shared" si="53"/>
        <v/>
      </c>
    </row>
    <row r="1137" spans="2:12" x14ac:dyDescent="0.25">
      <c r="B1137" s="35"/>
      <c r="C1137" s="47"/>
      <c r="D1137" s="47"/>
      <c r="E1137" s="47"/>
      <c r="F1137" s="36"/>
      <c r="H1137" s="97" t="str">
        <f t="shared" si="51"/>
        <v/>
      </c>
      <c r="J1137" s="97" t="str">
        <f t="shared" si="52"/>
        <v/>
      </c>
      <c r="L1137" s="97" t="str">
        <f t="shared" si="53"/>
        <v/>
      </c>
    </row>
    <row r="1138" spans="2:12" x14ac:dyDescent="0.25">
      <c r="B1138" s="35"/>
      <c r="C1138" s="47"/>
      <c r="D1138" s="47"/>
      <c r="E1138" s="47"/>
      <c r="F1138" s="36"/>
      <c r="H1138" s="97" t="str">
        <f t="shared" si="51"/>
        <v/>
      </c>
      <c r="J1138" s="97" t="str">
        <f t="shared" si="52"/>
        <v/>
      </c>
      <c r="L1138" s="97" t="str">
        <f t="shared" si="53"/>
        <v/>
      </c>
    </row>
    <row r="1139" spans="2:12" x14ac:dyDescent="0.25">
      <c r="B1139" s="35"/>
      <c r="C1139" s="47"/>
      <c r="D1139" s="47"/>
      <c r="E1139" s="47"/>
      <c r="F1139" s="36"/>
      <c r="H1139" s="97" t="str">
        <f t="shared" si="51"/>
        <v/>
      </c>
      <c r="J1139" s="97" t="str">
        <f t="shared" si="52"/>
        <v/>
      </c>
      <c r="L1139" s="97" t="str">
        <f t="shared" si="53"/>
        <v/>
      </c>
    </row>
    <row r="1140" spans="2:12" x14ac:dyDescent="0.25">
      <c r="B1140" s="35"/>
      <c r="C1140" s="47"/>
      <c r="D1140" s="47"/>
      <c r="E1140" s="47"/>
      <c r="F1140" s="36"/>
      <c r="H1140" s="97" t="str">
        <f t="shared" si="51"/>
        <v/>
      </c>
      <c r="J1140" s="97" t="str">
        <f t="shared" si="52"/>
        <v/>
      </c>
      <c r="L1140" s="97" t="str">
        <f t="shared" si="53"/>
        <v/>
      </c>
    </row>
    <row r="1141" spans="2:12" x14ac:dyDescent="0.25">
      <c r="B1141" s="35"/>
      <c r="C1141" s="47"/>
      <c r="D1141" s="47"/>
      <c r="E1141" s="47"/>
      <c r="F1141" s="36"/>
      <c r="H1141" s="97" t="str">
        <f t="shared" si="51"/>
        <v/>
      </c>
      <c r="J1141" s="97" t="str">
        <f t="shared" si="52"/>
        <v/>
      </c>
      <c r="L1141" s="97" t="str">
        <f t="shared" si="53"/>
        <v/>
      </c>
    </row>
    <row r="1142" spans="2:12" x14ac:dyDescent="0.25">
      <c r="B1142" s="35"/>
      <c r="C1142" s="47"/>
      <c r="D1142" s="47"/>
      <c r="E1142" s="47"/>
      <c r="F1142" s="36"/>
      <c r="H1142" s="97" t="str">
        <f t="shared" si="51"/>
        <v/>
      </c>
      <c r="J1142" s="97" t="str">
        <f t="shared" si="52"/>
        <v/>
      </c>
      <c r="L1142" s="97" t="str">
        <f t="shared" si="53"/>
        <v/>
      </c>
    </row>
    <row r="1143" spans="2:12" x14ac:dyDescent="0.25">
      <c r="B1143" s="35"/>
      <c r="C1143" s="47"/>
      <c r="D1143" s="47"/>
      <c r="E1143" s="47"/>
      <c r="F1143" s="36"/>
      <c r="H1143" s="97" t="str">
        <f t="shared" si="51"/>
        <v/>
      </c>
      <c r="J1143" s="97" t="str">
        <f t="shared" si="52"/>
        <v/>
      </c>
      <c r="L1143" s="97" t="str">
        <f t="shared" si="53"/>
        <v/>
      </c>
    </row>
    <row r="1144" spans="2:12" x14ac:dyDescent="0.25">
      <c r="B1144" s="35"/>
      <c r="C1144" s="47"/>
      <c r="D1144" s="47"/>
      <c r="E1144" s="47"/>
      <c r="F1144" s="36"/>
      <c r="H1144" s="97" t="str">
        <f t="shared" si="51"/>
        <v/>
      </c>
      <c r="J1144" s="97" t="str">
        <f t="shared" si="52"/>
        <v/>
      </c>
      <c r="L1144" s="97" t="str">
        <f t="shared" si="53"/>
        <v/>
      </c>
    </row>
    <row r="1145" spans="2:12" x14ac:dyDescent="0.25">
      <c r="B1145" s="35"/>
      <c r="C1145" s="47"/>
      <c r="D1145" s="47"/>
      <c r="E1145" s="47"/>
      <c r="F1145" s="36"/>
      <c r="H1145" s="97" t="str">
        <f t="shared" si="51"/>
        <v/>
      </c>
      <c r="J1145" s="97" t="str">
        <f t="shared" si="52"/>
        <v/>
      </c>
      <c r="L1145" s="97" t="str">
        <f t="shared" si="53"/>
        <v/>
      </c>
    </row>
    <row r="1146" spans="2:12" x14ac:dyDescent="0.25">
      <c r="B1146" s="35"/>
      <c r="C1146" s="47"/>
      <c r="D1146" s="47"/>
      <c r="E1146" s="47"/>
      <c r="F1146" s="36"/>
      <c r="H1146" s="97" t="str">
        <f t="shared" si="51"/>
        <v/>
      </c>
      <c r="J1146" s="97" t="str">
        <f t="shared" si="52"/>
        <v/>
      </c>
      <c r="L1146" s="97" t="str">
        <f t="shared" si="53"/>
        <v/>
      </c>
    </row>
    <row r="1147" spans="2:12" x14ac:dyDescent="0.25">
      <c r="B1147" s="35"/>
      <c r="C1147" s="47"/>
      <c r="D1147" s="47"/>
      <c r="E1147" s="47"/>
      <c r="F1147" s="36"/>
      <c r="H1147" s="97" t="str">
        <f t="shared" si="51"/>
        <v/>
      </c>
      <c r="J1147" s="97" t="str">
        <f t="shared" si="52"/>
        <v/>
      </c>
      <c r="L1147" s="97" t="str">
        <f t="shared" si="53"/>
        <v/>
      </c>
    </row>
    <row r="1148" spans="2:12" x14ac:dyDescent="0.25">
      <c r="B1148" s="35"/>
      <c r="C1148" s="47"/>
      <c r="D1148" s="47"/>
      <c r="E1148" s="47"/>
      <c r="F1148" s="36"/>
      <c r="H1148" s="97" t="str">
        <f t="shared" si="51"/>
        <v/>
      </c>
      <c r="J1148" s="97" t="str">
        <f t="shared" si="52"/>
        <v/>
      </c>
      <c r="L1148" s="97" t="str">
        <f t="shared" si="53"/>
        <v/>
      </c>
    </row>
    <row r="1149" spans="2:12" x14ac:dyDescent="0.25">
      <c r="B1149" s="35"/>
      <c r="C1149" s="47"/>
      <c r="D1149" s="47"/>
      <c r="E1149" s="47"/>
      <c r="F1149" s="36"/>
      <c r="H1149" s="97" t="str">
        <f t="shared" si="51"/>
        <v/>
      </c>
      <c r="J1149" s="97" t="str">
        <f t="shared" si="52"/>
        <v/>
      </c>
      <c r="L1149" s="97" t="str">
        <f t="shared" si="53"/>
        <v/>
      </c>
    </row>
    <row r="1150" spans="2:12" x14ac:dyDescent="0.25">
      <c r="B1150" s="35"/>
      <c r="C1150" s="47"/>
      <c r="D1150" s="47"/>
      <c r="E1150" s="47"/>
      <c r="F1150" s="36"/>
      <c r="H1150" s="97" t="str">
        <f t="shared" si="51"/>
        <v/>
      </c>
      <c r="J1150" s="97" t="str">
        <f t="shared" si="52"/>
        <v/>
      </c>
      <c r="L1150" s="97" t="str">
        <f t="shared" si="53"/>
        <v/>
      </c>
    </row>
    <row r="1151" spans="2:12" x14ac:dyDescent="0.25">
      <c r="B1151" s="35"/>
      <c r="C1151" s="47"/>
      <c r="D1151" s="47"/>
      <c r="E1151" s="47"/>
      <c r="F1151" s="36"/>
      <c r="H1151" s="97" t="str">
        <f t="shared" si="51"/>
        <v/>
      </c>
      <c r="J1151" s="97" t="str">
        <f t="shared" si="52"/>
        <v/>
      </c>
      <c r="L1151" s="97" t="str">
        <f t="shared" si="53"/>
        <v/>
      </c>
    </row>
    <row r="1152" spans="2:12" x14ac:dyDescent="0.25">
      <c r="B1152" s="35"/>
      <c r="C1152" s="47"/>
      <c r="D1152" s="47"/>
      <c r="E1152" s="47"/>
      <c r="F1152" s="36"/>
      <c r="H1152" s="97" t="str">
        <f t="shared" si="51"/>
        <v/>
      </c>
      <c r="J1152" s="97" t="str">
        <f t="shared" si="52"/>
        <v/>
      </c>
      <c r="L1152" s="97" t="str">
        <f t="shared" si="53"/>
        <v/>
      </c>
    </row>
    <row r="1153" spans="2:12" x14ac:dyDescent="0.25">
      <c r="B1153" s="35"/>
      <c r="C1153" s="47"/>
      <c r="D1153" s="47"/>
      <c r="E1153" s="47"/>
      <c r="F1153" s="36"/>
      <c r="H1153" s="97" t="str">
        <f t="shared" si="51"/>
        <v/>
      </c>
      <c r="J1153" s="97" t="str">
        <f t="shared" si="52"/>
        <v/>
      </c>
      <c r="L1153" s="97" t="str">
        <f t="shared" si="53"/>
        <v/>
      </c>
    </row>
    <row r="1154" spans="2:12" x14ac:dyDescent="0.25">
      <c r="B1154" s="35"/>
      <c r="C1154" s="47"/>
      <c r="D1154" s="47"/>
      <c r="E1154" s="47"/>
      <c r="F1154" s="36"/>
      <c r="H1154" s="97" t="str">
        <f t="shared" si="51"/>
        <v/>
      </c>
      <c r="J1154" s="97" t="str">
        <f t="shared" si="52"/>
        <v/>
      </c>
      <c r="L1154" s="97" t="str">
        <f t="shared" si="53"/>
        <v/>
      </c>
    </row>
    <row r="1155" spans="2:12" x14ac:dyDescent="0.25">
      <c r="B1155" s="35"/>
      <c r="C1155" s="47"/>
      <c r="D1155" s="47"/>
      <c r="E1155" s="47"/>
      <c r="F1155" s="36"/>
      <c r="H1155" s="97" t="str">
        <f t="shared" si="51"/>
        <v/>
      </c>
      <c r="J1155" s="97" t="str">
        <f t="shared" si="52"/>
        <v/>
      </c>
      <c r="L1155" s="97" t="str">
        <f t="shared" si="53"/>
        <v/>
      </c>
    </row>
    <row r="1156" spans="2:12" x14ac:dyDescent="0.25">
      <c r="B1156" s="35"/>
      <c r="C1156" s="47"/>
      <c r="D1156" s="47"/>
      <c r="E1156" s="47"/>
      <c r="F1156" s="36"/>
      <c r="H1156" s="97" t="str">
        <f t="shared" si="51"/>
        <v/>
      </c>
      <c r="J1156" s="97" t="str">
        <f t="shared" si="52"/>
        <v/>
      </c>
      <c r="L1156" s="97" t="str">
        <f t="shared" si="53"/>
        <v/>
      </c>
    </row>
    <row r="1157" spans="2:12" x14ac:dyDescent="0.25">
      <c r="B1157" s="35"/>
      <c r="C1157" s="47"/>
      <c r="D1157" s="47"/>
      <c r="E1157" s="47"/>
      <c r="F1157" s="36"/>
      <c r="H1157" s="97" t="str">
        <f t="shared" si="51"/>
        <v/>
      </c>
      <c r="J1157" s="97" t="str">
        <f t="shared" si="52"/>
        <v/>
      </c>
      <c r="L1157" s="97" t="str">
        <f t="shared" si="53"/>
        <v/>
      </c>
    </row>
    <row r="1158" spans="2:12" x14ac:dyDescent="0.25">
      <c r="B1158" s="35"/>
      <c r="C1158" s="47"/>
      <c r="D1158" s="47"/>
      <c r="E1158" s="47"/>
      <c r="F1158" s="36"/>
      <c r="H1158" s="97" t="str">
        <f t="shared" si="51"/>
        <v/>
      </c>
      <c r="J1158" s="97" t="str">
        <f t="shared" si="52"/>
        <v/>
      </c>
      <c r="L1158" s="97" t="str">
        <f t="shared" si="53"/>
        <v/>
      </c>
    </row>
    <row r="1159" spans="2:12" x14ac:dyDescent="0.25">
      <c r="B1159" s="35"/>
      <c r="C1159" s="47"/>
      <c r="D1159" s="47"/>
      <c r="E1159" s="47"/>
      <c r="F1159" s="36"/>
      <c r="H1159" s="97" t="str">
        <f t="shared" si="51"/>
        <v/>
      </c>
      <c r="J1159" s="97" t="str">
        <f t="shared" si="52"/>
        <v/>
      </c>
      <c r="L1159" s="97" t="str">
        <f t="shared" si="53"/>
        <v/>
      </c>
    </row>
    <row r="1160" spans="2:12" x14ac:dyDescent="0.25">
      <c r="B1160" s="35"/>
      <c r="C1160" s="47"/>
      <c r="D1160" s="47"/>
      <c r="E1160" s="47"/>
      <c r="F1160" s="36"/>
      <c r="H1160" s="97" t="str">
        <f t="shared" si="51"/>
        <v/>
      </c>
      <c r="J1160" s="97" t="str">
        <f t="shared" si="52"/>
        <v/>
      </c>
      <c r="L1160" s="97" t="str">
        <f t="shared" si="53"/>
        <v/>
      </c>
    </row>
    <row r="1161" spans="2:12" x14ac:dyDescent="0.25">
      <c r="B1161" s="35"/>
      <c r="C1161" s="47"/>
      <c r="D1161" s="47"/>
      <c r="E1161" s="47"/>
      <c r="F1161" s="36"/>
      <c r="H1161" s="97" t="str">
        <f t="shared" si="51"/>
        <v/>
      </c>
      <c r="J1161" s="97" t="str">
        <f t="shared" si="52"/>
        <v/>
      </c>
      <c r="L1161" s="97" t="str">
        <f t="shared" si="53"/>
        <v/>
      </c>
    </row>
    <row r="1162" spans="2:12" x14ac:dyDescent="0.25">
      <c r="B1162" s="35"/>
      <c r="C1162" s="47"/>
      <c r="D1162" s="47"/>
      <c r="E1162" s="47"/>
      <c r="F1162" s="36"/>
      <c r="H1162" s="97" t="str">
        <f t="shared" si="51"/>
        <v/>
      </c>
      <c r="J1162" s="97" t="str">
        <f t="shared" si="52"/>
        <v/>
      </c>
      <c r="L1162" s="97" t="str">
        <f t="shared" si="53"/>
        <v/>
      </c>
    </row>
    <row r="1163" spans="2:12" x14ac:dyDescent="0.25">
      <c r="B1163" s="35"/>
      <c r="C1163" s="47"/>
      <c r="D1163" s="47"/>
      <c r="E1163" s="47"/>
      <c r="F1163" s="36"/>
      <c r="H1163" s="97" t="str">
        <f t="shared" ref="H1163:H1209" si="54">IF(C1163="","",C1163) &amp; IF(D1163="",""," – " &amp; D1163) &amp; IF(E1163="",""," – " &amp; E1163) &amp; IF(F1163="",""," – " &amp; F1163)</f>
        <v/>
      </c>
      <c r="J1163" s="97" t="str">
        <f t="shared" ref="J1163:J1209" si="55">IF(C1163="","",C1163) &amp; IF(D1163="",""," – " &amp; D1163) &amp; IF(E1163="",""," – " &amp; E1163)</f>
        <v/>
      </c>
      <c r="L1163" s="97" t="str">
        <f t="shared" ref="L1163:L1209" si="56">IF(C1163="","",C1163) &amp; IF(D1163="",""," – " &amp; D1163)</f>
        <v/>
      </c>
    </row>
    <row r="1164" spans="2:12" x14ac:dyDescent="0.25">
      <c r="B1164" s="35"/>
      <c r="C1164" s="47"/>
      <c r="D1164" s="47"/>
      <c r="E1164" s="47"/>
      <c r="F1164" s="36"/>
      <c r="H1164" s="97" t="str">
        <f t="shared" si="54"/>
        <v/>
      </c>
      <c r="J1164" s="97" t="str">
        <f t="shared" si="55"/>
        <v/>
      </c>
      <c r="L1164" s="97" t="str">
        <f t="shared" si="56"/>
        <v/>
      </c>
    </row>
    <row r="1165" spans="2:12" x14ac:dyDescent="0.25">
      <c r="B1165" s="35"/>
      <c r="C1165" s="47"/>
      <c r="D1165" s="47"/>
      <c r="E1165" s="47"/>
      <c r="F1165" s="36"/>
      <c r="H1165" s="97" t="str">
        <f t="shared" si="54"/>
        <v/>
      </c>
      <c r="J1165" s="97" t="str">
        <f t="shared" si="55"/>
        <v/>
      </c>
      <c r="L1165" s="97" t="str">
        <f t="shared" si="56"/>
        <v/>
      </c>
    </row>
    <row r="1166" spans="2:12" x14ac:dyDescent="0.25">
      <c r="B1166" s="35"/>
      <c r="C1166" s="47"/>
      <c r="D1166" s="47"/>
      <c r="E1166" s="47"/>
      <c r="F1166" s="36"/>
      <c r="H1166" s="97" t="str">
        <f t="shared" si="54"/>
        <v/>
      </c>
      <c r="J1166" s="97" t="str">
        <f t="shared" si="55"/>
        <v/>
      </c>
      <c r="L1166" s="97" t="str">
        <f t="shared" si="56"/>
        <v/>
      </c>
    </row>
    <row r="1167" spans="2:12" x14ac:dyDescent="0.25">
      <c r="B1167" s="35"/>
      <c r="C1167" s="47"/>
      <c r="D1167" s="47"/>
      <c r="E1167" s="47"/>
      <c r="F1167" s="36"/>
      <c r="H1167" s="97" t="str">
        <f t="shared" si="54"/>
        <v/>
      </c>
      <c r="J1167" s="97" t="str">
        <f t="shared" si="55"/>
        <v/>
      </c>
      <c r="L1167" s="97" t="str">
        <f t="shared" si="56"/>
        <v/>
      </c>
    </row>
    <row r="1168" spans="2:12" x14ac:dyDescent="0.25">
      <c r="B1168" s="35"/>
      <c r="C1168" s="47"/>
      <c r="D1168" s="47"/>
      <c r="E1168" s="47"/>
      <c r="F1168" s="36"/>
      <c r="H1168" s="97" t="str">
        <f t="shared" si="54"/>
        <v/>
      </c>
      <c r="J1168" s="97" t="str">
        <f t="shared" si="55"/>
        <v/>
      </c>
      <c r="L1168" s="97" t="str">
        <f t="shared" si="56"/>
        <v/>
      </c>
    </row>
    <row r="1169" spans="2:12" x14ac:dyDescent="0.25">
      <c r="B1169" s="35"/>
      <c r="C1169" s="47"/>
      <c r="D1169" s="47"/>
      <c r="E1169" s="47"/>
      <c r="F1169" s="36"/>
      <c r="H1169" s="97" t="str">
        <f t="shared" si="54"/>
        <v/>
      </c>
      <c r="J1169" s="97" t="str">
        <f t="shared" si="55"/>
        <v/>
      </c>
      <c r="L1169" s="97" t="str">
        <f t="shared" si="56"/>
        <v/>
      </c>
    </row>
    <row r="1170" spans="2:12" x14ac:dyDescent="0.25">
      <c r="B1170" s="35"/>
      <c r="C1170" s="47"/>
      <c r="D1170" s="47"/>
      <c r="E1170" s="47"/>
      <c r="F1170" s="36"/>
      <c r="H1170" s="97" t="str">
        <f t="shared" si="54"/>
        <v/>
      </c>
      <c r="J1170" s="97" t="str">
        <f t="shared" si="55"/>
        <v/>
      </c>
      <c r="L1170" s="97" t="str">
        <f t="shared" si="56"/>
        <v/>
      </c>
    </row>
    <row r="1171" spans="2:12" x14ac:dyDescent="0.25">
      <c r="B1171" s="35"/>
      <c r="C1171" s="47"/>
      <c r="D1171" s="47"/>
      <c r="E1171" s="47"/>
      <c r="F1171" s="36"/>
      <c r="H1171" s="97" t="str">
        <f t="shared" si="54"/>
        <v/>
      </c>
      <c r="J1171" s="97" t="str">
        <f t="shared" si="55"/>
        <v/>
      </c>
      <c r="L1171" s="97" t="str">
        <f t="shared" si="56"/>
        <v/>
      </c>
    </row>
    <row r="1172" spans="2:12" x14ac:dyDescent="0.25">
      <c r="B1172" s="35"/>
      <c r="C1172" s="47"/>
      <c r="D1172" s="47"/>
      <c r="E1172" s="47"/>
      <c r="F1172" s="36"/>
      <c r="H1172" s="97" t="str">
        <f t="shared" si="54"/>
        <v/>
      </c>
      <c r="J1172" s="97" t="str">
        <f t="shared" si="55"/>
        <v/>
      </c>
      <c r="L1172" s="97" t="str">
        <f t="shared" si="56"/>
        <v/>
      </c>
    </row>
    <row r="1173" spans="2:12" x14ac:dyDescent="0.25">
      <c r="B1173" s="35"/>
      <c r="C1173" s="47"/>
      <c r="D1173" s="47"/>
      <c r="E1173" s="47"/>
      <c r="F1173" s="36"/>
      <c r="H1173" s="97" t="str">
        <f t="shared" si="54"/>
        <v/>
      </c>
      <c r="J1173" s="97" t="str">
        <f t="shared" si="55"/>
        <v/>
      </c>
      <c r="L1173" s="97" t="str">
        <f t="shared" si="56"/>
        <v/>
      </c>
    </row>
    <row r="1174" spans="2:12" x14ac:dyDescent="0.25">
      <c r="B1174" s="35"/>
      <c r="C1174" s="47"/>
      <c r="D1174" s="47"/>
      <c r="E1174" s="47"/>
      <c r="F1174" s="36"/>
      <c r="H1174" s="97" t="str">
        <f t="shared" si="54"/>
        <v/>
      </c>
      <c r="J1174" s="97" t="str">
        <f t="shared" si="55"/>
        <v/>
      </c>
      <c r="L1174" s="97" t="str">
        <f t="shared" si="56"/>
        <v/>
      </c>
    </row>
    <row r="1175" spans="2:12" x14ac:dyDescent="0.25">
      <c r="B1175" s="35"/>
      <c r="C1175" s="47"/>
      <c r="D1175" s="47"/>
      <c r="E1175" s="47"/>
      <c r="F1175" s="36"/>
      <c r="H1175" s="97" t="str">
        <f t="shared" si="54"/>
        <v/>
      </c>
      <c r="J1175" s="97" t="str">
        <f t="shared" si="55"/>
        <v/>
      </c>
      <c r="L1175" s="97" t="str">
        <f t="shared" si="56"/>
        <v/>
      </c>
    </row>
    <row r="1176" spans="2:12" x14ac:dyDescent="0.25">
      <c r="B1176" s="35"/>
      <c r="C1176" s="47"/>
      <c r="D1176" s="47"/>
      <c r="E1176" s="47"/>
      <c r="F1176" s="36"/>
      <c r="H1176" s="97" t="str">
        <f t="shared" si="54"/>
        <v/>
      </c>
      <c r="J1176" s="97" t="str">
        <f t="shared" si="55"/>
        <v/>
      </c>
      <c r="L1176" s="97" t="str">
        <f t="shared" si="56"/>
        <v/>
      </c>
    </row>
    <row r="1177" spans="2:12" x14ac:dyDescent="0.25">
      <c r="B1177" s="35"/>
      <c r="C1177" s="47"/>
      <c r="D1177" s="47"/>
      <c r="E1177" s="47"/>
      <c r="F1177" s="36"/>
      <c r="H1177" s="97" t="str">
        <f t="shared" si="54"/>
        <v/>
      </c>
      <c r="J1177" s="97" t="str">
        <f t="shared" si="55"/>
        <v/>
      </c>
      <c r="L1177" s="97" t="str">
        <f t="shared" si="56"/>
        <v/>
      </c>
    </row>
    <row r="1178" spans="2:12" x14ac:dyDescent="0.25">
      <c r="B1178" s="35"/>
      <c r="C1178" s="47"/>
      <c r="D1178" s="47"/>
      <c r="E1178" s="47"/>
      <c r="F1178" s="36"/>
      <c r="H1178" s="97" t="str">
        <f t="shared" si="54"/>
        <v/>
      </c>
      <c r="J1178" s="97" t="str">
        <f t="shared" si="55"/>
        <v/>
      </c>
      <c r="L1178" s="97" t="str">
        <f t="shared" si="56"/>
        <v/>
      </c>
    </row>
    <row r="1179" spans="2:12" x14ac:dyDescent="0.25">
      <c r="B1179" s="35"/>
      <c r="C1179" s="47"/>
      <c r="D1179" s="47"/>
      <c r="E1179" s="47"/>
      <c r="F1179" s="36"/>
      <c r="H1179" s="97" t="str">
        <f t="shared" si="54"/>
        <v/>
      </c>
      <c r="J1179" s="97" t="str">
        <f t="shared" si="55"/>
        <v/>
      </c>
      <c r="L1179" s="97" t="str">
        <f t="shared" si="56"/>
        <v/>
      </c>
    </row>
    <row r="1180" spans="2:12" x14ac:dyDescent="0.25">
      <c r="B1180" s="35"/>
      <c r="C1180" s="47"/>
      <c r="D1180" s="47"/>
      <c r="E1180" s="47"/>
      <c r="F1180" s="36"/>
      <c r="H1180" s="97" t="str">
        <f t="shared" si="54"/>
        <v/>
      </c>
      <c r="J1180" s="97" t="str">
        <f t="shared" si="55"/>
        <v/>
      </c>
      <c r="L1180" s="97" t="str">
        <f t="shared" si="56"/>
        <v/>
      </c>
    </row>
    <row r="1181" spans="2:12" x14ac:dyDescent="0.25">
      <c r="B1181" s="35"/>
      <c r="C1181" s="47"/>
      <c r="D1181" s="47"/>
      <c r="E1181" s="47"/>
      <c r="F1181" s="36"/>
      <c r="H1181" s="97" t="str">
        <f t="shared" si="54"/>
        <v/>
      </c>
      <c r="J1181" s="97" t="str">
        <f t="shared" si="55"/>
        <v/>
      </c>
      <c r="L1181" s="97" t="str">
        <f t="shared" si="56"/>
        <v/>
      </c>
    </row>
    <row r="1182" spans="2:12" x14ac:dyDescent="0.25">
      <c r="B1182" s="35"/>
      <c r="C1182" s="47"/>
      <c r="D1182" s="47"/>
      <c r="E1182" s="47"/>
      <c r="F1182" s="36"/>
      <c r="H1182" s="97" t="str">
        <f t="shared" si="54"/>
        <v/>
      </c>
      <c r="J1182" s="97" t="str">
        <f t="shared" si="55"/>
        <v/>
      </c>
      <c r="L1182" s="97" t="str">
        <f t="shared" si="56"/>
        <v/>
      </c>
    </row>
    <row r="1183" spans="2:12" x14ac:dyDescent="0.25">
      <c r="B1183" s="35"/>
      <c r="C1183" s="47"/>
      <c r="D1183" s="47"/>
      <c r="E1183" s="47"/>
      <c r="F1183" s="36"/>
      <c r="H1183" s="97" t="str">
        <f t="shared" si="54"/>
        <v/>
      </c>
      <c r="J1183" s="97" t="str">
        <f t="shared" si="55"/>
        <v/>
      </c>
      <c r="L1183" s="97" t="str">
        <f t="shared" si="56"/>
        <v/>
      </c>
    </row>
    <row r="1184" spans="2:12" x14ac:dyDescent="0.25">
      <c r="B1184" s="35"/>
      <c r="C1184" s="47"/>
      <c r="D1184" s="47"/>
      <c r="E1184" s="47"/>
      <c r="F1184" s="36"/>
      <c r="H1184" s="97" t="str">
        <f t="shared" si="54"/>
        <v/>
      </c>
      <c r="J1184" s="97" t="str">
        <f t="shared" si="55"/>
        <v/>
      </c>
      <c r="L1184" s="97" t="str">
        <f t="shared" si="56"/>
        <v/>
      </c>
    </row>
    <row r="1185" spans="2:12" x14ac:dyDescent="0.25">
      <c r="B1185" s="35"/>
      <c r="C1185" s="47"/>
      <c r="D1185" s="47"/>
      <c r="E1185" s="47"/>
      <c r="F1185" s="36"/>
      <c r="H1185" s="97" t="str">
        <f t="shared" si="54"/>
        <v/>
      </c>
      <c r="J1185" s="97" t="str">
        <f t="shared" si="55"/>
        <v/>
      </c>
      <c r="L1185" s="97" t="str">
        <f t="shared" si="56"/>
        <v/>
      </c>
    </row>
    <row r="1186" spans="2:12" x14ac:dyDescent="0.25">
      <c r="B1186" s="35"/>
      <c r="C1186" s="47"/>
      <c r="D1186" s="47"/>
      <c r="E1186" s="47"/>
      <c r="F1186" s="36"/>
      <c r="H1186" s="97" t="str">
        <f t="shared" si="54"/>
        <v/>
      </c>
      <c r="J1186" s="97" t="str">
        <f t="shared" si="55"/>
        <v/>
      </c>
      <c r="L1186" s="97" t="str">
        <f t="shared" si="56"/>
        <v/>
      </c>
    </row>
    <row r="1187" spans="2:12" x14ac:dyDescent="0.25">
      <c r="B1187" s="35"/>
      <c r="C1187" s="47"/>
      <c r="D1187" s="47"/>
      <c r="E1187" s="47"/>
      <c r="F1187" s="36"/>
      <c r="H1187" s="97" t="str">
        <f t="shared" si="54"/>
        <v/>
      </c>
      <c r="J1187" s="97" t="str">
        <f t="shared" si="55"/>
        <v/>
      </c>
      <c r="L1187" s="97" t="str">
        <f t="shared" si="56"/>
        <v/>
      </c>
    </row>
    <row r="1188" spans="2:12" x14ac:dyDescent="0.25">
      <c r="B1188" s="35"/>
      <c r="C1188" s="47"/>
      <c r="D1188" s="47"/>
      <c r="E1188" s="47"/>
      <c r="F1188" s="36"/>
      <c r="H1188" s="97" t="str">
        <f t="shared" si="54"/>
        <v/>
      </c>
      <c r="J1188" s="97" t="str">
        <f t="shared" si="55"/>
        <v/>
      </c>
      <c r="L1188" s="97" t="str">
        <f t="shared" si="56"/>
        <v/>
      </c>
    </row>
    <row r="1189" spans="2:12" x14ac:dyDescent="0.25">
      <c r="B1189" s="35"/>
      <c r="C1189" s="47"/>
      <c r="D1189" s="47"/>
      <c r="E1189" s="47"/>
      <c r="F1189" s="36"/>
      <c r="H1189" s="97" t="str">
        <f t="shared" si="54"/>
        <v/>
      </c>
      <c r="J1189" s="97" t="str">
        <f t="shared" si="55"/>
        <v/>
      </c>
      <c r="L1189" s="97" t="str">
        <f t="shared" si="56"/>
        <v/>
      </c>
    </row>
    <row r="1190" spans="2:12" x14ac:dyDescent="0.25">
      <c r="B1190" s="35"/>
      <c r="C1190" s="47"/>
      <c r="D1190" s="47"/>
      <c r="E1190" s="47"/>
      <c r="F1190" s="36"/>
      <c r="H1190" s="97" t="str">
        <f t="shared" si="54"/>
        <v/>
      </c>
      <c r="J1190" s="97" t="str">
        <f t="shared" si="55"/>
        <v/>
      </c>
      <c r="L1190" s="97" t="str">
        <f t="shared" si="56"/>
        <v/>
      </c>
    </row>
    <row r="1191" spans="2:12" x14ac:dyDescent="0.25">
      <c r="B1191" s="35"/>
      <c r="C1191" s="47"/>
      <c r="D1191" s="47"/>
      <c r="E1191" s="47"/>
      <c r="F1191" s="36"/>
      <c r="H1191" s="97" t="str">
        <f t="shared" si="54"/>
        <v/>
      </c>
      <c r="J1191" s="97" t="str">
        <f t="shared" si="55"/>
        <v/>
      </c>
      <c r="L1191" s="97" t="str">
        <f t="shared" si="56"/>
        <v/>
      </c>
    </row>
    <row r="1192" spans="2:12" x14ac:dyDescent="0.25">
      <c r="B1192" s="35"/>
      <c r="C1192" s="47"/>
      <c r="D1192" s="47"/>
      <c r="E1192" s="47"/>
      <c r="F1192" s="36"/>
      <c r="H1192" s="97" t="str">
        <f t="shared" si="54"/>
        <v/>
      </c>
      <c r="J1192" s="97" t="str">
        <f t="shared" si="55"/>
        <v/>
      </c>
      <c r="L1192" s="97" t="str">
        <f t="shared" si="56"/>
        <v/>
      </c>
    </row>
    <row r="1193" spans="2:12" x14ac:dyDescent="0.25">
      <c r="B1193" s="35"/>
      <c r="C1193" s="47"/>
      <c r="D1193" s="47"/>
      <c r="E1193" s="47"/>
      <c r="F1193" s="36"/>
      <c r="H1193" s="97" t="str">
        <f t="shared" si="54"/>
        <v/>
      </c>
      <c r="J1193" s="97" t="str">
        <f t="shared" si="55"/>
        <v/>
      </c>
      <c r="L1193" s="97" t="str">
        <f t="shared" si="56"/>
        <v/>
      </c>
    </row>
    <row r="1194" spans="2:12" x14ac:dyDescent="0.25">
      <c r="B1194" s="35"/>
      <c r="C1194" s="47"/>
      <c r="D1194" s="47"/>
      <c r="E1194" s="47"/>
      <c r="F1194" s="36"/>
      <c r="H1194" s="97" t="str">
        <f t="shared" si="54"/>
        <v/>
      </c>
      <c r="J1194" s="97" t="str">
        <f t="shared" si="55"/>
        <v/>
      </c>
      <c r="L1194" s="97" t="str">
        <f t="shared" si="56"/>
        <v/>
      </c>
    </row>
    <row r="1195" spans="2:12" x14ac:dyDescent="0.25">
      <c r="B1195" s="35"/>
      <c r="C1195" s="47"/>
      <c r="D1195" s="47"/>
      <c r="E1195" s="47"/>
      <c r="F1195" s="36"/>
      <c r="H1195" s="97" t="str">
        <f t="shared" si="54"/>
        <v/>
      </c>
      <c r="J1195" s="97" t="str">
        <f t="shared" si="55"/>
        <v/>
      </c>
      <c r="L1195" s="97" t="str">
        <f t="shared" si="56"/>
        <v/>
      </c>
    </row>
    <row r="1196" spans="2:12" x14ac:dyDescent="0.25">
      <c r="B1196" s="35"/>
      <c r="C1196" s="47"/>
      <c r="D1196" s="47"/>
      <c r="E1196" s="47"/>
      <c r="F1196" s="36"/>
      <c r="H1196" s="97" t="str">
        <f t="shared" si="54"/>
        <v/>
      </c>
      <c r="J1196" s="97" t="str">
        <f t="shared" si="55"/>
        <v/>
      </c>
      <c r="L1196" s="97" t="str">
        <f t="shared" si="56"/>
        <v/>
      </c>
    </row>
    <row r="1197" spans="2:12" x14ac:dyDescent="0.25">
      <c r="B1197" s="35"/>
      <c r="C1197" s="47"/>
      <c r="D1197" s="47"/>
      <c r="E1197" s="47"/>
      <c r="F1197" s="36"/>
      <c r="H1197" s="97" t="str">
        <f t="shared" si="54"/>
        <v/>
      </c>
      <c r="J1197" s="97" t="str">
        <f t="shared" si="55"/>
        <v/>
      </c>
      <c r="L1197" s="97" t="str">
        <f t="shared" si="56"/>
        <v/>
      </c>
    </row>
    <row r="1198" spans="2:12" x14ac:dyDescent="0.25">
      <c r="B1198" s="35"/>
      <c r="C1198" s="47"/>
      <c r="D1198" s="47"/>
      <c r="E1198" s="47"/>
      <c r="F1198" s="36"/>
      <c r="H1198" s="97" t="str">
        <f t="shared" si="54"/>
        <v/>
      </c>
      <c r="J1198" s="97" t="str">
        <f t="shared" si="55"/>
        <v/>
      </c>
      <c r="L1198" s="97" t="str">
        <f t="shared" si="56"/>
        <v/>
      </c>
    </row>
    <row r="1199" spans="2:12" x14ac:dyDescent="0.25">
      <c r="B1199" s="35"/>
      <c r="C1199" s="47"/>
      <c r="D1199" s="47"/>
      <c r="E1199" s="47"/>
      <c r="F1199" s="36"/>
      <c r="H1199" s="97" t="str">
        <f t="shared" si="54"/>
        <v/>
      </c>
      <c r="J1199" s="97" t="str">
        <f t="shared" si="55"/>
        <v/>
      </c>
      <c r="L1199" s="97" t="str">
        <f t="shared" si="56"/>
        <v/>
      </c>
    </row>
    <row r="1200" spans="2:12" x14ac:dyDescent="0.25">
      <c r="B1200" s="35"/>
      <c r="C1200" s="47"/>
      <c r="D1200" s="47"/>
      <c r="E1200" s="47"/>
      <c r="F1200" s="36"/>
      <c r="H1200" s="97" t="str">
        <f t="shared" si="54"/>
        <v/>
      </c>
      <c r="J1200" s="97" t="str">
        <f t="shared" si="55"/>
        <v/>
      </c>
      <c r="L1200" s="97" t="str">
        <f t="shared" si="56"/>
        <v/>
      </c>
    </row>
    <row r="1201" spans="2:12" x14ac:dyDescent="0.25">
      <c r="B1201" s="35"/>
      <c r="C1201" s="47"/>
      <c r="D1201" s="47"/>
      <c r="E1201" s="47"/>
      <c r="F1201" s="36"/>
      <c r="H1201" s="97" t="str">
        <f t="shared" si="54"/>
        <v/>
      </c>
      <c r="J1201" s="97" t="str">
        <f t="shared" si="55"/>
        <v/>
      </c>
      <c r="L1201" s="97" t="str">
        <f t="shared" si="56"/>
        <v/>
      </c>
    </row>
    <row r="1202" spans="2:12" x14ac:dyDescent="0.25">
      <c r="B1202" s="35"/>
      <c r="C1202" s="47"/>
      <c r="D1202" s="47"/>
      <c r="E1202" s="47"/>
      <c r="F1202" s="36"/>
      <c r="H1202" s="97" t="str">
        <f t="shared" si="54"/>
        <v/>
      </c>
      <c r="J1202" s="97" t="str">
        <f t="shared" si="55"/>
        <v/>
      </c>
      <c r="L1202" s="97" t="str">
        <f t="shared" si="56"/>
        <v/>
      </c>
    </row>
    <row r="1203" spans="2:12" x14ac:dyDescent="0.25">
      <c r="B1203" s="35"/>
      <c r="C1203" s="47"/>
      <c r="D1203" s="47"/>
      <c r="E1203" s="47"/>
      <c r="F1203" s="36"/>
      <c r="H1203" s="97" t="str">
        <f t="shared" si="54"/>
        <v/>
      </c>
      <c r="J1203" s="97" t="str">
        <f t="shared" si="55"/>
        <v/>
      </c>
      <c r="L1203" s="97" t="str">
        <f t="shared" si="56"/>
        <v/>
      </c>
    </row>
    <row r="1204" spans="2:12" x14ac:dyDescent="0.25">
      <c r="B1204" s="35"/>
      <c r="C1204" s="47"/>
      <c r="D1204" s="47"/>
      <c r="E1204" s="47"/>
      <c r="F1204" s="36"/>
      <c r="H1204" s="97" t="str">
        <f t="shared" si="54"/>
        <v/>
      </c>
      <c r="J1204" s="97" t="str">
        <f t="shared" si="55"/>
        <v/>
      </c>
      <c r="L1204" s="97" t="str">
        <f t="shared" si="56"/>
        <v/>
      </c>
    </row>
    <row r="1205" spans="2:12" x14ac:dyDescent="0.25">
      <c r="B1205" s="35"/>
      <c r="C1205" s="47"/>
      <c r="D1205" s="47"/>
      <c r="E1205" s="47"/>
      <c r="F1205" s="36"/>
      <c r="H1205" s="97" t="str">
        <f t="shared" si="54"/>
        <v/>
      </c>
      <c r="J1205" s="97" t="str">
        <f t="shared" si="55"/>
        <v/>
      </c>
      <c r="L1205" s="97" t="str">
        <f t="shared" si="56"/>
        <v/>
      </c>
    </row>
    <row r="1206" spans="2:12" x14ac:dyDescent="0.25">
      <c r="B1206" s="35"/>
      <c r="C1206" s="47"/>
      <c r="D1206" s="47"/>
      <c r="E1206" s="47"/>
      <c r="F1206" s="36"/>
      <c r="H1206" s="97" t="str">
        <f t="shared" si="54"/>
        <v/>
      </c>
      <c r="J1206" s="97" t="str">
        <f t="shared" si="55"/>
        <v/>
      </c>
      <c r="L1206" s="97" t="str">
        <f t="shared" si="56"/>
        <v/>
      </c>
    </row>
    <row r="1207" spans="2:12" x14ac:dyDescent="0.25">
      <c r="B1207" s="35"/>
      <c r="C1207" s="47"/>
      <c r="D1207" s="47"/>
      <c r="E1207" s="47"/>
      <c r="F1207" s="36"/>
      <c r="H1207" s="97" t="str">
        <f t="shared" si="54"/>
        <v/>
      </c>
      <c r="J1207" s="97" t="str">
        <f t="shared" si="55"/>
        <v/>
      </c>
      <c r="L1207" s="97" t="str">
        <f t="shared" si="56"/>
        <v/>
      </c>
    </row>
    <row r="1208" spans="2:12" x14ac:dyDescent="0.25">
      <c r="B1208" s="35"/>
      <c r="C1208" s="47"/>
      <c r="D1208" s="47"/>
      <c r="E1208" s="47"/>
      <c r="F1208" s="36"/>
      <c r="H1208" s="97" t="str">
        <f t="shared" si="54"/>
        <v/>
      </c>
      <c r="J1208" s="97" t="str">
        <f t="shared" si="55"/>
        <v/>
      </c>
      <c r="L1208" s="97" t="str">
        <f t="shared" si="56"/>
        <v/>
      </c>
    </row>
    <row r="1209" spans="2:12" ht="15.75" thickBot="1" x14ac:dyDescent="0.3">
      <c r="B1209" s="37"/>
      <c r="C1209" s="39"/>
      <c r="D1209" s="39"/>
      <c r="E1209" s="39"/>
      <c r="F1209" s="38"/>
      <c r="H1209" s="98" t="str">
        <f t="shared" si="54"/>
        <v/>
      </c>
      <c r="J1209" s="98" t="str">
        <f t="shared" si="55"/>
        <v/>
      </c>
      <c r="L1209" s="98" t="str">
        <f t="shared" si="56"/>
        <v/>
      </c>
    </row>
  </sheetData>
  <mergeCells count="3">
    <mergeCell ref="B6:F6"/>
    <mergeCell ref="B4:F4"/>
    <mergeCell ref="B2:L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A872-C5A7-4C2D-870C-9AAAED3A2E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K22" sqref="K22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4.28515625" customWidth="1"/>
    <col min="6" max="6" width="34.28515625" customWidth="1"/>
    <col min="7" max="7" width="22.85546875" customWidth="1"/>
  </cols>
  <sheetData>
    <row r="1" spans="2:7" ht="15.75" thickBot="1" x14ac:dyDescent="0.3"/>
    <row r="2" spans="2:7" ht="32.25" thickBot="1" x14ac:dyDescent="0.55000000000000004">
      <c r="B2" s="205" t="s">
        <v>1404</v>
      </c>
      <c r="C2" s="206"/>
      <c r="D2" s="206"/>
      <c r="E2" s="206"/>
      <c r="F2" s="206"/>
      <c r="G2" s="207"/>
    </row>
    <row r="3" spans="2:7" ht="15.75" thickBot="1" x14ac:dyDescent="0.3"/>
    <row r="4" spans="2:7" ht="21.75" thickBot="1" x14ac:dyDescent="0.4">
      <c r="B4" s="202" t="s">
        <v>1399</v>
      </c>
      <c r="C4" s="204"/>
      <c r="E4" s="202" t="s">
        <v>1398</v>
      </c>
      <c r="F4" s="203"/>
      <c r="G4" s="204"/>
    </row>
    <row r="5" spans="2:7" ht="15.75" thickBot="1" x14ac:dyDescent="0.3"/>
    <row r="6" spans="2:7" ht="107.25" customHeight="1" thickBot="1" x14ac:dyDescent="0.3">
      <c r="B6" s="210" t="s">
        <v>1494</v>
      </c>
      <c r="C6" s="212"/>
      <c r="E6" s="199" t="s">
        <v>1536</v>
      </c>
      <c r="F6" s="200"/>
      <c r="G6" s="201"/>
    </row>
    <row r="7" spans="2:7" x14ac:dyDescent="0.25">
      <c r="B7" s="7"/>
      <c r="C7" s="7"/>
    </row>
    <row r="8" spans="2:7" x14ac:dyDescent="0.25">
      <c r="B8" s="88" t="s">
        <v>1495</v>
      </c>
      <c r="C8" s="88" t="s">
        <v>1496</v>
      </c>
      <c r="D8" s="4"/>
      <c r="E8" s="89" t="s">
        <v>1504</v>
      </c>
      <c r="F8" s="56" t="s">
        <v>1512</v>
      </c>
      <c r="G8" s="60" t="s">
        <v>1513</v>
      </c>
    </row>
    <row r="9" spans="2:7" ht="7.5" customHeight="1" thickBot="1" x14ac:dyDescent="0.3">
      <c r="B9" s="4"/>
      <c r="C9" s="4"/>
      <c r="D9" s="4"/>
      <c r="E9" s="4"/>
      <c r="F9" s="4"/>
      <c r="G9" s="4"/>
    </row>
    <row r="10" spans="2:7" x14ac:dyDescent="0.25">
      <c r="B10" s="33">
        <v>14</v>
      </c>
      <c r="C10" s="34" t="s">
        <v>1323</v>
      </c>
      <c r="D10" s="4"/>
      <c r="E10" s="33"/>
      <c r="F10" s="42"/>
      <c r="G10" s="34"/>
    </row>
    <row r="11" spans="2:7" x14ac:dyDescent="0.25">
      <c r="B11" s="35">
        <v>1</v>
      </c>
      <c r="C11" s="36" t="s">
        <v>118</v>
      </c>
      <c r="D11" s="4"/>
      <c r="E11" s="35"/>
      <c r="F11" s="47"/>
      <c r="G11" s="36"/>
    </row>
    <row r="12" spans="2:7" x14ac:dyDescent="0.25">
      <c r="B12" s="35">
        <v>13</v>
      </c>
      <c r="C12" s="36" t="s">
        <v>1324</v>
      </c>
      <c r="D12" s="4"/>
      <c r="E12" s="35"/>
      <c r="F12" s="47"/>
      <c r="G12" s="36"/>
    </row>
    <row r="13" spans="2:7" x14ac:dyDescent="0.25">
      <c r="B13" s="35">
        <v>2</v>
      </c>
      <c r="C13" s="36" t="s">
        <v>30</v>
      </c>
      <c r="D13" s="4"/>
      <c r="E13" s="35"/>
      <c r="F13" s="47"/>
      <c r="G13" s="36"/>
    </row>
    <row r="14" spans="2:7" x14ac:dyDescent="0.25">
      <c r="B14" s="35">
        <v>3</v>
      </c>
      <c r="C14" s="36" t="s">
        <v>11</v>
      </c>
      <c r="D14" s="4"/>
      <c r="E14" s="35"/>
      <c r="F14" s="47"/>
      <c r="G14" s="36"/>
    </row>
    <row r="15" spans="2:7" x14ac:dyDescent="0.25">
      <c r="B15" s="35">
        <v>4</v>
      </c>
      <c r="C15" s="36" t="s">
        <v>20</v>
      </c>
      <c r="D15" s="4"/>
      <c r="E15" s="35"/>
      <c r="F15" s="47"/>
      <c r="G15" s="36"/>
    </row>
    <row r="16" spans="2:7" x14ac:dyDescent="0.25">
      <c r="B16" s="35">
        <v>5</v>
      </c>
      <c r="C16" s="36" t="s">
        <v>4</v>
      </c>
      <c r="D16" s="4"/>
      <c r="E16" s="35"/>
      <c r="F16" s="47"/>
      <c r="G16" s="36"/>
    </row>
    <row r="17" spans="2:7" x14ac:dyDescent="0.25">
      <c r="B17" s="35">
        <v>17</v>
      </c>
      <c r="C17" s="36" t="s">
        <v>1325</v>
      </c>
      <c r="D17" s="4"/>
      <c r="E17" s="35"/>
      <c r="F17" s="47"/>
      <c r="G17" s="36"/>
    </row>
    <row r="18" spans="2:7" x14ac:dyDescent="0.25">
      <c r="B18" s="35">
        <v>6</v>
      </c>
      <c r="C18" s="36" t="s">
        <v>27</v>
      </c>
      <c r="D18" s="4"/>
      <c r="E18" s="35"/>
      <c r="F18" s="228"/>
      <c r="G18" s="36"/>
    </row>
    <row r="19" spans="2:7" x14ac:dyDescent="0.25">
      <c r="B19" s="35">
        <v>7</v>
      </c>
      <c r="C19" s="36" t="s">
        <v>1497</v>
      </c>
      <c r="D19" s="4"/>
      <c r="E19" s="35"/>
      <c r="F19" s="47"/>
      <c r="G19" s="36"/>
    </row>
    <row r="20" spans="2:7" x14ac:dyDescent="0.25">
      <c r="B20" s="35">
        <v>8</v>
      </c>
      <c r="C20" s="36" t="s">
        <v>49</v>
      </c>
      <c r="D20" s="4"/>
      <c r="E20" s="35"/>
      <c r="F20" s="47"/>
      <c r="G20" s="36"/>
    </row>
    <row r="21" spans="2:7" x14ac:dyDescent="0.25">
      <c r="B21" s="35">
        <v>9</v>
      </c>
      <c r="C21" s="36" t="s">
        <v>122</v>
      </c>
      <c r="D21" s="4"/>
      <c r="E21" s="35"/>
      <c r="F21" s="47"/>
      <c r="G21" s="36"/>
    </row>
    <row r="22" spans="2:7" x14ac:dyDescent="0.25">
      <c r="B22" s="35">
        <v>10</v>
      </c>
      <c r="C22" s="36" t="s">
        <v>655</v>
      </c>
      <c r="D22" s="4"/>
      <c r="E22" s="35"/>
      <c r="F22" s="47"/>
      <c r="G22" s="36"/>
    </row>
    <row r="23" spans="2:7" x14ac:dyDescent="0.25">
      <c r="B23" s="35">
        <v>18</v>
      </c>
      <c r="C23" s="36" t="s">
        <v>1326</v>
      </c>
      <c r="D23" s="4"/>
      <c r="E23" s="35"/>
      <c r="F23" s="47"/>
      <c r="G23" s="36"/>
    </row>
    <row r="24" spans="2:7" x14ac:dyDescent="0.25">
      <c r="B24" s="35">
        <v>11</v>
      </c>
      <c r="C24" s="36" t="s">
        <v>8</v>
      </c>
      <c r="D24" s="4"/>
      <c r="E24" s="35"/>
      <c r="F24" s="47"/>
      <c r="G24" s="36"/>
    </row>
    <row r="25" spans="2:7" x14ac:dyDescent="0.25">
      <c r="B25" s="35">
        <v>12</v>
      </c>
      <c r="C25" s="36" t="s">
        <v>14</v>
      </c>
      <c r="D25" s="4"/>
      <c r="E25" s="35"/>
      <c r="F25" s="47"/>
      <c r="G25" s="36"/>
    </row>
    <row r="26" spans="2:7" x14ac:dyDescent="0.25">
      <c r="B26" s="35">
        <v>16</v>
      </c>
      <c r="C26" s="36" t="s">
        <v>1327</v>
      </c>
      <c r="D26" s="4"/>
      <c r="E26" s="35"/>
      <c r="F26" s="47"/>
      <c r="G26" s="36"/>
    </row>
    <row r="27" spans="2:7" x14ac:dyDescent="0.25">
      <c r="B27" s="35">
        <v>15</v>
      </c>
      <c r="C27" s="36" t="s">
        <v>1328</v>
      </c>
      <c r="D27" s="4"/>
      <c r="E27" s="35"/>
      <c r="F27" s="47"/>
      <c r="G27" s="36"/>
    </row>
    <row r="28" spans="2:7" x14ac:dyDescent="0.25">
      <c r="B28" s="35"/>
      <c r="C28" s="36"/>
      <c r="D28" s="4"/>
      <c r="E28" s="35"/>
      <c r="F28" s="47"/>
      <c r="G28" s="36"/>
    </row>
    <row r="29" spans="2:7" x14ac:dyDescent="0.25">
      <c r="B29" s="35"/>
      <c r="C29" s="36"/>
      <c r="D29" s="4"/>
      <c r="E29" s="35"/>
      <c r="F29" s="47"/>
      <c r="G29" s="36"/>
    </row>
    <row r="30" spans="2:7" x14ac:dyDescent="0.25">
      <c r="B30" s="35"/>
      <c r="C30" s="36"/>
      <c r="D30" s="4"/>
      <c r="E30" s="35"/>
      <c r="F30" s="47"/>
      <c r="G30" s="36"/>
    </row>
    <row r="31" spans="2:7" x14ac:dyDescent="0.25">
      <c r="B31" s="35"/>
      <c r="C31" s="36"/>
      <c r="D31" s="4"/>
      <c r="E31" s="35"/>
      <c r="F31" s="47"/>
      <c r="G31" s="36"/>
    </row>
    <row r="32" spans="2:7" x14ac:dyDescent="0.25">
      <c r="B32" s="35"/>
      <c r="C32" s="36"/>
      <c r="D32" s="4"/>
      <c r="E32" s="35"/>
      <c r="F32" s="47"/>
      <c r="G32" s="36"/>
    </row>
    <row r="33" spans="2:7" x14ac:dyDescent="0.25">
      <c r="B33" s="35"/>
      <c r="C33" s="36"/>
      <c r="D33" s="4"/>
      <c r="E33" s="35"/>
      <c r="F33" s="47"/>
      <c r="G33" s="36"/>
    </row>
    <row r="34" spans="2:7" x14ac:dyDescent="0.25">
      <c r="B34" s="35"/>
      <c r="C34" s="36"/>
      <c r="D34" s="4"/>
      <c r="E34" s="35"/>
      <c r="F34" s="47"/>
      <c r="G34" s="36"/>
    </row>
    <row r="35" spans="2:7" x14ac:dyDescent="0.25">
      <c r="B35" s="35"/>
      <c r="C35" s="36"/>
      <c r="D35" s="4"/>
      <c r="E35" s="35"/>
      <c r="F35" s="47"/>
      <c r="G35" s="36"/>
    </row>
    <row r="36" spans="2:7" x14ac:dyDescent="0.25">
      <c r="B36" s="35"/>
      <c r="C36" s="36"/>
      <c r="D36" s="4"/>
      <c r="E36" s="35"/>
      <c r="F36" s="47"/>
      <c r="G36" s="36"/>
    </row>
    <row r="37" spans="2:7" x14ac:dyDescent="0.25">
      <c r="B37" s="35"/>
      <c r="C37" s="36"/>
      <c r="D37" s="4"/>
      <c r="E37" s="35"/>
      <c r="F37" s="47"/>
      <c r="G37" s="36"/>
    </row>
    <row r="38" spans="2:7" x14ac:dyDescent="0.25">
      <c r="B38" s="35"/>
      <c r="C38" s="36"/>
      <c r="D38" s="4"/>
      <c r="E38" s="35"/>
      <c r="F38" s="47"/>
      <c r="G38" s="36"/>
    </row>
    <row r="39" spans="2:7" x14ac:dyDescent="0.25">
      <c r="B39" s="35"/>
      <c r="C39" s="36"/>
      <c r="D39" s="4"/>
      <c r="E39" s="35"/>
      <c r="F39" s="47"/>
      <c r="G39" s="36"/>
    </row>
    <row r="40" spans="2:7" x14ac:dyDescent="0.25">
      <c r="B40" s="35"/>
      <c r="C40" s="36"/>
      <c r="D40" s="4"/>
      <c r="E40" s="35"/>
      <c r="F40" s="47"/>
      <c r="G40" s="36"/>
    </row>
    <row r="41" spans="2:7" x14ac:dyDescent="0.25">
      <c r="B41" s="35"/>
      <c r="C41" s="36"/>
      <c r="D41" s="4"/>
      <c r="E41" s="35"/>
      <c r="F41" s="47"/>
      <c r="G41" s="36"/>
    </row>
    <row r="42" spans="2:7" x14ac:dyDescent="0.25">
      <c r="B42" s="35"/>
      <c r="C42" s="36"/>
      <c r="D42" s="4"/>
      <c r="E42" s="35"/>
      <c r="F42" s="47"/>
      <c r="G42" s="36"/>
    </row>
    <row r="43" spans="2:7" x14ac:dyDescent="0.25">
      <c r="B43" s="35"/>
      <c r="C43" s="36"/>
      <c r="D43" s="4"/>
      <c r="E43" s="35"/>
      <c r="F43" s="47"/>
      <c r="G43" s="36"/>
    </row>
    <row r="44" spans="2:7" x14ac:dyDescent="0.25">
      <c r="B44" s="35"/>
      <c r="C44" s="36"/>
      <c r="D44" s="4"/>
      <c r="E44" s="35"/>
      <c r="F44" s="47"/>
      <c r="G44" s="36"/>
    </row>
    <row r="45" spans="2:7" x14ac:dyDescent="0.25">
      <c r="B45" s="35"/>
      <c r="C45" s="36"/>
      <c r="D45" s="4"/>
      <c r="E45" s="35"/>
      <c r="F45" s="47"/>
      <c r="G45" s="36"/>
    </row>
    <row r="46" spans="2:7" x14ac:dyDescent="0.25">
      <c r="B46" s="35"/>
      <c r="C46" s="36"/>
      <c r="D46" s="4"/>
      <c r="E46" s="35"/>
      <c r="F46" s="47"/>
      <c r="G46" s="36"/>
    </row>
    <row r="47" spans="2:7" x14ac:dyDescent="0.25">
      <c r="B47" s="35"/>
      <c r="C47" s="36"/>
      <c r="D47" s="4"/>
      <c r="E47" s="35"/>
      <c r="F47" s="47"/>
      <c r="G47" s="36"/>
    </row>
    <row r="48" spans="2:7" x14ac:dyDescent="0.25">
      <c r="B48" s="35"/>
      <c r="C48" s="36"/>
      <c r="D48" s="4"/>
      <c r="E48" s="35"/>
      <c r="F48" s="47"/>
      <c r="G48" s="36"/>
    </row>
    <row r="49" spans="2:7" x14ac:dyDescent="0.25">
      <c r="B49" s="35"/>
      <c r="C49" s="36"/>
      <c r="D49" s="4"/>
      <c r="E49" s="35"/>
      <c r="F49" s="47"/>
      <c r="G49" s="36"/>
    </row>
    <row r="50" spans="2:7" x14ac:dyDescent="0.25">
      <c r="B50" s="35"/>
      <c r="C50" s="36"/>
      <c r="D50" s="4"/>
      <c r="E50" s="35"/>
      <c r="F50" s="47"/>
      <c r="G50" s="36"/>
    </row>
    <row r="51" spans="2:7" x14ac:dyDescent="0.25">
      <c r="B51" s="35"/>
      <c r="C51" s="36"/>
      <c r="D51" s="4"/>
      <c r="E51" s="35"/>
      <c r="F51" s="47"/>
      <c r="G51" s="36"/>
    </row>
    <row r="52" spans="2:7" x14ac:dyDescent="0.25">
      <c r="B52" s="35"/>
      <c r="C52" s="36"/>
      <c r="D52" s="4"/>
      <c r="E52" s="35"/>
      <c r="F52" s="47"/>
      <c r="G52" s="36"/>
    </row>
    <row r="53" spans="2:7" x14ac:dyDescent="0.25">
      <c r="B53" s="35"/>
      <c r="C53" s="36"/>
      <c r="D53" s="4"/>
      <c r="E53" s="35"/>
      <c r="F53" s="47"/>
      <c r="G53" s="36"/>
    </row>
    <row r="54" spans="2:7" x14ac:dyDescent="0.25">
      <c r="B54" s="35"/>
      <c r="C54" s="36"/>
      <c r="D54" s="4"/>
      <c r="E54" s="35"/>
      <c r="F54" s="47"/>
      <c r="G54" s="36"/>
    </row>
    <row r="55" spans="2:7" x14ac:dyDescent="0.25">
      <c r="B55" s="35"/>
      <c r="C55" s="36"/>
      <c r="D55" s="4"/>
      <c r="E55" s="35"/>
      <c r="F55" s="47"/>
      <c r="G55" s="36"/>
    </row>
    <row r="56" spans="2:7" x14ac:dyDescent="0.25">
      <c r="B56" s="35"/>
      <c r="C56" s="36"/>
      <c r="D56" s="4"/>
      <c r="E56" s="35"/>
      <c r="F56" s="47"/>
      <c r="G56" s="36"/>
    </row>
    <row r="57" spans="2:7" x14ac:dyDescent="0.25">
      <c r="B57" s="35"/>
      <c r="C57" s="36"/>
      <c r="D57" s="4"/>
      <c r="E57" s="35"/>
      <c r="F57" s="47"/>
      <c r="G57" s="36"/>
    </row>
    <row r="58" spans="2:7" x14ac:dyDescent="0.25">
      <c r="B58" s="35"/>
      <c r="C58" s="36"/>
      <c r="D58" s="4"/>
      <c r="E58" s="35"/>
      <c r="F58" s="47"/>
      <c r="G58" s="36"/>
    </row>
    <row r="59" spans="2:7" x14ac:dyDescent="0.25">
      <c r="B59" s="35"/>
      <c r="C59" s="36"/>
      <c r="D59" s="4"/>
      <c r="E59" s="35"/>
      <c r="F59" s="47"/>
      <c r="G59" s="36"/>
    </row>
    <row r="60" spans="2:7" x14ac:dyDescent="0.25">
      <c r="B60" s="35"/>
      <c r="C60" s="36"/>
      <c r="D60" s="4"/>
      <c r="E60" s="35"/>
      <c r="F60" s="47"/>
      <c r="G60" s="36"/>
    </row>
    <row r="61" spans="2:7" x14ac:dyDescent="0.25">
      <c r="B61" s="35"/>
      <c r="C61" s="36"/>
      <c r="D61" s="4"/>
      <c r="E61" s="35"/>
      <c r="F61" s="47"/>
      <c r="G61" s="36"/>
    </row>
    <row r="62" spans="2:7" x14ac:dyDescent="0.25">
      <c r="B62" s="35"/>
      <c r="C62" s="36"/>
      <c r="D62" s="4"/>
      <c r="E62" s="35"/>
      <c r="F62" s="47"/>
      <c r="G62" s="36"/>
    </row>
    <row r="63" spans="2:7" x14ac:dyDescent="0.25">
      <c r="B63" s="35"/>
      <c r="C63" s="36"/>
      <c r="D63" s="4"/>
      <c r="E63" s="35"/>
      <c r="F63" s="47"/>
      <c r="G63" s="36"/>
    </row>
    <row r="64" spans="2:7" x14ac:dyDescent="0.25">
      <c r="B64" s="35"/>
      <c r="C64" s="36"/>
      <c r="D64" s="4"/>
      <c r="E64" s="35"/>
      <c r="F64" s="47"/>
      <c r="G64" s="36"/>
    </row>
    <row r="65" spans="2:7" x14ac:dyDescent="0.25">
      <c r="B65" s="35"/>
      <c r="C65" s="36"/>
      <c r="D65" s="4"/>
      <c r="E65" s="35"/>
      <c r="F65" s="47"/>
      <c r="G65" s="36"/>
    </row>
    <row r="66" spans="2:7" x14ac:dyDescent="0.25">
      <c r="B66" s="35"/>
      <c r="C66" s="36"/>
      <c r="D66" s="4"/>
      <c r="E66" s="35"/>
      <c r="F66" s="47"/>
      <c r="G66" s="36"/>
    </row>
    <row r="67" spans="2:7" x14ac:dyDescent="0.25">
      <c r="B67" s="35"/>
      <c r="C67" s="36"/>
      <c r="D67" s="4"/>
      <c r="E67" s="35"/>
      <c r="F67" s="47"/>
      <c r="G67" s="36"/>
    </row>
    <row r="68" spans="2:7" x14ac:dyDescent="0.25">
      <c r="B68" s="35"/>
      <c r="C68" s="36"/>
      <c r="D68" s="4"/>
      <c r="E68" s="35"/>
      <c r="F68" s="47"/>
      <c r="G68" s="36"/>
    </row>
    <row r="69" spans="2:7" x14ac:dyDescent="0.25">
      <c r="B69" s="35"/>
      <c r="C69" s="36"/>
      <c r="D69" s="4"/>
      <c r="E69" s="35"/>
      <c r="F69" s="47"/>
      <c r="G69" s="36"/>
    </row>
    <row r="70" spans="2:7" x14ac:dyDescent="0.25">
      <c r="B70" s="35"/>
      <c r="C70" s="36"/>
      <c r="D70" s="4"/>
      <c r="E70" s="35"/>
      <c r="F70" s="47"/>
      <c r="G70" s="36"/>
    </row>
    <row r="71" spans="2:7" x14ac:dyDescent="0.25">
      <c r="B71" s="35"/>
      <c r="C71" s="36"/>
      <c r="D71" s="4"/>
      <c r="E71" s="35"/>
      <c r="F71" s="47"/>
      <c r="G71" s="36"/>
    </row>
    <row r="72" spans="2:7" x14ac:dyDescent="0.25">
      <c r="B72" s="35"/>
      <c r="C72" s="36"/>
      <c r="D72" s="4"/>
      <c r="E72" s="35"/>
      <c r="F72" s="47"/>
      <c r="G72" s="36"/>
    </row>
    <row r="73" spans="2:7" x14ac:dyDescent="0.25">
      <c r="B73" s="35"/>
      <c r="C73" s="36"/>
      <c r="D73" s="4"/>
      <c r="E73" s="35"/>
      <c r="F73" s="47"/>
      <c r="G73" s="36"/>
    </row>
    <row r="74" spans="2:7" x14ac:dyDescent="0.25">
      <c r="B74" s="35"/>
      <c r="C74" s="36"/>
      <c r="D74" s="4"/>
      <c r="E74" s="35"/>
      <c r="F74" s="47"/>
      <c r="G74" s="36"/>
    </row>
    <row r="75" spans="2:7" x14ac:dyDescent="0.25">
      <c r="B75" s="35"/>
      <c r="C75" s="36"/>
      <c r="D75" s="4"/>
      <c r="E75" s="35"/>
      <c r="F75" s="47"/>
      <c r="G75" s="36"/>
    </row>
    <row r="76" spans="2:7" x14ac:dyDescent="0.25">
      <c r="B76" s="35"/>
      <c r="C76" s="36"/>
      <c r="D76" s="4"/>
      <c r="E76" s="35"/>
      <c r="F76" s="47"/>
      <c r="G76" s="36"/>
    </row>
    <row r="77" spans="2:7" x14ac:dyDescent="0.25">
      <c r="B77" s="35"/>
      <c r="C77" s="36"/>
      <c r="D77" s="4"/>
      <c r="E77" s="35"/>
      <c r="F77" s="47"/>
      <c r="G77" s="36"/>
    </row>
    <row r="78" spans="2:7" x14ac:dyDescent="0.25">
      <c r="B78" s="35"/>
      <c r="C78" s="36"/>
      <c r="D78" s="4"/>
      <c r="E78" s="35"/>
      <c r="F78" s="47"/>
      <c r="G78" s="36"/>
    </row>
    <row r="79" spans="2:7" x14ac:dyDescent="0.25">
      <c r="B79" s="35"/>
      <c r="C79" s="36"/>
      <c r="D79" s="4"/>
      <c r="E79" s="35"/>
      <c r="F79" s="47"/>
      <c r="G79" s="36"/>
    </row>
    <row r="80" spans="2:7" x14ac:dyDescent="0.25">
      <c r="B80" s="35"/>
      <c r="C80" s="36"/>
      <c r="D80" s="4"/>
      <c r="E80" s="35"/>
      <c r="F80" s="47"/>
      <c r="G80" s="36"/>
    </row>
    <row r="81" spans="2:7" x14ac:dyDescent="0.25">
      <c r="B81" s="35"/>
      <c r="C81" s="36"/>
      <c r="D81" s="4"/>
      <c r="E81" s="35"/>
      <c r="F81" s="47"/>
      <c r="G81" s="36"/>
    </row>
    <row r="82" spans="2:7" x14ac:dyDescent="0.25">
      <c r="B82" s="35"/>
      <c r="C82" s="36"/>
      <c r="D82" s="4"/>
      <c r="E82" s="35"/>
      <c r="F82" s="47"/>
      <c r="G82" s="36"/>
    </row>
    <row r="83" spans="2:7" x14ac:dyDescent="0.25">
      <c r="B83" s="35"/>
      <c r="C83" s="36"/>
      <c r="D83" s="4"/>
      <c r="E83" s="35"/>
      <c r="F83" s="47"/>
      <c r="G83" s="36"/>
    </row>
    <row r="84" spans="2:7" x14ac:dyDescent="0.25">
      <c r="B84" s="35"/>
      <c r="C84" s="36"/>
      <c r="D84" s="4"/>
      <c r="E84" s="35"/>
      <c r="F84" s="47"/>
      <c r="G84" s="36"/>
    </row>
    <row r="85" spans="2:7" x14ac:dyDescent="0.25">
      <c r="B85" s="35"/>
      <c r="C85" s="36"/>
      <c r="D85" s="4"/>
      <c r="E85" s="35"/>
      <c r="F85" s="47"/>
      <c r="G85" s="36"/>
    </row>
    <row r="86" spans="2:7" x14ac:dyDescent="0.25">
      <c r="B86" s="35"/>
      <c r="C86" s="36"/>
      <c r="D86" s="4"/>
      <c r="E86" s="35"/>
      <c r="F86" s="47"/>
      <c r="G86" s="36"/>
    </row>
    <row r="87" spans="2:7" x14ac:dyDescent="0.25">
      <c r="B87" s="35"/>
      <c r="C87" s="36"/>
      <c r="D87" s="4"/>
      <c r="E87" s="35"/>
      <c r="F87" s="47"/>
      <c r="G87" s="36"/>
    </row>
    <row r="88" spans="2:7" x14ac:dyDescent="0.25">
      <c r="B88" s="35"/>
      <c r="C88" s="36"/>
      <c r="D88" s="4"/>
      <c r="E88" s="35"/>
      <c r="F88" s="47"/>
      <c r="G88" s="36"/>
    </row>
    <row r="89" spans="2:7" x14ac:dyDescent="0.25">
      <c r="B89" s="35"/>
      <c r="C89" s="36"/>
      <c r="D89" s="4"/>
      <c r="E89" s="35"/>
      <c r="F89" s="47"/>
      <c r="G89" s="36"/>
    </row>
    <row r="90" spans="2:7" x14ac:dyDescent="0.25">
      <c r="B90" s="35"/>
      <c r="C90" s="36"/>
      <c r="D90" s="4"/>
      <c r="E90" s="35"/>
      <c r="F90" s="47"/>
      <c r="G90" s="36"/>
    </row>
    <row r="91" spans="2:7" x14ac:dyDescent="0.25">
      <c r="B91" s="35"/>
      <c r="C91" s="36"/>
      <c r="D91" s="4"/>
      <c r="E91" s="35"/>
      <c r="F91" s="47"/>
      <c r="G91" s="36"/>
    </row>
    <row r="92" spans="2:7" x14ac:dyDescent="0.25">
      <c r="B92" s="35"/>
      <c r="C92" s="36"/>
      <c r="D92" s="4"/>
      <c r="E92" s="35"/>
      <c r="F92" s="47"/>
      <c r="G92" s="36"/>
    </row>
    <row r="93" spans="2:7" x14ac:dyDescent="0.25">
      <c r="B93" s="35"/>
      <c r="C93" s="36"/>
      <c r="D93" s="4"/>
      <c r="E93" s="35"/>
      <c r="F93" s="47"/>
      <c r="G93" s="36"/>
    </row>
    <row r="94" spans="2:7" x14ac:dyDescent="0.25">
      <c r="B94" s="35"/>
      <c r="C94" s="36"/>
      <c r="D94" s="4"/>
      <c r="E94" s="35"/>
      <c r="F94" s="47"/>
      <c r="G94" s="36"/>
    </row>
    <row r="95" spans="2:7" x14ac:dyDescent="0.25">
      <c r="B95" s="35"/>
      <c r="C95" s="36"/>
      <c r="D95" s="4"/>
      <c r="E95" s="35"/>
      <c r="F95" s="47"/>
      <c r="G95" s="36"/>
    </row>
    <row r="96" spans="2:7" x14ac:dyDescent="0.25">
      <c r="B96" s="35"/>
      <c r="C96" s="36"/>
      <c r="D96" s="4"/>
      <c r="E96" s="35"/>
      <c r="F96" s="47"/>
      <c r="G96" s="36"/>
    </row>
    <row r="97" spans="2:7" x14ac:dyDescent="0.25">
      <c r="B97" s="35"/>
      <c r="C97" s="36"/>
      <c r="D97" s="4"/>
      <c r="E97" s="35"/>
      <c r="F97" s="47"/>
      <c r="G97" s="36"/>
    </row>
    <row r="98" spans="2:7" x14ac:dyDescent="0.25">
      <c r="B98" s="35"/>
      <c r="C98" s="36"/>
      <c r="D98" s="4"/>
      <c r="E98" s="35"/>
      <c r="F98" s="47"/>
      <c r="G98" s="36"/>
    </row>
    <row r="99" spans="2:7" x14ac:dyDescent="0.25">
      <c r="B99" s="35"/>
      <c r="C99" s="36"/>
      <c r="D99" s="4"/>
      <c r="E99" s="35"/>
      <c r="F99" s="47"/>
      <c r="G99" s="36"/>
    </row>
    <row r="100" spans="2:7" x14ac:dyDescent="0.25">
      <c r="B100" s="35"/>
      <c r="C100" s="36"/>
      <c r="D100" s="4"/>
      <c r="E100" s="35"/>
      <c r="F100" s="47"/>
      <c r="G100" s="36"/>
    </row>
    <row r="101" spans="2:7" x14ac:dyDescent="0.25">
      <c r="B101" s="35"/>
      <c r="C101" s="36"/>
      <c r="D101" s="4"/>
      <c r="E101" s="35"/>
      <c r="F101" s="47"/>
      <c r="G101" s="36"/>
    </row>
    <row r="102" spans="2:7" x14ac:dyDescent="0.25">
      <c r="B102" s="35"/>
      <c r="C102" s="36"/>
      <c r="D102" s="4"/>
      <c r="E102" s="35"/>
      <c r="F102" s="47"/>
      <c r="G102" s="36"/>
    </row>
    <row r="103" spans="2:7" x14ac:dyDescent="0.25">
      <c r="B103" s="35"/>
      <c r="C103" s="36"/>
      <c r="D103" s="4"/>
      <c r="E103" s="35"/>
      <c r="F103" s="47"/>
      <c r="G103" s="36"/>
    </row>
    <row r="104" spans="2:7" x14ac:dyDescent="0.25">
      <c r="B104" s="35"/>
      <c r="C104" s="36"/>
      <c r="D104" s="4"/>
      <c r="E104" s="35"/>
      <c r="F104" s="47"/>
      <c r="G104" s="36"/>
    </row>
    <row r="105" spans="2:7" x14ac:dyDescent="0.25">
      <c r="B105" s="35"/>
      <c r="C105" s="36"/>
      <c r="D105" s="4"/>
      <c r="E105" s="35"/>
      <c r="F105" s="47"/>
      <c r="G105" s="36"/>
    </row>
    <row r="106" spans="2:7" x14ac:dyDescent="0.25">
      <c r="B106" s="35"/>
      <c r="C106" s="36"/>
      <c r="D106" s="4"/>
      <c r="E106" s="35"/>
      <c r="F106" s="47"/>
      <c r="G106" s="36"/>
    </row>
    <row r="107" spans="2:7" x14ac:dyDescent="0.25">
      <c r="B107" s="35"/>
      <c r="C107" s="36"/>
      <c r="D107" s="4"/>
      <c r="E107" s="35"/>
      <c r="F107" s="47"/>
      <c r="G107" s="36"/>
    </row>
    <row r="108" spans="2:7" x14ac:dyDescent="0.25">
      <c r="B108" s="35"/>
      <c r="C108" s="36"/>
      <c r="D108" s="4"/>
      <c r="E108" s="35"/>
      <c r="F108" s="47"/>
      <c r="G108" s="36"/>
    </row>
    <row r="109" spans="2:7" ht="15.75" thickBot="1" x14ac:dyDescent="0.3">
      <c r="B109" s="37"/>
      <c r="C109" s="38"/>
      <c r="D109" s="4"/>
      <c r="E109" s="37"/>
      <c r="F109" s="39"/>
      <c r="G109" s="38"/>
    </row>
  </sheetData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L25" sqref="L25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205" t="s">
        <v>1515</v>
      </c>
      <c r="C2" s="206"/>
      <c r="D2" s="207"/>
    </row>
    <row r="3" spans="2:4" ht="15.75" thickBot="1" x14ac:dyDescent="0.3"/>
    <row r="4" spans="2:4" ht="21.75" thickBot="1" x14ac:dyDescent="0.4">
      <c r="B4" s="202" t="s">
        <v>1398</v>
      </c>
      <c r="C4" s="203"/>
      <c r="D4" s="204"/>
    </row>
    <row r="5" spans="2:4" ht="15.75" thickBot="1" x14ac:dyDescent="0.3"/>
    <row r="6" spans="2:4" ht="107.25" customHeight="1" thickBot="1" x14ac:dyDescent="0.3">
      <c r="B6" s="199" t="s">
        <v>1516</v>
      </c>
      <c r="C6" s="200"/>
      <c r="D6" s="201"/>
    </row>
    <row r="8" spans="2:4" x14ac:dyDescent="0.25">
      <c r="B8" s="89" t="s">
        <v>1517</v>
      </c>
      <c r="C8" s="56" t="s">
        <v>1518</v>
      </c>
      <c r="D8" s="60" t="s">
        <v>1519</v>
      </c>
    </row>
    <row r="9" spans="2:4" ht="7.5" customHeight="1" thickBot="1" x14ac:dyDescent="0.3">
      <c r="B9" s="4"/>
      <c r="C9" s="4"/>
      <c r="D9" s="4"/>
    </row>
    <row r="10" spans="2:4" x14ac:dyDescent="0.25">
      <c r="B10" s="33">
        <v>1</v>
      </c>
      <c r="C10" s="42" t="s">
        <v>1520</v>
      </c>
      <c r="D10" s="34" t="s">
        <v>1521</v>
      </c>
    </row>
    <row r="11" spans="2:4" x14ac:dyDescent="0.25">
      <c r="B11" s="35">
        <v>2</v>
      </c>
      <c r="C11" s="47" t="s">
        <v>1522</v>
      </c>
      <c r="D11" s="36" t="s">
        <v>1523</v>
      </c>
    </row>
    <row r="12" spans="2:4" x14ac:dyDescent="0.25">
      <c r="B12" s="35">
        <v>3</v>
      </c>
      <c r="C12" s="47" t="s">
        <v>1524</v>
      </c>
      <c r="D12" s="36" t="s">
        <v>1525</v>
      </c>
    </row>
    <row r="13" spans="2:4" x14ac:dyDescent="0.25">
      <c r="B13" s="35">
        <v>4</v>
      </c>
      <c r="C13" s="47" t="s">
        <v>1526</v>
      </c>
      <c r="D13" s="36" t="s">
        <v>1527</v>
      </c>
    </row>
    <row r="14" spans="2:4" x14ac:dyDescent="0.25">
      <c r="B14" s="35"/>
      <c r="C14" s="47"/>
      <c r="D14" s="36"/>
    </row>
    <row r="15" spans="2:4" x14ac:dyDescent="0.25">
      <c r="B15" s="35"/>
      <c r="C15" s="47"/>
      <c r="D15" s="36"/>
    </row>
    <row r="16" spans="2:4" x14ac:dyDescent="0.25">
      <c r="B16" s="35"/>
      <c r="C16" s="47"/>
      <c r="D16" s="36"/>
    </row>
    <row r="17" spans="2:4" x14ac:dyDescent="0.25">
      <c r="B17" s="35"/>
      <c r="C17" s="47"/>
      <c r="D17" s="36"/>
    </row>
    <row r="18" spans="2:4" x14ac:dyDescent="0.25">
      <c r="B18" s="35"/>
      <c r="C18" s="228"/>
      <c r="D18" s="36"/>
    </row>
    <row r="19" spans="2:4" x14ac:dyDescent="0.25">
      <c r="B19" s="35"/>
      <c r="C19" s="47"/>
      <c r="D19" s="36"/>
    </row>
    <row r="20" spans="2:4" x14ac:dyDescent="0.25">
      <c r="B20" s="35"/>
      <c r="C20" s="47"/>
      <c r="D20" s="36"/>
    </row>
    <row r="21" spans="2:4" x14ac:dyDescent="0.25">
      <c r="B21" s="35"/>
      <c r="C21" s="47"/>
      <c r="D21" s="36"/>
    </row>
    <row r="22" spans="2:4" x14ac:dyDescent="0.25">
      <c r="B22" s="35"/>
      <c r="C22" s="47"/>
      <c r="D22" s="36"/>
    </row>
    <row r="23" spans="2:4" x14ac:dyDescent="0.25">
      <c r="B23" s="35"/>
      <c r="C23" s="47"/>
      <c r="D23" s="36"/>
    </row>
    <row r="24" spans="2:4" x14ac:dyDescent="0.25">
      <c r="B24" s="35"/>
      <c r="C24" s="47"/>
      <c r="D24" s="36"/>
    </row>
    <row r="25" spans="2:4" x14ac:dyDescent="0.25">
      <c r="B25" s="35"/>
      <c r="C25" s="47"/>
      <c r="D25" s="36"/>
    </row>
    <row r="26" spans="2:4" x14ac:dyDescent="0.25">
      <c r="B26" s="35"/>
      <c r="C26" s="47"/>
      <c r="D26" s="36"/>
    </row>
    <row r="27" spans="2:4" x14ac:dyDescent="0.25">
      <c r="B27" s="35"/>
      <c r="C27" s="47"/>
      <c r="D27" s="36"/>
    </row>
    <row r="28" spans="2:4" x14ac:dyDescent="0.25">
      <c r="B28" s="35"/>
      <c r="C28" s="47"/>
      <c r="D28" s="36"/>
    </row>
    <row r="29" spans="2:4" x14ac:dyDescent="0.25">
      <c r="B29" s="35"/>
      <c r="C29" s="47"/>
      <c r="D29" s="36"/>
    </row>
    <row r="30" spans="2:4" x14ac:dyDescent="0.25">
      <c r="B30" s="35"/>
      <c r="C30" s="47"/>
      <c r="D30" s="36"/>
    </row>
    <row r="31" spans="2:4" x14ac:dyDescent="0.25">
      <c r="B31" s="35"/>
      <c r="C31" s="47"/>
      <c r="D31" s="36"/>
    </row>
    <row r="32" spans="2:4" x14ac:dyDescent="0.25">
      <c r="B32" s="35"/>
      <c r="C32" s="47"/>
      <c r="D32" s="36"/>
    </row>
    <row r="33" spans="2:4" x14ac:dyDescent="0.25">
      <c r="B33" s="35"/>
      <c r="C33" s="47"/>
      <c r="D33" s="36"/>
    </row>
    <row r="34" spans="2:4" x14ac:dyDescent="0.25">
      <c r="B34" s="35"/>
      <c r="C34" s="47"/>
      <c r="D34" s="36"/>
    </row>
    <row r="35" spans="2:4" x14ac:dyDescent="0.25">
      <c r="B35" s="35"/>
      <c r="C35" s="47"/>
      <c r="D35" s="36"/>
    </row>
    <row r="36" spans="2:4" x14ac:dyDescent="0.25">
      <c r="B36" s="35"/>
      <c r="C36" s="47"/>
      <c r="D36" s="36"/>
    </row>
    <row r="37" spans="2:4" x14ac:dyDescent="0.25">
      <c r="B37" s="35"/>
      <c r="C37" s="47"/>
      <c r="D37" s="36"/>
    </row>
    <row r="38" spans="2:4" x14ac:dyDescent="0.25">
      <c r="B38" s="35"/>
      <c r="C38" s="47"/>
      <c r="D38" s="36"/>
    </row>
    <row r="39" spans="2:4" x14ac:dyDescent="0.25">
      <c r="B39" s="35"/>
      <c r="C39" s="47"/>
      <c r="D39" s="36"/>
    </row>
    <row r="40" spans="2:4" x14ac:dyDescent="0.25">
      <c r="B40" s="35"/>
      <c r="C40" s="47"/>
      <c r="D40" s="36"/>
    </row>
    <row r="41" spans="2:4" x14ac:dyDescent="0.25">
      <c r="B41" s="35"/>
      <c r="C41" s="47"/>
      <c r="D41" s="36"/>
    </row>
    <row r="42" spans="2:4" x14ac:dyDescent="0.25">
      <c r="B42" s="35"/>
      <c r="C42" s="47"/>
      <c r="D42" s="36"/>
    </row>
    <row r="43" spans="2:4" x14ac:dyDescent="0.25">
      <c r="B43" s="35"/>
      <c r="C43" s="47"/>
      <c r="D43" s="36"/>
    </row>
    <row r="44" spans="2:4" x14ac:dyDescent="0.25">
      <c r="B44" s="35"/>
      <c r="C44" s="47"/>
      <c r="D44" s="36"/>
    </row>
    <row r="45" spans="2:4" x14ac:dyDescent="0.25">
      <c r="B45" s="35"/>
      <c r="C45" s="47"/>
      <c r="D45" s="36"/>
    </row>
    <row r="46" spans="2:4" x14ac:dyDescent="0.25">
      <c r="B46" s="35"/>
      <c r="C46" s="47"/>
      <c r="D46" s="36"/>
    </row>
    <row r="47" spans="2:4" x14ac:dyDescent="0.25">
      <c r="B47" s="35"/>
      <c r="C47" s="47"/>
      <c r="D47" s="36"/>
    </row>
    <row r="48" spans="2:4" x14ac:dyDescent="0.25">
      <c r="B48" s="35"/>
      <c r="C48" s="47"/>
      <c r="D48" s="36"/>
    </row>
    <row r="49" spans="2:4" x14ac:dyDescent="0.25">
      <c r="B49" s="35"/>
      <c r="C49" s="47"/>
      <c r="D49" s="36"/>
    </row>
    <row r="50" spans="2:4" x14ac:dyDescent="0.25">
      <c r="B50" s="35"/>
      <c r="C50" s="47"/>
      <c r="D50" s="36"/>
    </row>
    <row r="51" spans="2:4" x14ac:dyDescent="0.25">
      <c r="B51" s="35"/>
      <c r="C51" s="47"/>
      <c r="D51" s="36"/>
    </row>
    <row r="52" spans="2:4" x14ac:dyDescent="0.25">
      <c r="B52" s="35"/>
      <c r="C52" s="47"/>
      <c r="D52" s="36"/>
    </row>
    <row r="53" spans="2:4" x14ac:dyDescent="0.25">
      <c r="B53" s="35"/>
      <c r="C53" s="47"/>
      <c r="D53" s="36"/>
    </row>
    <row r="54" spans="2:4" x14ac:dyDescent="0.25">
      <c r="B54" s="35"/>
      <c r="C54" s="47"/>
      <c r="D54" s="36"/>
    </row>
    <row r="55" spans="2:4" x14ac:dyDescent="0.25">
      <c r="B55" s="35"/>
      <c r="C55" s="47"/>
      <c r="D55" s="36"/>
    </row>
    <row r="56" spans="2:4" x14ac:dyDescent="0.25">
      <c r="B56" s="35"/>
      <c r="C56" s="47"/>
      <c r="D56" s="36"/>
    </row>
    <row r="57" spans="2:4" x14ac:dyDescent="0.25">
      <c r="B57" s="35"/>
      <c r="C57" s="47"/>
      <c r="D57" s="36"/>
    </row>
    <row r="58" spans="2:4" x14ac:dyDescent="0.25">
      <c r="B58" s="35"/>
      <c r="C58" s="47"/>
      <c r="D58" s="36"/>
    </row>
    <row r="59" spans="2:4" x14ac:dyDescent="0.25">
      <c r="B59" s="35"/>
      <c r="C59" s="47"/>
      <c r="D59" s="36"/>
    </row>
    <row r="60" spans="2:4" x14ac:dyDescent="0.25">
      <c r="B60" s="35"/>
      <c r="C60" s="47"/>
      <c r="D60" s="36"/>
    </row>
    <row r="61" spans="2:4" x14ac:dyDescent="0.25">
      <c r="B61" s="35"/>
      <c r="C61" s="47"/>
      <c r="D61" s="36"/>
    </row>
    <row r="62" spans="2:4" x14ac:dyDescent="0.25">
      <c r="B62" s="35"/>
      <c r="C62" s="47"/>
      <c r="D62" s="36"/>
    </row>
    <row r="63" spans="2:4" x14ac:dyDescent="0.25">
      <c r="B63" s="35"/>
      <c r="C63" s="47"/>
      <c r="D63" s="36"/>
    </row>
    <row r="64" spans="2:4" x14ac:dyDescent="0.25">
      <c r="B64" s="35"/>
      <c r="C64" s="47"/>
      <c r="D64" s="36"/>
    </row>
    <row r="65" spans="2:4" x14ac:dyDescent="0.25">
      <c r="B65" s="35"/>
      <c r="C65" s="47"/>
      <c r="D65" s="36"/>
    </row>
    <row r="66" spans="2:4" x14ac:dyDescent="0.25">
      <c r="B66" s="35"/>
      <c r="C66" s="47"/>
      <c r="D66" s="36"/>
    </row>
    <row r="67" spans="2:4" x14ac:dyDescent="0.25">
      <c r="B67" s="35"/>
      <c r="C67" s="47"/>
      <c r="D67" s="36"/>
    </row>
    <row r="68" spans="2:4" x14ac:dyDescent="0.25">
      <c r="B68" s="35"/>
      <c r="C68" s="47"/>
      <c r="D68" s="36"/>
    </row>
    <row r="69" spans="2:4" x14ac:dyDescent="0.25">
      <c r="B69" s="35"/>
      <c r="C69" s="47"/>
      <c r="D69" s="36"/>
    </row>
    <row r="70" spans="2:4" x14ac:dyDescent="0.25">
      <c r="B70" s="35"/>
      <c r="C70" s="47"/>
      <c r="D70" s="36"/>
    </row>
    <row r="71" spans="2:4" x14ac:dyDescent="0.25">
      <c r="B71" s="35"/>
      <c r="C71" s="47"/>
      <c r="D71" s="36"/>
    </row>
    <row r="72" spans="2:4" x14ac:dyDescent="0.25">
      <c r="B72" s="35"/>
      <c r="C72" s="47"/>
      <c r="D72" s="36"/>
    </row>
    <row r="73" spans="2:4" x14ac:dyDescent="0.25">
      <c r="B73" s="35"/>
      <c r="C73" s="47"/>
      <c r="D73" s="36"/>
    </row>
    <row r="74" spans="2:4" x14ac:dyDescent="0.25">
      <c r="B74" s="35"/>
      <c r="C74" s="47"/>
      <c r="D74" s="36"/>
    </row>
    <row r="75" spans="2:4" x14ac:dyDescent="0.25">
      <c r="B75" s="35"/>
      <c r="C75" s="47"/>
      <c r="D75" s="36"/>
    </row>
    <row r="76" spans="2:4" x14ac:dyDescent="0.25">
      <c r="B76" s="35"/>
      <c r="C76" s="47"/>
      <c r="D76" s="36"/>
    </row>
    <row r="77" spans="2:4" x14ac:dyDescent="0.25">
      <c r="B77" s="35"/>
      <c r="C77" s="47"/>
      <c r="D77" s="36"/>
    </row>
    <row r="78" spans="2:4" x14ac:dyDescent="0.25">
      <c r="B78" s="35"/>
      <c r="C78" s="47"/>
      <c r="D78" s="36"/>
    </row>
    <row r="79" spans="2:4" x14ac:dyDescent="0.25">
      <c r="B79" s="35"/>
      <c r="C79" s="47"/>
      <c r="D79" s="36"/>
    </row>
    <row r="80" spans="2:4" x14ac:dyDescent="0.25">
      <c r="B80" s="35"/>
      <c r="C80" s="47"/>
      <c r="D80" s="36"/>
    </row>
    <row r="81" spans="2:4" x14ac:dyDescent="0.25">
      <c r="B81" s="35"/>
      <c r="C81" s="47"/>
      <c r="D81" s="36"/>
    </row>
    <row r="82" spans="2:4" x14ac:dyDescent="0.25">
      <c r="B82" s="35"/>
      <c r="C82" s="47"/>
      <c r="D82" s="36"/>
    </row>
    <row r="83" spans="2:4" x14ac:dyDescent="0.25">
      <c r="B83" s="35"/>
      <c r="C83" s="47"/>
      <c r="D83" s="36"/>
    </row>
    <row r="84" spans="2:4" x14ac:dyDescent="0.25">
      <c r="B84" s="35"/>
      <c r="C84" s="47"/>
      <c r="D84" s="36"/>
    </row>
    <row r="85" spans="2:4" x14ac:dyDescent="0.25">
      <c r="B85" s="35"/>
      <c r="C85" s="47"/>
      <c r="D85" s="36"/>
    </row>
    <row r="86" spans="2:4" x14ac:dyDescent="0.25">
      <c r="B86" s="35"/>
      <c r="C86" s="47"/>
      <c r="D86" s="36"/>
    </row>
    <row r="87" spans="2:4" x14ac:dyDescent="0.25">
      <c r="B87" s="35"/>
      <c r="C87" s="47"/>
      <c r="D87" s="36"/>
    </row>
    <row r="88" spans="2:4" x14ac:dyDescent="0.25">
      <c r="B88" s="35"/>
      <c r="C88" s="47"/>
      <c r="D88" s="36"/>
    </row>
    <row r="89" spans="2:4" x14ac:dyDescent="0.25">
      <c r="B89" s="35"/>
      <c r="C89" s="47"/>
      <c r="D89" s="36"/>
    </row>
    <row r="90" spans="2:4" x14ac:dyDescent="0.25">
      <c r="B90" s="35"/>
      <c r="C90" s="47"/>
      <c r="D90" s="36"/>
    </row>
    <row r="91" spans="2:4" x14ac:dyDescent="0.25">
      <c r="B91" s="35"/>
      <c r="C91" s="47"/>
      <c r="D91" s="36"/>
    </row>
    <row r="92" spans="2:4" x14ac:dyDescent="0.25">
      <c r="B92" s="35"/>
      <c r="C92" s="47"/>
      <c r="D92" s="36"/>
    </row>
    <row r="93" spans="2:4" x14ac:dyDescent="0.25">
      <c r="B93" s="35"/>
      <c r="C93" s="47"/>
      <c r="D93" s="36"/>
    </row>
    <row r="94" spans="2:4" x14ac:dyDescent="0.25">
      <c r="B94" s="35"/>
      <c r="C94" s="47"/>
      <c r="D94" s="36"/>
    </row>
    <row r="95" spans="2:4" x14ac:dyDescent="0.25">
      <c r="B95" s="35"/>
      <c r="C95" s="47"/>
      <c r="D95" s="36"/>
    </row>
    <row r="96" spans="2:4" x14ac:dyDescent="0.25">
      <c r="B96" s="35"/>
      <c r="C96" s="47"/>
      <c r="D96" s="36"/>
    </row>
    <row r="97" spans="2:4" x14ac:dyDescent="0.25">
      <c r="B97" s="35"/>
      <c r="C97" s="47"/>
      <c r="D97" s="36"/>
    </row>
    <row r="98" spans="2:4" x14ac:dyDescent="0.25">
      <c r="B98" s="35"/>
      <c r="C98" s="47"/>
      <c r="D98" s="36"/>
    </row>
    <row r="99" spans="2:4" x14ac:dyDescent="0.25">
      <c r="B99" s="35"/>
      <c r="C99" s="47"/>
      <c r="D99" s="36"/>
    </row>
    <row r="100" spans="2:4" x14ac:dyDescent="0.25">
      <c r="B100" s="35"/>
      <c r="C100" s="47"/>
      <c r="D100" s="36"/>
    </row>
    <row r="101" spans="2:4" x14ac:dyDescent="0.25">
      <c r="B101" s="35"/>
      <c r="C101" s="47"/>
      <c r="D101" s="36"/>
    </row>
    <row r="102" spans="2:4" x14ac:dyDescent="0.25">
      <c r="B102" s="35"/>
      <c r="C102" s="47"/>
      <c r="D102" s="36"/>
    </row>
    <row r="103" spans="2:4" x14ac:dyDescent="0.25">
      <c r="B103" s="35"/>
      <c r="C103" s="47"/>
      <c r="D103" s="36"/>
    </row>
    <row r="104" spans="2:4" x14ac:dyDescent="0.25">
      <c r="B104" s="35"/>
      <c r="C104" s="47"/>
      <c r="D104" s="36"/>
    </row>
    <row r="105" spans="2:4" x14ac:dyDescent="0.25">
      <c r="B105" s="35"/>
      <c r="C105" s="47"/>
      <c r="D105" s="36"/>
    </row>
    <row r="106" spans="2:4" x14ac:dyDescent="0.25">
      <c r="B106" s="35"/>
      <c r="C106" s="47"/>
      <c r="D106" s="36"/>
    </row>
    <row r="107" spans="2:4" x14ac:dyDescent="0.25">
      <c r="B107" s="35"/>
      <c r="C107" s="47"/>
      <c r="D107" s="36"/>
    </row>
    <row r="108" spans="2:4" x14ac:dyDescent="0.25">
      <c r="B108" s="35"/>
      <c r="C108" s="47"/>
      <c r="D108" s="36"/>
    </row>
    <row r="109" spans="2:4" ht="15.75" thickBot="1" x14ac:dyDescent="0.3">
      <c r="B109" s="37"/>
      <c r="C109" s="39"/>
      <c r="D109" s="38"/>
    </row>
  </sheetData>
  <mergeCells count="3">
    <mergeCell ref="B2:D2"/>
    <mergeCell ref="B4:D4"/>
    <mergeCell ref="B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R59"/>
  <sheetViews>
    <sheetView workbookViewId="0">
      <selection activeCell="R5" sqref="R5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2.85546875" customWidth="1"/>
    <col min="18" max="18" width="85.7109375" style="4" customWidth="1"/>
  </cols>
  <sheetData>
    <row r="1" spans="2:18" ht="15.75" thickBot="1" x14ac:dyDescent="0.3"/>
    <row r="2" spans="2:18" ht="32.25" thickBot="1" x14ac:dyDescent="0.55000000000000004">
      <c r="B2" s="205" t="s">
        <v>1400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7"/>
    </row>
    <row r="3" spans="2:18" ht="15.75" thickBot="1" x14ac:dyDescent="0.3"/>
    <row r="4" spans="2:18" ht="21.75" thickBot="1" x14ac:dyDescent="0.4">
      <c r="B4" s="202" t="s">
        <v>1398</v>
      </c>
      <c r="C4" s="203"/>
      <c r="D4" s="203"/>
      <c r="E4" s="203"/>
      <c r="F4" s="203"/>
      <c r="G4" s="203"/>
      <c r="H4" s="203"/>
      <c r="I4" s="204"/>
      <c r="O4" s="202" t="s">
        <v>1399</v>
      </c>
      <c r="P4" s="204"/>
      <c r="R4" s="32" t="s">
        <v>1539</v>
      </c>
    </row>
    <row r="5" spans="2:18" ht="15.75" thickBot="1" x14ac:dyDescent="0.3">
      <c r="B5" s="4"/>
      <c r="C5" s="4"/>
      <c r="E5" s="4"/>
      <c r="F5" s="4"/>
      <c r="K5" s="4"/>
      <c r="L5" s="4"/>
      <c r="M5" s="4"/>
      <c r="O5" s="4"/>
      <c r="P5" s="4"/>
    </row>
    <row r="6" spans="2:18" ht="123.75" customHeight="1" thickBot="1" x14ac:dyDescent="0.3">
      <c r="B6" s="210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211"/>
      <c r="D6" s="211"/>
      <c r="E6" s="211"/>
      <c r="F6" s="211"/>
      <c r="G6" s="211"/>
      <c r="H6" s="211"/>
      <c r="I6" s="212"/>
      <c r="K6" s="4"/>
      <c r="L6" s="4"/>
      <c r="M6" s="4"/>
      <c r="O6" s="210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212"/>
    </row>
    <row r="7" spans="2:18" x14ac:dyDescent="0.25">
      <c r="B7" s="4"/>
      <c r="C7" s="4"/>
      <c r="E7" s="4"/>
      <c r="F7" s="4"/>
      <c r="H7" s="20"/>
      <c r="K7" s="4"/>
      <c r="L7" s="4"/>
      <c r="M7" s="4"/>
      <c r="O7" s="4"/>
      <c r="P7" s="4"/>
    </row>
    <row r="8" spans="2:18" s="40" customFormat="1" x14ac:dyDescent="0.25">
      <c r="B8" s="55" t="s">
        <v>1359</v>
      </c>
      <c r="C8" s="56" t="s">
        <v>1360</v>
      </c>
      <c r="D8" s="57" t="s">
        <v>1315</v>
      </c>
      <c r="E8" s="58" t="s">
        <v>1361</v>
      </c>
      <c r="F8" s="58" t="s">
        <v>1362</v>
      </c>
      <c r="G8" s="56" t="s">
        <v>1363</v>
      </c>
      <c r="H8" s="57" t="s">
        <v>1364</v>
      </c>
      <c r="I8" s="59" t="s">
        <v>1365</v>
      </c>
      <c r="K8" s="81" t="s">
        <v>1332</v>
      </c>
      <c r="L8" s="84" t="s">
        <v>1407</v>
      </c>
      <c r="M8" s="82" t="s">
        <v>1375</v>
      </c>
      <c r="O8" s="55" t="s">
        <v>1359</v>
      </c>
      <c r="P8" s="60" t="s">
        <v>1360</v>
      </c>
      <c r="R8" s="61" t="s">
        <v>1403</v>
      </c>
    </row>
    <row r="9" spans="2:18" ht="7.5" customHeight="1" thickBot="1" x14ac:dyDescent="0.3">
      <c r="L9" s="83">
        <f>max_stazakategorija_id</f>
        <v>1000</v>
      </c>
      <c r="M9" s="83"/>
    </row>
    <row r="10" spans="2:18" x14ac:dyDescent="0.25">
      <c r="B10" s="41">
        <v>101</v>
      </c>
      <c r="C10" s="42" t="s">
        <v>62</v>
      </c>
      <c r="D10" s="43" t="s">
        <v>1351</v>
      </c>
      <c r="E10" s="44">
        <v>21</v>
      </c>
      <c r="F10" s="44">
        <v>34</v>
      </c>
      <c r="G10" s="42" t="s">
        <v>1352</v>
      </c>
      <c r="H10" s="43">
        <v>1</v>
      </c>
      <c r="I10" s="45">
        <v>1</v>
      </c>
      <c r="K10" s="69">
        <f>IF(B10="","",K9+1)</f>
        <v>1</v>
      </c>
      <c r="L10" s="85">
        <f>IF(K10="","",MAX(L$9:L9)+1)</f>
        <v>1001</v>
      </c>
      <c r="M10" s="72">
        <f>IF(K10="","",IFERROR(INDEX(natjecanje!BS$11:BS$410,MATCH(B10,natjecanje!AZ$11:AZ$410,0)),""))</f>
        <v>1005</v>
      </c>
      <c r="O10" s="41">
        <v>291</v>
      </c>
      <c r="P10" s="34" t="s">
        <v>1371</v>
      </c>
      <c r="R10" s="29" t="str">
        <f>IF(B10="","",IF(IFERROR(MATCH(B10,natjecanje!AZ$11:AZ$410,0),0)=0,"","INSERT INTO staza_kategorija(id, staza_id,kategorija_id,rbr) VALUES ("&amp;L10&amp;","&amp;M10&amp;","&amp;B10&amp;","&amp;K10&amp;");"))</f>
        <v>INSERT INTO staza_kategorija(id, staza_id,kategorija_id,rbr) VALUES (1001,1005,101,1);</v>
      </c>
    </row>
    <row r="11" spans="2:18" x14ac:dyDescent="0.25">
      <c r="B11" s="46">
        <v>102</v>
      </c>
      <c r="C11" s="47" t="s">
        <v>232</v>
      </c>
      <c r="D11" s="48" t="s">
        <v>1353</v>
      </c>
      <c r="E11" s="49">
        <v>21</v>
      </c>
      <c r="F11" s="49">
        <v>34</v>
      </c>
      <c r="G11" s="47" t="s">
        <v>1352</v>
      </c>
      <c r="H11" s="48">
        <v>1</v>
      </c>
      <c r="I11" s="50">
        <v>2</v>
      </c>
      <c r="K11" s="73">
        <f t="shared" ref="K11:K59" si="0">IF(B11="","",K10+1)</f>
        <v>2</v>
      </c>
      <c r="L11" s="86">
        <f>IF(K11="","",MAX(L$9:L10)+1)</f>
        <v>1002</v>
      </c>
      <c r="M11" s="76">
        <f>IF(K11="","",IFERROR(INDEX(natjecanje!BS$11:BS$410,MATCH(B11,natjecanje!AZ$11:AZ$410,0)),""))</f>
        <v>1004</v>
      </c>
      <c r="O11" s="46"/>
      <c r="P11" s="36"/>
      <c r="R11" s="30" t="str">
        <f>IF(B11="","",IF(IFERROR(MATCH(B11,natjecanje!AZ$11:AZ$410,0),0)=0,"","INSERT INTO staza_kategorija(id, staza_id,kategorija_id,rbr) VALUES ("&amp;L11&amp;","&amp;M11&amp;","&amp;B11&amp;","&amp;K11&amp;");"))</f>
        <v>INSERT INTO staza_kategorija(id, staza_id,kategorija_id,rbr) VALUES (1002,1004,102,2);</v>
      </c>
    </row>
    <row r="12" spans="2:18" x14ac:dyDescent="0.25">
      <c r="B12" s="46">
        <v>103</v>
      </c>
      <c r="C12" s="47" t="s">
        <v>574</v>
      </c>
      <c r="D12" s="48" t="s">
        <v>1351</v>
      </c>
      <c r="E12" s="49">
        <v>70</v>
      </c>
      <c r="F12" s="49">
        <v>99</v>
      </c>
      <c r="G12" s="47" t="s">
        <v>1354</v>
      </c>
      <c r="H12" s="48">
        <v>1</v>
      </c>
      <c r="I12" s="50">
        <v>3</v>
      </c>
      <c r="K12" s="73">
        <f t="shared" si="0"/>
        <v>3</v>
      </c>
      <c r="L12" s="86">
        <f>IF(K12="","",MAX(L$9:L11)+1)</f>
        <v>1003</v>
      </c>
      <c r="M12" s="76">
        <f>IF(K12="","",IFERROR(INDEX(natjecanje!BS$11:BS$410,MATCH(B12,natjecanje!AZ$11:AZ$410,0)),""))</f>
        <v>1009</v>
      </c>
      <c r="O12" s="46"/>
      <c r="P12" s="36"/>
      <c r="R12" s="30" t="str">
        <f>IF(B12="","",IF(IFERROR(MATCH(B12,natjecanje!AZ$11:AZ$410,0),0)=0,"","INSERT INTO staza_kategorija(id, staza_id,kategorija_id,rbr) VALUES ("&amp;L12&amp;","&amp;M12&amp;","&amp;B12&amp;","&amp;K12&amp;");"))</f>
        <v>INSERT INTO staza_kategorija(id, staza_id,kategorija_id,rbr) VALUES (1003,1009,103,3);</v>
      </c>
    </row>
    <row r="13" spans="2:18" x14ac:dyDescent="0.25">
      <c r="B13" s="46">
        <v>104</v>
      </c>
      <c r="C13" s="47" t="s">
        <v>180</v>
      </c>
      <c r="D13" s="48" t="s">
        <v>1351</v>
      </c>
      <c r="E13" s="49">
        <v>65</v>
      </c>
      <c r="F13" s="49">
        <v>69</v>
      </c>
      <c r="G13" s="47" t="s">
        <v>1354</v>
      </c>
      <c r="H13" s="48">
        <v>1</v>
      </c>
      <c r="I13" s="50">
        <v>4</v>
      </c>
      <c r="K13" s="73">
        <f t="shared" si="0"/>
        <v>4</v>
      </c>
      <c r="L13" s="86">
        <f>IF(K13="","",MAX(L$9:L12)+1)</f>
        <v>1004</v>
      </c>
      <c r="M13" s="76">
        <f>IF(K13="","",IFERROR(INDEX(natjecanje!BS$11:BS$410,MATCH(B13,natjecanje!AZ$11:AZ$410,0)),""))</f>
        <v>1009</v>
      </c>
      <c r="O13" s="46"/>
      <c r="P13" s="36"/>
      <c r="R13" s="30" t="str">
        <f>IF(B13="","",IF(IFERROR(MATCH(B13,natjecanje!AZ$11:AZ$410,0),0)=0,"","INSERT INTO staza_kategorija(id, staza_id,kategorija_id,rbr) VALUES ("&amp;L13&amp;","&amp;M13&amp;","&amp;B13&amp;","&amp;K13&amp;");"))</f>
        <v>INSERT INTO staza_kategorija(id, staza_id,kategorija_id,rbr) VALUES (1004,1009,104,4);</v>
      </c>
    </row>
    <row r="14" spans="2:18" x14ac:dyDescent="0.25">
      <c r="B14" s="46">
        <v>105</v>
      </c>
      <c r="C14" s="47" t="s">
        <v>168</v>
      </c>
      <c r="D14" s="48" t="s">
        <v>1351</v>
      </c>
      <c r="E14" s="49">
        <v>55</v>
      </c>
      <c r="F14" s="49">
        <v>64</v>
      </c>
      <c r="G14" s="47" t="s">
        <v>1354</v>
      </c>
      <c r="H14" s="48">
        <v>1</v>
      </c>
      <c r="I14" s="50">
        <v>5</v>
      </c>
      <c r="K14" s="73">
        <f t="shared" si="0"/>
        <v>5</v>
      </c>
      <c r="L14" s="86">
        <f>IF(K14="","",MAX(L$9:L13)+1)</f>
        <v>1005</v>
      </c>
      <c r="M14" s="76">
        <f>IF(K14="","",IFERROR(INDEX(natjecanje!BS$11:BS$410,MATCH(B14,natjecanje!AZ$11:AZ$410,0)),""))</f>
        <v>1008</v>
      </c>
      <c r="O14" s="46"/>
      <c r="P14" s="36"/>
      <c r="R14" s="30" t="str">
        <f>IF(B14="","",IF(IFERROR(MATCH(B14,natjecanje!AZ$11:AZ$410,0),0)=0,"","INSERT INTO staza_kategorija(id, staza_id,kategorija_id,rbr) VALUES ("&amp;L14&amp;","&amp;M14&amp;","&amp;B14&amp;","&amp;K14&amp;");"))</f>
        <v>INSERT INTO staza_kategorija(id, staza_id,kategorija_id,rbr) VALUES (1005,1008,105,5);</v>
      </c>
    </row>
    <row r="15" spans="2:18" x14ac:dyDescent="0.25">
      <c r="B15" s="46">
        <v>106</v>
      </c>
      <c r="C15" s="47" t="s">
        <v>142</v>
      </c>
      <c r="D15" s="48" t="s">
        <v>1351</v>
      </c>
      <c r="E15" s="49">
        <v>45</v>
      </c>
      <c r="F15" s="49">
        <v>54</v>
      </c>
      <c r="G15" s="47" t="s">
        <v>1354</v>
      </c>
      <c r="H15" s="48">
        <v>1</v>
      </c>
      <c r="I15" s="50">
        <v>6</v>
      </c>
      <c r="K15" s="73">
        <f t="shared" si="0"/>
        <v>6</v>
      </c>
      <c r="L15" s="86">
        <f>IF(K15="","",MAX(L$9:L14)+1)</f>
        <v>1006</v>
      </c>
      <c r="M15" s="76">
        <f>IF(K15="","",IFERROR(INDEX(natjecanje!BS$11:BS$410,MATCH(B15,natjecanje!AZ$11:AZ$410,0)),""))</f>
        <v>1007</v>
      </c>
      <c r="O15" s="46"/>
      <c r="P15" s="36"/>
      <c r="R15" s="30" t="str">
        <f>IF(B15="","",IF(IFERROR(MATCH(B15,natjecanje!AZ$11:AZ$410,0),0)=0,"","INSERT INTO staza_kategorija(id, staza_id,kategorija_id,rbr) VALUES ("&amp;L15&amp;","&amp;M15&amp;","&amp;B15&amp;","&amp;K15&amp;");"))</f>
        <v>INSERT INTO staza_kategorija(id, staza_id,kategorija_id,rbr) VALUES (1006,1007,106,6);</v>
      </c>
    </row>
    <row r="16" spans="2:18" x14ac:dyDescent="0.25">
      <c r="B16" s="46">
        <v>107</v>
      </c>
      <c r="C16" s="47" t="s">
        <v>116</v>
      </c>
      <c r="D16" s="48" t="s">
        <v>1351</v>
      </c>
      <c r="E16" s="49">
        <v>35</v>
      </c>
      <c r="F16" s="49">
        <v>44</v>
      </c>
      <c r="G16" s="47" t="s">
        <v>1354</v>
      </c>
      <c r="H16" s="48">
        <v>1</v>
      </c>
      <c r="I16" s="50">
        <v>7</v>
      </c>
      <c r="K16" s="73">
        <f t="shared" si="0"/>
        <v>7</v>
      </c>
      <c r="L16" s="86">
        <f>IF(K16="","",MAX(L$9:L15)+1)</f>
        <v>1007</v>
      </c>
      <c r="M16" s="76">
        <f>IF(K16="","",IFERROR(INDEX(natjecanje!BS$11:BS$410,MATCH(B16,natjecanje!AZ$11:AZ$410,0)),""))</f>
        <v>1006</v>
      </c>
      <c r="O16" s="46"/>
      <c r="P16" s="36"/>
      <c r="R16" s="30" t="str">
        <f>IF(B16="","",IF(IFERROR(MATCH(B16,natjecanje!AZ$11:AZ$410,0),0)=0,"","INSERT INTO staza_kategorija(id, staza_id,kategorija_id,rbr) VALUES ("&amp;L16&amp;","&amp;M16&amp;","&amp;B16&amp;","&amp;K16&amp;");"))</f>
        <v>INSERT INTO staza_kategorija(id, staza_id,kategorija_id,rbr) VALUES (1007,1006,107,7);</v>
      </c>
    </row>
    <row r="17" spans="2:18" x14ac:dyDescent="0.25">
      <c r="B17" s="46">
        <v>108</v>
      </c>
      <c r="C17" s="47" t="s">
        <v>92</v>
      </c>
      <c r="D17" s="48" t="s">
        <v>1351</v>
      </c>
      <c r="E17" s="49">
        <v>21</v>
      </c>
      <c r="F17" s="49">
        <v>34</v>
      </c>
      <c r="G17" s="47" t="s">
        <v>1352</v>
      </c>
      <c r="H17" s="48">
        <v>1</v>
      </c>
      <c r="I17" s="50">
        <v>8</v>
      </c>
      <c r="K17" s="73">
        <f t="shared" si="0"/>
        <v>8</v>
      </c>
      <c r="L17" s="86">
        <f>IF(K17="","",MAX(L$9:L16)+1)</f>
        <v>1008</v>
      </c>
      <c r="M17" s="76">
        <f>IF(K17="","",IFERROR(INDEX(natjecanje!BS$11:BS$410,MATCH(B17,natjecanje!AZ$11:AZ$410,0)),""))</f>
        <v>1003</v>
      </c>
      <c r="O17" s="46"/>
      <c r="P17" s="36"/>
      <c r="R17" s="30" t="str">
        <f>IF(B17="","",IF(IFERROR(MATCH(B17,natjecanje!AZ$11:AZ$410,0),0)=0,"","INSERT INTO staza_kategorija(id, staza_id,kategorija_id,rbr) VALUES ("&amp;L17&amp;","&amp;M17&amp;","&amp;B17&amp;","&amp;K17&amp;");"))</f>
        <v>INSERT INTO staza_kategorija(id, staza_id,kategorija_id,rbr) VALUES (1008,1003,108,8);</v>
      </c>
    </row>
    <row r="18" spans="2:18" x14ac:dyDescent="0.25">
      <c r="B18" s="46">
        <v>109</v>
      </c>
      <c r="C18" s="47" t="s">
        <v>51</v>
      </c>
      <c r="D18" s="48" t="s">
        <v>1351</v>
      </c>
      <c r="E18" s="49">
        <v>17</v>
      </c>
      <c r="F18" s="49">
        <v>20</v>
      </c>
      <c r="G18" s="47" t="s">
        <v>1355</v>
      </c>
      <c r="H18" s="48">
        <v>1</v>
      </c>
      <c r="I18" s="50">
        <v>9</v>
      </c>
      <c r="K18" s="73">
        <f t="shared" si="0"/>
        <v>9</v>
      </c>
      <c r="L18" s="86">
        <f>IF(K18="","",MAX(L$9:L17)+1)</f>
        <v>1009</v>
      </c>
      <c r="M18" s="76">
        <f>IF(K18="","",IFERROR(INDEX(natjecanje!BS$11:BS$410,MATCH(B18,natjecanje!AZ$11:AZ$410,0)),""))</f>
        <v>1004</v>
      </c>
      <c r="O18" s="46"/>
      <c r="P18" s="36"/>
      <c r="R18" s="30" t="str">
        <f>IF(B18="","",IF(IFERROR(MATCH(B18,natjecanje!AZ$11:AZ$410,0),0)=0,"","INSERT INTO staza_kategorija(id, staza_id,kategorija_id,rbr) VALUES ("&amp;L18&amp;","&amp;M18&amp;","&amp;B18&amp;","&amp;K18&amp;");"))</f>
        <v>INSERT INTO staza_kategorija(id, staza_id,kategorija_id,rbr) VALUES (1009,1004,109,9);</v>
      </c>
    </row>
    <row r="19" spans="2:18" x14ac:dyDescent="0.25">
      <c r="B19" s="46">
        <v>110</v>
      </c>
      <c r="C19" s="47" t="s">
        <v>42</v>
      </c>
      <c r="D19" s="48" t="s">
        <v>1351</v>
      </c>
      <c r="E19" s="49">
        <v>15</v>
      </c>
      <c r="F19" s="49">
        <v>16</v>
      </c>
      <c r="G19" s="47" t="s">
        <v>1355</v>
      </c>
      <c r="H19" s="48">
        <v>1</v>
      </c>
      <c r="I19" s="50">
        <v>10</v>
      </c>
      <c r="K19" s="73">
        <f t="shared" si="0"/>
        <v>10</v>
      </c>
      <c r="L19" s="86">
        <f>IF(K19="","",MAX(L$9:L18)+1)</f>
        <v>1010</v>
      </c>
      <c r="M19" s="76">
        <f>IF(K19="","",IFERROR(INDEX(natjecanje!BS$11:BS$410,MATCH(B19,natjecanje!AZ$11:AZ$410,0)),""))</f>
        <v>1003</v>
      </c>
      <c r="O19" s="46"/>
      <c r="P19" s="36"/>
      <c r="R19" s="30" t="str">
        <f>IF(B19="","",IF(IFERROR(MATCH(B19,natjecanje!AZ$11:AZ$410,0),0)=0,"","INSERT INTO staza_kategorija(id, staza_id,kategorija_id,rbr) VALUES ("&amp;L19&amp;","&amp;M19&amp;","&amp;B19&amp;","&amp;K19&amp;");"))</f>
        <v>INSERT INTO staza_kategorija(id, staza_id,kategorija_id,rbr) VALUES (1010,1003,110,10);</v>
      </c>
    </row>
    <row r="20" spans="2:18" x14ac:dyDescent="0.25">
      <c r="B20" s="46">
        <v>111</v>
      </c>
      <c r="C20" s="47" t="s">
        <v>28</v>
      </c>
      <c r="D20" s="48" t="s">
        <v>1351</v>
      </c>
      <c r="E20" s="49">
        <v>13</v>
      </c>
      <c r="F20" s="49">
        <v>14</v>
      </c>
      <c r="G20" s="47" t="s">
        <v>1355</v>
      </c>
      <c r="H20" s="48">
        <v>1</v>
      </c>
      <c r="I20" s="50">
        <v>11</v>
      </c>
      <c r="K20" s="73">
        <f t="shared" si="0"/>
        <v>11</v>
      </c>
      <c r="L20" s="86">
        <f>IF(K20="","",MAX(L$9:L19)+1)</f>
        <v>1011</v>
      </c>
      <c r="M20" s="76">
        <f>IF(K20="","",IFERROR(INDEX(natjecanje!BS$11:BS$410,MATCH(B20,natjecanje!AZ$11:AZ$410,0)),""))</f>
        <v>1002</v>
      </c>
      <c r="O20" s="46"/>
      <c r="P20" s="36"/>
      <c r="R20" s="30" t="str">
        <f>IF(B20="","",IF(IFERROR(MATCH(B20,natjecanje!AZ$11:AZ$410,0),0)=0,"","INSERT INTO staza_kategorija(id, staza_id,kategorija_id,rbr) VALUES ("&amp;L20&amp;","&amp;M20&amp;","&amp;B20&amp;","&amp;K20&amp;");"))</f>
        <v>INSERT INTO staza_kategorija(id, staza_id,kategorija_id,rbr) VALUES (1011,1002,111,11);</v>
      </c>
    </row>
    <row r="21" spans="2:18" x14ac:dyDescent="0.25">
      <c r="B21" s="46">
        <v>112</v>
      </c>
      <c r="C21" s="47" t="s">
        <v>5</v>
      </c>
      <c r="D21" s="48" t="s">
        <v>1351</v>
      </c>
      <c r="E21" s="49">
        <v>7</v>
      </c>
      <c r="F21" s="49">
        <v>12</v>
      </c>
      <c r="G21" s="47" t="s">
        <v>1355</v>
      </c>
      <c r="H21" s="48">
        <v>1</v>
      </c>
      <c r="I21" s="50">
        <v>12</v>
      </c>
      <c r="K21" s="73">
        <f t="shared" si="0"/>
        <v>12</v>
      </c>
      <c r="L21" s="86">
        <f>IF(K21="","",MAX(L$9:L20)+1)</f>
        <v>1012</v>
      </c>
      <c r="M21" s="76">
        <f>IF(K21="","",IFERROR(INDEX(natjecanje!BS$11:BS$410,MATCH(B21,natjecanje!AZ$11:AZ$410,0)),""))</f>
        <v>1001</v>
      </c>
      <c r="O21" s="46"/>
      <c r="P21" s="36"/>
      <c r="R21" s="30" t="str">
        <f>IF(B21="","",IF(IFERROR(MATCH(B21,natjecanje!AZ$11:AZ$410,0),0)=0,"","INSERT INTO staza_kategorija(id, staza_id,kategorija_id,rbr) VALUES ("&amp;L21&amp;","&amp;M21&amp;","&amp;B21&amp;","&amp;K21&amp;");"))</f>
        <v>INSERT INTO staza_kategorija(id, staza_id,kategorija_id,rbr) VALUES (1012,1001,112,12);</v>
      </c>
    </row>
    <row r="22" spans="2:18" x14ac:dyDescent="0.25">
      <c r="B22" s="46">
        <v>113</v>
      </c>
      <c r="C22" s="47" t="s">
        <v>875</v>
      </c>
      <c r="D22" s="48" t="s">
        <v>1353</v>
      </c>
      <c r="E22" s="49">
        <v>70</v>
      </c>
      <c r="F22" s="49">
        <v>99</v>
      </c>
      <c r="G22" s="47" t="s">
        <v>1354</v>
      </c>
      <c r="H22" s="48">
        <v>1</v>
      </c>
      <c r="I22" s="50">
        <v>13</v>
      </c>
      <c r="K22" s="73">
        <f t="shared" si="0"/>
        <v>13</v>
      </c>
      <c r="L22" s="86">
        <f>IF(K22="","",MAX(L$9:L21)+1)</f>
        <v>1013</v>
      </c>
      <c r="M22" s="76">
        <f>IF(K22="","",IFERROR(INDEX(natjecanje!BS$11:BS$410,MATCH(B22,natjecanje!AZ$11:AZ$410,0)),""))</f>
        <v>1013</v>
      </c>
      <c r="O22" s="46"/>
      <c r="P22" s="36"/>
      <c r="R22" s="30" t="str">
        <f>IF(B22="","",IF(IFERROR(MATCH(B22,natjecanje!AZ$11:AZ$410,0),0)=0,"","INSERT INTO staza_kategorija(id, staza_id,kategorija_id,rbr) VALUES ("&amp;L22&amp;","&amp;M22&amp;","&amp;B22&amp;","&amp;K22&amp;");"))</f>
        <v>INSERT INTO staza_kategorija(id, staza_id,kategorija_id,rbr) VALUES (1013,1013,113,13);</v>
      </c>
    </row>
    <row r="23" spans="2:18" x14ac:dyDescent="0.25">
      <c r="B23" s="46">
        <v>114</v>
      </c>
      <c r="C23" s="47" t="s">
        <v>331</v>
      </c>
      <c r="D23" s="48" t="s">
        <v>1353</v>
      </c>
      <c r="E23" s="49">
        <v>65</v>
      </c>
      <c r="F23" s="49">
        <v>69</v>
      </c>
      <c r="G23" s="47" t="s">
        <v>1354</v>
      </c>
      <c r="H23" s="48">
        <v>1</v>
      </c>
      <c r="I23" s="50">
        <v>14</v>
      </c>
      <c r="K23" s="73">
        <f t="shared" si="0"/>
        <v>14</v>
      </c>
      <c r="L23" s="86">
        <f>IF(K23="","",MAX(L$9:L22)+1)</f>
        <v>1014</v>
      </c>
      <c r="M23" s="76">
        <f>IF(K23="","",IFERROR(INDEX(natjecanje!BS$11:BS$410,MATCH(B23,natjecanje!AZ$11:AZ$410,0)),""))</f>
        <v>1012</v>
      </c>
      <c r="O23" s="46"/>
      <c r="P23" s="36"/>
      <c r="R23" s="30" t="str">
        <f>IF(B23="","",IF(IFERROR(MATCH(B23,natjecanje!AZ$11:AZ$410,0),0)=0,"","INSERT INTO staza_kategorija(id, staza_id,kategorija_id,rbr) VALUES ("&amp;L23&amp;","&amp;M23&amp;","&amp;B23&amp;","&amp;K23&amp;");"))</f>
        <v>INSERT INTO staza_kategorija(id, staza_id,kategorija_id,rbr) VALUES (1014,1012,114,14);</v>
      </c>
    </row>
    <row r="24" spans="2:18" x14ac:dyDescent="0.25">
      <c r="B24" s="46">
        <v>115</v>
      </c>
      <c r="C24" s="47" t="s">
        <v>322</v>
      </c>
      <c r="D24" s="48" t="s">
        <v>1353</v>
      </c>
      <c r="E24" s="49">
        <v>55</v>
      </c>
      <c r="F24" s="49">
        <v>64</v>
      </c>
      <c r="G24" s="47" t="s">
        <v>1354</v>
      </c>
      <c r="H24" s="48">
        <v>1</v>
      </c>
      <c r="I24" s="50">
        <v>15</v>
      </c>
      <c r="K24" s="73">
        <f t="shared" si="0"/>
        <v>15</v>
      </c>
      <c r="L24" s="86">
        <f>IF(K24="","",MAX(L$9:L23)+1)</f>
        <v>1015</v>
      </c>
      <c r="M24" s="76">
        <f>IF(K24="","",IFERROR(INDEX(natjecanje!BS$11:BS$410,MATCH(B24,natjecanje!AZ$11:AZ$410,0)),""))</f>
        <v>1009</v>
      </c>
      <c r="O24" s="46"/>
      <c r="P24" s="36"/>
      <c r="R24" s="30" t="str">
        <f>IF(B24="","",IF(IFERROR(MATCH(B24,natjecanje!AZ$11:AZ$410,0),0)=0,"","INSERT INTO staza_kategorija(id, staza_id,kategorija_id,rbr) VALUES ("&amp;L24&amp;","&amp;M24&amp;","&amp;B24&amp;","&amp;K24&amp;");"))</f>
        <v>INSERT INTO staza_kategorija(id, staza_id,kategorija_id,rbr) VALUES (1015,1009,115,15);</v>
      </c>
    </row>
    <row r="25" spans="2:18" x14ac:dyDescent="0.25">
      <c r="B25" s="46">
        <v>116</v>
      </c>
      <c r="C25" s="47" t="s">
        <v>304</v>
      </c>
      <c r="D25" s="48" t="s">
        <v>1353</v>
      </c>
      <c r="E25" s="49">
        <v>45</v>
      </c>
      <c r="F25" s="49">
        <v>54</v>
      </c>
      <c r="G25" s="47" t="s">
        <v>1354</v>
      </c>
      <c r="H25" s="48">
        <v>1</v>
      </c>
      <c r="I25" s="50">
        <v>16</v>
      </c>
      <c r="K25" s="73">
        <f t="shared" si="0"/>
        <v>16</v>
      </c>
      <c r="L25" s="86">
        <f>IF(K25="","",MAX(L$9:L24)+1)</f>
        <v>1016</v>
      </c>
      <c r="M25" s="76">
        <f>IF(K25="","",IFERROR(INDEX(natjecanje!BS$11:BS$410,MATCH(B25,natjecanje!AZ$11:AZ$410,0)),""))</f>
        <v>1008</v>
      </c>
      <c r="O25" s="46"/>
      <c r="P25" s="36"/>
      <c r="R25" s="30" t="str">
        <f>IF(B25="","",IF(IFERROR(MATCH(B25,natjecanje!AZ$11:AZ$410,0),0)=0,"","INSERT INTO staza_kategorija(id, staza_id,kategorija_id,rbr) VALUES ("&amp;L25&amp;","&amp;M25&amp;","&amp;B25&amp;","&amp;K25&amp;");"))</f>
        <v>INSERT INTO staza_kategorija(id, staza_id,kategorija_id,rbr) VALUES (1016,1008,116,16);</v>
      </c>
    </row>
    <row r="26" spans="2:18" x14ac:dyDescent="0.25">
      <c r="B26" s="46">
        <v>117</v>
      </c>
      <c r="C26" s="47" t="s">
        <v>270</v>
      </c>
      <c r="D26" s="48" t="s">
        <v>1353</v>
      </c>
      <c r="E26" s="49">
        <v>35</v>
      </c>
      <c r="F26" s="49">
        <v>44</v>
      </c>
      <c r="G26" s="47" t="s">
        <v>1354</v>
      </c>
      <c r="H26" s="48">
        <v>1</v>
      </c>
      <c r="I26" s="50">
        <v>17</v>
      </c>
      <c r="K26" s="73">
        <f t="shared" si="0"/>
        <v>17</v>
      </c>
      <c r="L26" s="86">
        <f>IF(K26="","",MAX(L$9:L25)+1)</f>
        <v>1017</v>
      </c>
      <c r="M26" s="76">
        <f>IF(K26="","",IFERROR(INDEX(natjecanje!BS$11:BS$410,MATCH(B26,natjecanje!AZ$11:AZ$410,0)),""))</f>
        <v>1007</v>
      </c>
      <c r="O26" s="46"/>
      <c r="P26" s="36"/>
      <c r="R26" s="30" t="str">
        <f>IF(B26="","",IF(IFERROR(MATCH(B26,natjecanje!AZ$11:AZ$410,0),0)=0,"","INSERT INTO staza_kategorija(id, staza_id,kategorija_id,rbr) VALUES ("&amp;L26&amp;","&amp;M26&amp;","&amp;B26&amp;","&amp;K26&amp;");"))</f>
        <v>INSERT INTO staza_kategorija(id, staza_id,kategorija_id,rbr) VALUES (1017,1007,117,17);</v>
      </c>
    </row>
    <row r="27" spans="2:18" x14ac:dyDescent="0.25">
      <c r="B27" s="46">
        <v>118</v>
      </c>
      <c r="C27" s="47" t="s">
        <v>248</v>
      </c>
      <c r="D27" s="48" t="s">
        <v>1353</v>
      </c>
      <c r="E27" s="49">
        <v>21</v>
      </c>
      <c r="F27" s="49">
        <v>34</v>
      </c>
      <c r="G27" s="47" t="s">
        <v>1352</v>
      </c>
      <c r="H27" s="48">
        <v>1</v>
      </c>
      <c r="I27" s="50">
        <v>18</v>
      </c>
      <c r="K27" s="73">
        <f t="shared" si="0"/>
        <v>18</v>
      </c>
      <c r="L27" s="86">
        <f>IF(K27="","",MAX(L$9:L26)+1)</f>
        <v>1018</v>
      </c>
      <c r="M27" s="76">
        <f>IF(K27="","",IFERROR(INDEX(natjecanje!BS$11:BS$410,MATCH(B27,natjecanje!AZ$11:AZ$410,0)),""))</f>
        <v>1011</v>
      </c>
      <c r="O27" s="46"/>
      <c r="P27" s="36"/>
      <c r="R27" s="30" t="str">
        <f>IF(B27="","",IF(IFERROR(MATCH(B27,natjecanje!AZ$11:AZ$410,0),0)=0,"","INSERT INTO staza_kategorija(id, staza_id,kategorija_id,rbr) VALUES ("&amp;L27&amp;","&amp;M27&amp;","&amp;B27&amp;","&amp;K27&amp;");"))</f>
        <v>INSERT INTO staza_kategorija(id, staza_id,kategorija_id,rbr) VALUES (1018,1011,118,18);</v>
      </c>
    </row>
    <row r="28" spans="2:18" x14ac:dyDescent="0.25">
      <c r="B28" s="46">
        <v>119</v>
      </c>
      <c r="C28" s="47" t="s">
        <v>229</v>
      </c>
      <c r="D28" s="48" t="s">
        <v>1353</v>
      </c>
      <c r="E28" s="49">
        <v>17</v>
      </c>
      <c r="F28" s="49">
        <v>20</v>
      </c>
      <c r="G28" s="47" t="s">
        <v>1355</v>
      </c>
      <c r="H28" s="48">
        <v>1</v>
      </c>
      <c r="I28" s="50">
        <v>19</v>
      </c>
      <c r="K28" s="73">
        <f t="shared" si="0"/>
        <v>19</v>
      </c>
      <c r="L28" s="86">
        <f>IF(K28="","",MAX(L$9:L27)+1)</f>
        <v>1019</v>
      </c>
      <c r="M28" s="76">
        <f>IF(K28="","",IFERROR(INDEX(natjecanje!BS$11:BS$410,MATCH(B28,natjecanje!AZ$11:AZ$410,0)),""))</f>
        <v>1007</v>
      </c>
      <c r="O28" s="46"/>
      <c r="P28" s="36"/>
      <c r="R28" s="30" t="str">
        <f>IF(B28="","",IF(IFERROR(MATCH(B28,natjecanje!AZ$11:AZ$410,0),0)=0,"","INSERT INTO staza_kategorija(id, staza_id,kategorija_id,rbr) VALUES ("&amp;L28&amp;","&amp;M28&amp;","&amp;B28&amp;","&amp;K28&amp;");"))</f>
        <v>INSERT INTO staza_kategorija(id, staza_id,kategorija_id,rbr) VALUES (1019,1007,119,19);</v>
      </c>
    </row>
    <row r="29" spans="2:18" x14ac:dyDescent="0.25">
      <c r="B29" s="46">
        <v>120</v>
      </c>
      <c r="C29" s="47" t="s">
        <v>220</v>
      </c>
      <c r="D29" s="48" t="s">
        <v>1353</v>
      </c>
      <c r="E29" s="49">
        <v>15</v>
      </c>
      <c r="F29" s="49">
        <v>16</v>
      </c>
      <c r="G29" s="47" t="s">
        <v>1355</v>
      </c>
      <c r="H29" s="48">
        <v>1</v>
      </c>
      <c r="I29" s="50">
        <v>20</v>
      </c>
      <c r="K29" s="73">
        <f t="shared" si="0"/>
        <v>20</v>
      </c>
      <c r="L29" s="86">
        <f>IF(K29="","",MAX(L$9:L28)+1)</f>
        <v>1020</v>
      </c>
      <c r="M29" s="76">
        <f>IF(K29="","",IFERROR(INDEX(natjecanje!BS$11:BS$410,MATCH(B29,natjecanje!AZ$11:AZ$410,0)),""))</f>
        <v>1011</v>
      </c>
      <c r="O29" s="46"/>
      <c r="P29" s="36"/>
      <c r="R29" s="30" t="str">
        <f>IF(B29="","",IF(IFERROR(MATCH(B29,natjecanje!AZ$11:AZ$410,0),0)=0,"","INSERT INTO staza_kategorija(id, staza_id,kategorija_id,rbr) VALUES ("&amp;L29&amp;","&amp;M29&amp;","&amp;B29&amp;","&amp;K29&amp;");"))</f>
        <v>INSERT INTO staza_kategorija(id, staza_id,kategorija_id,rbr) VALUES (1020,1011,120,20);</v>
      </c>
    </row>
    <row r="30" spans="2:18" x14ac:dyDescent="0.25">
      <c r="B30" s="46">
        <v>121</v>
      </c>
      <c r="C30" s="47" t="s">
        <v>211</v>
      </c>
      <c r="D30" s="48" t="s">
        <v>1353</v>
      </c>
      <c r="E30" s="49">
        <v>13</v>
      </c>
      <c r="F30" s="49">
        <v>14</v>
      </c>
      <c r="G30" s="47" t="s">
        <v>1355</v>
      </c>
      <c r="H30" s="48">
        <v>1</v>
      </c>
      <c r="I30" s="50">
        <v>21</v>
      </c>
      <c r="K30" s="73">
        <f t="shared" si="0"/>
        <v>21</v>
      </c>
      <c r="L30" s="86">
        <f>IF(K30="","",MAX(L$9:L29)+1)</f>
        <v>1021</v>
      </c>
      <c r="M30" s="76">
        <f>IF(K30="","",IFERROR(INDEX(natjecanje!BS$11:BS$410,MATCH(B30,natjecanje!AZ$11:AZ$410,0)),""))</f>
        <v>1002</v>
      </c>
      <c r="O30" s="46"/>
      <c r="P30" s="36"/>
      <c r="R30" s="30" t="str">
        <f>IF(B30="","",IF(IFERROR(MATCH(B30,natjecanje!AZ$11:AZ$410,0),0)=0,"","INSERT INTO staza_kategorija(id, staza_id,kategorija_id,rbr) VALUES ("&amp;L30&amp;","&amp;M30&amp;","&amp;B30&amp;","&amp;K30&amp;");"))</f>
        <v>INSERT INTO staza_kategorija(id, staza_id,kategorija_id,rbr) VALUES (1021,1002,121,21);</v>
      </c>
    </row>
    <row r="31" spans="2:18" x14ac:dyDescent="0.25">
      <c r="B31" s="46">
        <v>122</v>
      </c>
      <c r="C31" s="47" t="s">
        <v>197</v>
      </c>
      <c r="D31" s="48" t="s">
        <v>1353</v>
      </c>
      <c r="E31" s="49">
        <v>7</v>
      </c>
      <c r="F31" s="49">
        <v>12</v>
      </c>
      <c r="G31" s="47" t="s">
        <v>1355</v>
      </c>
      <c r="H31" s="48">
        <v>1</v>
      </c>
      <c r="I31" s="50">
        <v>22</v>
      </c>
      <c r="K31" s="73">
        <f t="shared" si="0"/>
        <v>22</v>
      </c>
      <c r="L31" s="86">
        <f>IF(K31="","",MAX(L$9:L30)+1)</f>
        <v>1022</v>
      </c>
      <c r="M31" s="76">
        <f>IF(K31="","",IFERROR(INDEX(natjecanje!BS$11:BS$410,MATCH(B31,natjecanje!AZ$11:AZ$410,0)),""))</f>
        <v>1001</v>
      </c>
      <c r="O31" s="46"/>
      <c r="P31" s="36"/>
      <c r="R31" s="30" t="str">
        <f>IF(B31="","",IF(IFERROR(MATCH(B31,natjecanje!AZ$11:AZ$410,0),0)=0,"","INSERT INTO staza_kategorija(id, staza_id,kategorija_id,rbr) VALUES ("&amp;L31&amp;","&amp;M31&amp;","&amp;B31&amp;","&amp;K31&amp;");"))</f>
        <v>INSERT INTO staza_kategorija(id, staza_id,kategorija_id,rbr) VALUES (1022,1001,122,22);</v>
      </c>
    </row>
    <row r="32" spans="2:18" x14ac:dyDescent="0.25">
      <c r="B32" s="46">
        <v>291</v>
      </c>
      <c r="C32" s="47" t="s">
        <v>1356</v>
      </c>
      <c r="D32" s="48" t="s">
        <v>1357</v>
      </c>
      <c r="E32" s="49">
        <v>7</v>
      </c>
      <c r="F32" s="49">
        <v>99</v>
      </c>
      <c r="G32" s="47" t="s">
        <v>1352</v>
      </c>
      <c r="H32" s="48">
        <v>0</v>
      </c>
      <c r="I32" s="50">
        <v>291</v>
      </c>
      <c r="K32" s="73">
        <f t="shared" si="0"/>
        <v>23</v>
      </c>
      <c r="L32" s="86">
        <f>IF(K32="","",MAX(L$9:L31)+1)</f>
        <v>1023</v>
      </c>
      <c r="M32" s="76">
        <f>IF(K32="","",IFERROR(INDEX(natjecanje!BS$11:BS$410,MATCH(B32,natjecanje!AZ$11:AZ$410,0)),""))</f>
        <v>1010</v>
      </c>
      <c r="O32" s="46"/>
      <c r="P32" s="36"/>
      <c r="R32" s="30" t="str">
        <f>IF(B32="","",IF(IFERROR(MATCH(B32,natjecanje!AZ$11:AZ$410,0),0)=0,"","INSERT INTO staza_kategorija(id, staza_id,kategorija_id,rbr) VALUES ("&amp;L32&amp;","&amp;M32&amp;","&amp;B32&amp;","&amp;K32&amp;");"))</f>
        <v>INSERT INTO staza_kategorija(id, staza_id,kategorija_id,rbr) VALUES (1023,1010,291,23);</v>
      </c>
    </row>
    <row r="33" spans="2:18" x14ac:dyDescent="0.25">
      <c r="B33" s="46">
        <v>292</v>
      </c>
      <c r="C33" s="47" t="s">
        <v>1358</v>
      </c>
      <c r="D33" s="48" t="s">
        <v>1357</v>
      </c>
      <c r="E33" s="49">
        <v>7</v>
      </c>
      <c r="F33" s="49">
        <v>99</v>
      </c>
      <c r="G33" s="47" t="s">
        <v>1352</v>
      </c>
      <c r="H33" s="48">
        <v>0</v>
      </c>
      <c r="I33" s="50">
        <v>292</v>
      </c>
      <c r="K33" s="73">
        <f t="shared" si="0"/>
        <v>24</v>
      </c>
      <c r="L33" s="86">
        <f>IF(K33="","",MAX(L$9:L32)+1)</f>
        <v>1024</v>
      </c>
      <c r="M33" s="76" t="str">
        <f>IF(K33="","",IFERROR(INDEX(natjecanje!BS$11:BS$410,MATCH(B33,natjecanje!AZ$11:AZ$410,0)),""))</f>
        <v/>
      </c>
      <c r="O33" s="46"/>
      <c r="P33" s="36"/>
      <c r="R33" s="30" t="str">
        <f>IF(B33="","",IF(IFERROR(MATCH(B33,natjecanje!AZ$11:AZ$410,0),0)=0,"","INSERT INTO staza_kategorija(id, staza_id,kategorija_id,rbr) VALUES ("&amp;L33&amp;","&amp;M33&amp;","&amp;B33&amp;","&amp;K33&amp;");"))</f>
        <v/>
      </c>
    </row>
    <row r="34" spans="2:18" x14ac:dyDescent="0.25">
      <c r="B34" s="46"/>
      <c r="C34" s="47"/>
      <c r="D34" s="48"/>
      <c r="E34" s="49"/>
      <c r="F34" s="49"/>
      <c r="G34" s="47"/>
      <c r="H34" s="48"/>
      <c r="I34" s="50"/>
      <c r="K34" s="73" t="str">
        <f t="shared" si="0"/>
        <v/>
      </c>
      <c r="L34" s="86" t="str">
        <f>IF(K34="","",MAX(L$9:L33)+1)</f>
        <v/>
      </c>
      <c r="M34" s="76" t="str">
        <f>IF(K34="","",IFERROR(INDEX(natjecanje!BS$11:BS$410,MATCH(B34,natjecanje!AZ$11:AZ$410,0)),""))</f>
        <v/>
      </c>
      <c r="O34" s="46"/>
      <c r="P34" s="36"/>
      <c r="R34" s="30" t="str">
        <f>IF(B34="","",IF(IFERROR(MATCH(B34,natjecanje!AZ$11:AZ$410,0),0)=0,"","INSERT INTO staza_kategorija(id, staza_id,kategorija_id,rbr) VALUES ("&amp;L34&amp;","&amp;M34&amp;","&amp;B34&amp;","&amp;K34&amp;");"))</f>
        <v/>
      </c>
    </row>
    <row r="35" spans="2:18" x14ac:dyDescent="0.25">
      <c r="B35" s="46"/>
      <c r="C35" s="47"/>
      <c r="D35" s="48"/>
      <c r="E35" s="49"/>
      <c r="F35" s="49"/>
      <c r="G35" s="47"/>
      <c r="H35" s="48"/>
      <c r="I35" s="50"/>
      <c r="K35" s="73" t="str">
        <f t="shared" si="0"/>
        <v/>
      </c>
      <c r="L35" s="86" t="str">
        <f>IF(K35="","",MAX(L$9:L34)+1)</f>
        <v/>
      </c>
      <c r="M35" s="76" t="str">
        <f>IF(K35="","",IFERROR(INDEX(natjecanje!BS$11:BS$410,MATCH(B35,natjecanje!AZ$11:AZ$410,0)),""))</f>
        <v/>
      </c>
      <c r="O35" s="46"/>
      <c r="P35" s="36"/>
      <c r="R35" s="30" t="str">
        <f>IF(B35="","",IF(IFERROR(MATCH(B35,natjecanje!AZ$11:AZ$410,0),0)=0,"","INSERT INTO staza_kategorija(id, staza_id,kategorija_id,rbr) VALUES ("&amp;L35&amp;","&amp;M35&amp;","&amp;B35&amp;","&amp;K35&amp;");"))</f>
        <v/>
      </c>
    </row>
    <row r="36" spans="2:18" x14ac:dyDescent="0.25">
      <c r="B36" s="46"/>
      <c r="C36" s="47"/>
      <c r="D36" s="48"/>
      <c r="E36" s="49"/>
      <c r="F36" s="49"/>
      <c r="G36" s="47"/>
      <c r="H36" s="48"/>
      <c r="I36" s="50"/>
      <c r="K36" s="73" t="str">
        <f t="shared" si="0"/>
        <v/>
      </c>
      <c r="L36" s="86" t="str">
        <f>IF(K36="","",MAX(L$9:L35)+1)</f>
        <v/>
      </c>
      <c r="M36" s="76" t="str">
        <f>IF(K36="","",IFERROR(INDEX(natjecanje!BS$11:BS$410,MATCH(B36,natjecanje!AZ$11:AZ$410,0)),""))</f>
        <v/>
      </c>
      <c r="O36" s="46"/>
      <c r="P36" s="36"/>
      <c r="R36" s="30" t="str">
        <f>IF(B36="","",IF(IFERROR(MATCH(B36,natjecanje!AZ$11:AZ$410,0),0)=0,"","INSERT INTO staza_kategorija(id, staza_id,kategorija_id,rbr) VALUES ("&amp;L36&amp;","&amp;M36&amp;","&amp;B36&amp;","&amp;K36&amp;");"))</f>
        <v/>
      </c>
    </row>
    <row r="37" spans="2:18" x14ac:dyDescent="0.25">
      <c r="B37" s="46"/>
      <c r="C37" s="47"/>
      <c r="D37" s="48"/>
      <c r="E37" s="49"/>
      <c r="F37" s="49"/>
      <c r="G37" s="47"/>
      <c r="H37" s="48"/>
      <c r="I37" s="50"/>
      <c r="K37" s="73" t="str">
        <f t="shared" si="0"/>
        <v/>
      </c>
      <c r="L37" s="86" t="str">
        <f>IF(K37="","",MAX(L$9:L36)+1)</f>
        <v/>
      </c>
      <c r="M37" s="76" t="str">
        <f>IF(K37="","",IFERROR(INDEX(natjecanje!BS$11:BS$410,MATCH(B37,natjecanje!AZ$11:AZ$410,0)),""))</f>
        <v/>
      </c>
      <c r="O37" s="46"/>
      <c r="P37" s="36"/>
      <c r="R37" s="30" t="str">
        <f>IF(B37="","",IF(IFERROR(MATCH(B37,natjecanje!AZ$11:AZ$410,0),0)=0,"","INSERT INTO staza_kategorija(id, staza_id,kategorija_id,rbr) VALUES ("&amp;L37&amp;","&amp;M37&amp;","&amp;B37&amp;","&amp;K37&amp;");"))</f>
        <v/>
      </c>
    </row>
    <row r="38" spans="2:18" x14ac:dyDescent="0.25">
      <c r="B38" s="46"/>
      <c r="C38" s="47"/>
      <c r="D38" s="48"/>
      <c r="E38" s="49"/>
      <c r="F38" s="49"/>
      <c r="G38" s="47"/>
      <c r="H38" s="48"/>
      <c r="I38" s="50"/>
      <c r="K38" s="73" t="str">
        <f t="shared" si="0"/>
        <v/>
      </c>
      <c r="L38" s="86" t="str">
        <f>IF(K38="","",MAX(L$9:L37)+1)</f>
        <v/>
      </c>
      <c r="M38" s="76" t="str">
        <f>IF(K38="","",IFERROR(INDEX(natjecanje!BS$11:BS$410,MATCH(B38,natjecanje!AZ$11:AZ$410,0)),""))</f>
        <v/>
      </c>
      <c r="O38" s="46"/>
      <c r="P38" s="36"/>
      <c r="R38" s="30" t="str">
        <f>IF(B38="","",IF(IFERROR(MATCH(B38,natjecanje!AZ$11:AZ$410,0),0)=0,"","INSERT INTO staza_kategorija(id, staza_id,kategorija_id,rbr) VALUES ("&amp;L38&amp;","&amp;M38&amp;","&amp;B38&amp;","&amp;K38&amp;");"))</f>
        <v/>
      </c>
    </row>
    <row r="39" spans="2:18" x14ac:dyDescent="0.25">
      <c r="B39" s="46"/>
      <c r="C39" s="47"/>
      <c r="D39" s="48"/>
      <c r="E39" s="49"/>
      <c r="F39" s="49"/>
      <c r="G39" s="47"/>
      <c r="H39" s="48"/>
      <c r="I39" s="50"/>
      <c r="K39" s="73" t="str">
        <f t="shared" si="0"/>
        <v/>
      </c>
      <c r="L39" s="86" t="str">
        <f>IF(K39="","",MAX(L$9:L38)+1)</f>
        <v/>
      </c>
      <c r="M39" s="76" t="str">
        <f>IF(K39="","",IFERROR(INDEX(natjecanje!BS$11:BS$410,MATCH(B39,natjecanje!AZ$11:AZ$410,0)),""))</f>
        <v/>
      </c>
      <c r="O39" s="46"/>
      <c r="P39" s="36"/>
      <c r="R39" s="30" t="str">
        <f>IF(B39="","",IF(IFERROR(MATCH(B39,natjecanje!AZ$11:AZ$410,0),0)=0,"","INSERT INTO staza_kategorija(id, staza_id,kategorija_id,rbr) VALUES ("&amp;L39&amp;","&amp;M39&amp;","&amp;B39&amp;","&amp;K39&amp;");"))</f>
        <v/>
      </c>
    </row>
    <row r="40" spans="2:18" x14ac:dyDescent="0.25">
      <c r="B40" s="46"/>
      <c r="C40" s="47"/>
      <c r="D40" s="48"/>
      <c r="E40" s="49"/>
      <c r="F40" s="49"/>
      <c r="G40" s="47"/>
      <c r="H40" s="48"/>
      <c r="I40" s="50"/>
      <c r="K40" s="73" t="str">
        <f t="shared" si="0"/>
        <v/>
      </c>
      <c r="L40" s="86" t="str">
        <f>IF(K40="","",MAX(L$9:L39)+1)</f>
        <v/>
      </c>
      <c r="M40" s="76" t="str">
        <f>IF(K40="","",IFERROR(INDEX(natjecanje!BS$11:BS$410,MATCH(B40,natjecanje!AZ$11:AZ$410,0)),""))</f>
        <v/>
      </c>
      <c r="O40" s="46"/>
      <c r="P40" s="36"/>
      <c r="R40" s="30" t="str">
        <f>IF(B40="","",IF(IFERROR(MATCH(B40,natjecanje!AZ$11:AZ$410,0),0)=0,"","INSERT INTO staza_kategorija(id, staza_id,kategorija_id,rbr) VALUES ("&amp;L40&amp;","&amp;M40&amp;","&amp;B40&amp;","&amp;K40&amp;");"))</f>
        <v/>
      </c>
    </row>
    <row r="41" spans="2:18" x14ac:dyDescent="0.25">
      <c r="B41" s="46"/>
      <c r="C41" s="47"/>
      <c r="D41" s="48"/>
      <c r="E41" s="49"/>
      <c r="F41" s="49"/>
      <c r="G41" s="47"/>
      <c r="H41" s="48"/>
      <c r="I41" s="50"/>
      <c r="K41" s="73" t="str">
        <f t="shared" si="0"/>
        <v/>
      </c>
      <c r="L41" s="86" t="str">
        <f>IF(K41="","",MAX(L$9:L40)+1)</f>
        <v/>
      </c>
      <c r="M41" s="76" t="str">
        <f>IF(K41="","",IFERROR(INDEX(natjecanje!BS$11:BS$410,MATCH(B41,natjecanje!AZ$11:AZ$410,0)),""))</f>
        <v/>
      </c>
      <c r="O41" s="46"/>
      <c r="P41" s="36"/>
      <c r="R41" s="30" t="str">
        <f>IF(B41="","",IF(IFERROR(MATCH(B41,natjecanje!AZ$11:AZ$410,0),0)=0,"","INSERT INTO staza_kategorija(id, staza_id,kategorija_id,rbr) VALUES ("&amp;L41&amp;","&amp;M41&amp;","&amp;B41&amp;","&amp;K41&amp;");"))</f>
        <v/>
      </c>
    </row>
    <row r="42" spans="2:18" x14ac:dyDescent="0.25">
      <c r="B42" s="46"/>
      <c r="C42" s="47"/>
      <c r="D42" s="48"/>
      <c r="E42" s="49"/>
      <c r="F42" s="49"/>
      <c r="G42" s="47"/>
      <c r="H42" s="48"/>
      <c r="I42" s="50"/>
      <c r="K42" s="73" t="str">
        <f t="shared" si="0"/>
        <v/>
      </c>
      <c r="L42" s="86" t="str">
        <f>IF(K42="","",MAX(L$9:L41)+1)</f>
        <v/>
      </c>
      <c r="M42" s="76" t="str">
        <f>IF(K42="","",IFERROR(INDEX(natjecanje!BS$11:BS$410,MATCH(B42,natjecanje!AZ$11:AZ$410,0)),""))</f>
        <v/>
      </c>
      <c r="O42" s="46"/>
      <c r="P42" s="36"/>
      <c r="R42" s="30" t="str">
        <f>IF(B42="","",IF(IFERROR(MATCH(B42,natjecanje!AZ$11:AZ$410,0),0)=0,"","INSERT INTO staza_kategorija(id, staza_id,kategorija_id,rbr) VALUES ("&amp;L42&amp;","&amp;M42&amp;","&amp;B42&amp;","&amp;K42&amp;");"))</f>
        <v/>
      </c>
    </row>
    <row r="43" spans="2:18" x14ac:dyDescent="0.25">
      <c r="B43" s="46"/>
      <c r="C43" s="47"/>
      <c r="D43" s="48"/>
      <c r="E43" s="49"/>
      <c r="F43" s="49"/>
      <c r="G43" s="47"/>
      <c r="H43" s="48"/>
      <c r="I43" s="50"/>
      <c r="K43" s="73" t="str">
        <f t="shared" si="0"/>
        <v/>
      </c>
      <c r="L43" s="86" t="str">
        <f>IF(K43="","",MAX(L$9:L42)+1)</f>
        <v/>
      </c>
      <c r="M43" s="76" t="str">
        <f>IF(K43="","",IFERROR(INDEX(natjecanje!BS$11:BS$410,MATCH(B43,natjecanje!AZ$11:AZ$410,0)),""))</f>
        <v/>
      </c>
      <c r="O43" s="46"/>
      <c r="P43" s="36"/>
      <c r="R43" s="30" t="str">
        <f>IF(B43="","",IF(IFERROR(MATCH(B43,natjecanje!AZ$11:AZ$410,0),0)=0,"","INSERT INTO staza_kategorija(id, staza_id,kategorija_id,rbr) VALUES ("&amp;L43&amp;","&amp;M43&amp;","&amp;B43&amp;","&amp;K43&amp;");"))</f>
        <v/>
      </c>
    </row>
    <row r="44" spans="2:18" x14ac:dyDescent="0.25">
      <c r="B44" s="46"/>
      <c r="C44" s="47"/>
      <c r="D44" s="48"/>
      <c r="E44" s="49"/>
      <c r="F44" s="49"/>
      <c r="G44" s="47"/>
      <c r="H44" s="48"/>
      <c r="I44" s="50"/>
      <c r="K44" s="73" t="str">
        <f t="shared" si="0"/>
        <v/>
      </c>
      <c r="L44" s="86" t="str">
        <f>IF(K44="","",MAX(L$9:L43)+1)</f>
        <v/>
      </c>
      <c r="M44" s="76" t="str">
        <f>IF(K44="","",IFERROR(INDEX(natjecanje!BS$11:BS$410,MATCH(B44,natjecanje!AZ$11:AZ$410,0)),""))</f>
        <v/>
      </c>
      <c r="O44" s="46"/>
      <c r="P44" s="36"/>
      <c r="R44" s="30" t="str">
        <f>IF(B44="","",IF(IFERROR(MATCH(B44,natjecanje!AZ$11:AZ$410,0),0)=0,"","INSERT INTO staza_kategorija(id, staza_id,kategorija_id,rbr) VALUES ("&amp;L44&amp;","&amp;M44&amp;","&amp;B44&amp;","&amp;K44&amp;");"))</f>
        <v/>
      </c>
    </row>
    <row r="45" spans="2:18" x14ac:dyDescent="0.25">
      <c r="B45" s="46"/>
      <c r="C45" s="47"/>
      <c r="D45" s="48"/>
      <c r="E45" s="49"/>
      <c r="F45" s="49"/>
      <c r="G45" s="47"/>
      <c r="H45" s="48"/>
      <c r="I45" s="50"/>
      <c r="K45" s="73" t="str">
        <f t="shared" si="0"/>
        <v/>
      </c>
      <c r="L45" s="86" t="str">
        <f>IF(K45="","",MAX(L$9:L44)+1)</f>
        <v/>
      </c>
      <c r="M45" s="76" t="str">
        <f>IF(K45="","",IFERROR(INDEX(natjecanje!BS$11:BS$410,MATCH(B45,natjecanje!AZ$11:AZ$410,0)),""))</f>
        <v/>
      </c>
      <c r="O45" s="46"/>
      <c r="P45" s="36"/>
      <c r="R45" s="30" t="str">
        <f>IF(B45="","",IF(IFERROR(MATCH(B45,natjecanje!AZ$11:AZ$410,0),0)=0,"","INSERT INTO staza_kategorija(id, staza_id,kategorija_id,rbr) VALUES ("&amp;L45&amp;","&amp;M45&amp;","&amp;B45&amp;","&amp;K45&amp;");"))</f>
        <v/>
      </c>
    </row>
    <row r="46" spans="2:18" x14ac:dyDescent="0.25">
      <c r="B46" s="46"/>
      <c r="C46" s="47"/>
      <c r="D46" s="48"/>
      <c r="E46" s="49"/>
      <c r="F46" s="49"/>
      <c r="G46" s="47"/>
      <c r="H46" s="48"/>
      <c r="I46" s="50"/>
      <c r="K46" s="73" t="str">
        <f t="shared" si="0"/>
        <v/>
      </c>
      <c r="L46" s="86" t="str">
        <f>IF(K46="","",MAX(L$9:L45)+1)</f>
        <v/>
      </c>
      <c r="M46" s="76" t="str">
        <f>IF(K46="","",IFERROR(INDEX(natjecanje!BS$11:BS$410,MATCH(B46,natjecanje!AZ$11:AZ$410,0)),""))</f>
        <v/>
      </c>
      <c r="O46" s="46"/>
      <c r="P46" s="36"/>
      <c r="R46" s="30" t="str">
        <f>IF(B46="","",IF(IFERROR(MATCH(B46,natjecanje!AZ$11:AZ$410,0),0)=0,"","INSERT INTO staza_kategorija(id, staza_id,kategorija_id,rbr) VALUES ("&amp;L46&amp;","&amp;M46&amp;","&amp;B46&amp;","&amp;K46&amp;");"))</f>
        <v/>
      </c>
    </row>
    <row r="47" spans="2:18" x14ac:dyDescent="0.25">
      <c r="B47" s="46"/>
      <c r="C47" s="47"/>
      <c r="D47" s="48"/>
      <c r="E47" s="49"/>
      <c r="F47" s="49"/>
      <c r="G47" s="47"/>
      <c r="H47" s="48"/>
      <c r="I47" s="50"/>
      <c r="K47" s="73" t="str">
        <f t="shared" si="0"/>
        <v/>
      </c>
      <c r="L47" s="86" t="str">
        <f>IF(K47="","",MAX(L$9:L46)+1)</f>
        <v/>
      </c>
      <c r="M47" s="76" t="str">
        <f>IF(K47="","",IFERROR(INDEX(natjecanje!BS$11:BS$410,MATCH(B47,natjecanje!AZ$11:AZ$410,0)),""))</f>
        <v/>
      </c>
      <c r="O47" s="46"/>
      <c r="P47" s="36"/>
      <c r="R47" s="30" t="str">
        <f>IF(B47="","",IF(IFERROR(MATCH(B47,natjecanje!AZ$11:AZ$410,0),0)=0,"","INSERT INTO staza_kategorija(id, staza_id,kategorija_id,rbr) VALUES ("&amp;L47&amp;","&amp;M47&amp;","&amp;B47&amp;","&amp;K47&amp;");"))</f>
        <v/>
      </c>
    </row>
    <row r="48" spans="2:18" x14ac:dyDescent="0.25">
      <c r="B48" s="46"/>
      <c r="C48" s="47"/>
      <c r="D48" s="48"/>
      <c r="E48" s="49"/>
      <c r="F48" s="49"/>
      <c r="G48" s="47"/>
      <c r="H48" s="48"/>
      <c r="I48" s="50"/>
      <c r="K48" s="73" t="str">
        <f t="shared" si="0"/>
        <v/>
      </c>
      <c r="L48" s="86" t="str">
        <f>IF(K48="","",MAX(L$9:L47)+1)</f>
        <v/>
      </c>
      <c r="M48" s="76" t="str">
        <f>IF(K48="","",IFERROR(INDEX(natjecanje!BS$11:BS$410,MATCH(B48,natjecanje!AZ$11:AZ$410,0)),""))</f>
        <v/>
      </c>
      <c r="O48" s="46"/>
      <c r="P48" s="36"/>
      <c r="R48" s="30" t="str">
        <f>IF(B48="","",IF(IFERROR(MATCH(B48,natjecanje!AZ$11:AZ$410,0),0)=0,"","INSERT INTO staza_kategorija(id, staza_id,kategorija_id,rbr) VALUES ("&amp;L48&amp;","&amp;M48&amp;","&amp;B48&amp;","&amp;K48&amp;");"))</f>
        <v/>
      </c>
    </row>
    <row r="49" spans="2:18" x14ac:dyDescent="0.25">
      <c r="B49" s="46"/>
      <c r="C49" s="47"/>
      <c r="D49" s="48"/>
      <c r="E49" s="49"/>
      <c r="F49" s="49"/>
      <c r="G49" s="47"/>
      <c r="H49" s="48"/>
      <c r="I49" s="50"/>
      <c r="K49" s="73" t="str">
        <f t="shared" si="0"/>
        <v/>
      </c>
      <c r="L49" s="86" t="str">
        <f>IF(K49="","",MAX(L$9:L48)+1)</f>
        <v/>
      </c>
      <c r="M49" s="76" t="str">
        <f>IF(K49="","",IFERROR(INDEX(natjecanje!BS$11:BS$410,MATCH(B49,natjecanje!AZ$11:AZ$410,0)),""))</f>
        <v/>
      </c>
      <c r="O49" s="46"/>
      <c r="P49" s="36"/>
      <c r="R49" s="30" t="str">
        <f>IF(B49="","",IF(IFERROR(MATCH(B49,natjecanje!AZ$11:AZ$410,0),0)=0,"","INSERT INTO staza_kategorija(id, staza_id,kategorija_id,rbr) VALUES ("&amp;L49&amp;","&amp;M49&amp;","&amp;B49&amp;","&amp;K49&amp;");"))</f>
        <v/>
      </c>
    </row>
    <row r="50" spans="2:18" x14ac:dyDescent="0.25">
      <c r="B50" s="46"/>
      <c r="C50" s="47"/>
      <c r="D50" s="48"/>
      <c r="E50" s="49"/>
      <c r="F50" s="49"/>
      <c r="G50" s="47"/>
      <c r="H50" s="48"/>
      <c r="I50" s="50"/>
      <c r="K50" s="73" t="str">
        <f t="shared" si="0"/>
        <v/>
      </c>
      <c r="L50" s="86" t="str">
        <f>IF(K50="","",MAX(L$9:L49)+1)</f>
        <v/>
      </c>
      <c r="M50" s="76" t="str">
        <f>IF(K50="","",IFERROR(INDEX(natjecanje!BS$11:BS$410,MATCH(B50,natjecanje!AZ$11:AZ$410,0)),""))</f>
        <v/>
      </c>
      <c r="O50" s="46"/>
      <c r="P50" s="36"/>
      <c r="R50" s="30" t="str">
        <f>IF(B50="","",IF(IFERROR(MATCH(B50,natjecanje!AZ$11:AZ$410,0),0)=0,"","INSERT INTO staza_kategorija(id, staza_id,kategorija_id,rbr) VALUES ("&amp;L50&amp;","&amp;M50&amp;","&amp;B50&amp;","&amp;K50&amp;");"))</f>
        <v/>
      </c>
    </row>
    <row r="51" spans="2:18" x14ac:dyDescent="0.25">
      <c r="B51" s="46"/>
      <c r="C51" s="47"/>
      <c r="D51" s="48"/>
      <c r="E51" s="49"/>
      <c r="F51" s="49"/>
      <c r="G51" s="47"/>
      <c r="H51" s="48"/>
      <c r="I51" s="50"/>
      <c r="K51" s="73" t="str">
        <f t="shared" si="0"/>
        <v/>
      </c>
      <c r="L51" s="86" t="str">
        <f>IF(K51="","",MAX(L$9:L50)+1)</f>
        <v/>
      </c>
      <c r="M51" s="76" t="str">
        <f>IF(K51="","",IFERROR(INDEX(natjecanje!BS$11:BS$410,MATCH(B51,natjecanje!AZ$11:AZ$410,0)),""))</f>
        <v/>
      </c>
      <c r="O51" s="46"/>
      <c r="P51" s="36"/>
      <c r="R51" s="30" t="str">
        <f>IF(B51="","",IF(IFERROR(MATCH(B51,natjecanje!AZ$11:AZ$410,0),0)=0,"","INSERT INTO staza_kategorija(id, staza_id,kategorija_id,rbr) VALUES ("&amp;L51&amp;","&amp;M51&amp;","&amp;B51&amp;","&amp;K51&amp;");"))</f>
        <v/>
      </c>
    </row>
    <row r="52" spans="2:18" x14ac:dyDescent="0.25">
      <c r="B52" s="46"/>
      <c r="C52" s="47"/>
      <c r="D52" s="48"/>
      <c r="E52" s="49"/>
      <c r="F52" s="49"/>
      <c r="G52" s="47"/>
      <c r="H52" s="48"/>
      <c r="I52" s="50"/>
      <c r="K52" s="73" t="str">
        <f t="shared" si="0"/>
        <v/>
      </c>
      <c r="L52" s="86" t="str">
        <f>IF(K52="","",MAX(L$9:L51)+1)</f>
        <v/>
      </c>
      <c r="M52" s="76" t="str">
        <f>IF(K52="","",IFERROR(INDEX(natjecanje!BS$11:BS$410,MATCH(B52,natjecanje!AZ$11:AZ$410,0)),""))</f>
        <v/>
      </c>
      <c r="O52" s="46"/>
      <c r="P52" s="36"/>
      <c r="R52" s="30" t="str">
        <f>IF(B52="","",IF(IFERROR(MATCH(B52,natjecanje!AZ$11:AZ$410,0),0)=0,"","INSERT INTO staza_kategorija(id, staza_id,kategorija_id,rbr) VALUES ("&amp;L52&amp;","&amp;M52&amp;","&amp;B52&amp;","&amp;K52&amp;");"))</f>
        <v/>
      </c>
    </row>
    <row r="53" spans="2:18" x14ac:dyDescent="0.25">
      <c r="B53" s="46"/>
      <c r="C53" s="47"/>
      <c r="D53" s="48"/>
      <c r="E53" s="49"/>
      <c r="F53" s="49"/>
      <c r="G53" s="47"/>
      <c r="H53" s="48"/>
      <c r="I53" s="50"/>
      <c r="K53" s="73" t="str">
        <f t="shared" si="0"/>
        <v/>
      </c>
      <c r="L53" s="86" t="str">
        <f>IF(K53="","",MAX(L$9:L52)+1)</f>
        <v/>
      </c>
      <c r="M53" s="76" t="str">
        <f>IF(K53="","",IFERROR(INDEX(natjecanje!BS$11:BS$410,MATCH(B53,natjecanje!AZ$11:AZ$410,0)),""))</f>
        <v/>
      </c>
      <c r="O53" s="46"/>
      <c r="P53" s="36"/>
      <c r="R53" s="30" t="str">
        <f>IF(B53="","",IF(IFERROR(MATCH(B53,natjecanje!AZ$11:AZ$410,0),0)=0,"","INSERT INTO staza_kategorija(id, staza_id,kategorija_id,rbr) VALUES ("&amp;L53&amp;","&amp;M53&amp;","&amp;B53&amp;","&amp;K53&amp;");"))</f>
        <v/>
      </c>
    </row>
    <row r="54" spans="2:18" x14ac:dyDescent="0.25">
      <c r="B54" s="46"/>
      <c r="C54" s="47"/>
      <c r="D54" s="48"/>
      <c r="E54" s="49"/>
      <c r="F54" s="49"/>
      <c r="G54" s="47"/>
      <c r="H54" s="48"/>
      <c r="I54" s="50"/>
      <c r="K54" s="73" t="str">
        <f t="shared" si="0"/>
        <v/>
      </c>
      <c r="L54" s="86" t="str">
        <f>IF(K54="","",MAX(L$9:L53)+1)</f>
        <v/>
      </c>
      <c r="M54" s="76" t="str">
        <f>IF(K54="","",IFERROR(INDEX(natjecanje!BS$11:BS$410,MATCH(B54,natjecanje!AZ$11:AZ$410,0)),""))</f>
        <v/>
      </c>
      <c r="O54" s="46"/>
      <c r="P54" s="36"/>
      <c r="R54" s="30" t="str">
        <f>IF(B54="","",IF(IFERROR(MATCH(B54,natjecanje!AZ$11:AZ$410,0),0)=0,"","INSERT INTO staza_kategorija(id, staza_id,kategorija_id,rbr) VALUES ("&amp;L54&amp;","&amp;M54&amp;","&amp;B54&amp;","&amp;K54&amp;");"))</f>
        <v/>
      </c>
    </row>
    <row r="55" spans="2:18" x14ac:dyDescent="0.25">
      <c r="B55" s="46"/>
      <c r="C55" s="47"/>
      <c r="D55" s="48"/>
      <c r="E55" s="49"/>
      <c r="F55" s="49"/>
      <c r="G55" s="47"/>
      <c r="H55" s="48"/>
      <c r="I55" s="50"/>
      <c r="K55" s="73" t="str">
        <f t="shared" si="0"/>
        <v/>
      </c>
      <c r="L55" s="86" t="str">
        <f>IF(K55="","",MAX(L$9:L54)+1)</f>
        <v/>
      </c>
      <c r="M55" s="76" t="str">
        <f>IF(K55="","",IFERROR(INDEX(natjecanje!BS$11:BS$410,MATCH(B55,natjecanje!AZ$11:AZ$410,0)),""))</f>
        <v/>
      </c>
      <c r="O55" s="46"/>
      <c r="P55" s="36"/>
      <c r="R55" s="30" t="str">
        <f>IF(B55="","",IF(IFERROR(MATCH(B55,natjecanje!AZ$11:AZ$410,0),0)=0,"","INSERT INTO staza_kategorija(id, staza_id,kategorija_id,rbr) VALUES ("&amp;L55&amp;","&amp;M55&amp;","&amp;B55&amp;","&amp;K55&amp;");"))</f>
        <v/>
      </c>
    </row>
    <row r="56" spans="2:18" x14ac:dyDescent="0.25">
      <c r="B56" s="46"/>
      <c r="C56" s="47"/>
      <c r="D56" s="48"/>
      <c r="E56" s="49"/>
      <c r="F56" s="49"/>
      <c r="G56" s="47"/>
      <c r="H56" s="48"/>
      <c r="I56" s="50"/>
      <c r="K56" s="73" t="str">
        <f t="shared" si="0"/>
        <v/>
      </c>
      <c r="L56" s="86" t="str">
        <f>IF(K56="","",MAX(L$9:L55)+1)</f>
        <v/>
      </c>
      <c r="M56" s="76" t="str">
        <f>IF(K56="","",IFERROR(INDEX(natjecanje!BS$11:BS$410,MATCH(B56,natjecanje!AZ$11:AZ$410,0)),""))</f>
        <v/>
      </c>
      <c r="O56" s="46"/>
      <c r="P56" s="36"/>
      <c r="R56" s="30" t="str">
        <f>IF(B56="","",IF(IFERROR(MATCH(B56,natjecanje!AZ$11:AZ$410,0),0)=0,"","INSERT INTO staza_kategorija(id, staza_id,kategorija_id,rbr) VALUES ("&amp;L56&amp;","&amp;M56&amp;","&amp;B56&amp;","&amp;K56&amp;");"))</f>
        <v/>
      </c>
    </row>
    <row r="57" spans="2:18" x14ac:dyDescent="0.25">
      <c r="B57" s="46"/>
      <c r="C57" s="47"/>
      <c r="D57" s="48"/>
      <c r="E57" s="49"/>
      <c r="F57" s="49"/>
      <c r="G57" s="47"/>
      <c r="H57" s="48"/>
      <c r="I57" s="50"/>
      <c r="K57" s="73" t="str">
        <f t="shared" si="0"/>
        <v/>
      </c>
      <c r="L57" s="86" t="str">
        <f>IF(K57="","",MAX(L$9:L56)+1)</f>
        <v/>
      </c>
      <c r="M57" s="76" t="str">
        <f>IF(K57="","",IFERROR(INDEX(natjecanje!BS$11:BS$410,MATCH(B57,natjecanje!AZ$11:AZ$410,0)),""))</f>
        <v/>
      </c>
      <c r="O57" s="46"/>
      <c r="P57" s="36"/>
      <c r="R57" s="30" t="str">
        <f>IF(B57="","",IF(IFERROR(MATCH(B57,natjecanje!AZ$11:AZ$410,0),0)=0,"","INSERT INTO staza_kategorija(id, staza_id,kategorija_id,rbr) VALUES ("&amp;L57&amp;","&amp;M57&amp;","&amp;B57&amp;","&amp;K57&amp;");"))</f>
        <v/>
      </c>
    </row>
    <row r="58" spans="2:18" x14ac:dyDescent="0.25">
      <c r="B58" s="46"/>
      <c r="C58" s="47"/>
      <c r="D58" s="48"/>
      <c r="E58" s="49"/>
      <c r="F58" s="49"/>
      <c r="G58" s="47"/>
      <c r="H58" s="48"/>
      <c r="I58" s="50"/>
      <c r="K58" s="73" t="str">
        <f t="shared" si="0"/>
        <v/>
      </c>
      <c r="L58" s="86" t="str">
        <f>IF(K58="","",MAX(L$9:L57)+1)</f>
        <v/>
      </c>
      <c r="M58" s="76" t="str">
        <f>IF(K58="","",IFERROR(INDEX(natjecanje!BS$11:BS$410,MATCH(B58,natjecanje!AZ$11:AZ$410,0)),""))</f>
        <v/>
      </c>
      <c r="O58" s="46"/>
      <c r="P58" s="36"/>
      <c r="R58" s="30" t="str">
        <f>IF(B58="","",IF(IFERROR(MATCH(B58,natjecanje!AZ$11:AZ$410,0),0)=0,"","INSERT INTO staza_kategorija(id, staza_id,kategorija_id,rbr) VALUES ("&amp;L58&amp;","&amp;M58&amp;","&amp;B58&amp;","&amp;K58&amp;");"))</f>
        <v/>
      </c>
    </row>
    <row r="59" spans="2:18" ht="15.75" thickBot="1" x14ac:dyDescent="0.3">
      <c r="B59" s="51"/>
      <c r="C59" s="39"/>
      <c r="D59" s="52"/>
      <c r="E59" s="53"/>
      <c r="F59" s="53"/>
      <c r="G59" s="39"/>
      <c r="H59" s="52"/>
      <c r="I59" s="54"/>
      <c r="K59" s="77" t="str">
        <f t="shared" si="0"/>
        <v/>
      </c>
      <c r="L59" s="87" t="str">
        <f>IF(K59="","",MAX(L$9:L58)+1)</f>
        <v/>
      </c>
      <c r="M59" s="80" t="str">
        <f>IF(K59="","",IFERROR(INDEX(natjecanje!BS$11:BS$410,MATCH(B59,natjecanje!AZ$11:AZ$410,0)),""))</f>
        <v/>
      </c>
      <c r="O59" s="51"/>
      <c r="P59" s="38"/>
      <c r="R59" s="31" t="str">
        <f>IF(B59="","",IF(IFERROR(MATCH(B59,natjecanje!AZ$11:AZ$410,0),0)=0,"","INSERT INTO staza_kategorija(id, staza_id,kategorija_id,rbr) VALUES ("&amp;L59&amp;","&amp;M59&amp;","&amp;B59&amp;","&amp;K59&amp;");"))</f>
        <v/>
      </c>
    </row>
  </sheetData>
  <mergeCells count="5">
    <mergeCell ref="B6:I6"/>
    <mergeCell ref="O6:P6"/>
    <mergeCell ref="B4:I4"/>
    <mergeCell ref="O4:P4"/>
    <mergeCell ref="B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B1:K57"/>
  <sheetViews>
    <sheetView workbookViewId="0">
      <selection activeCell="B2" sqref="B2:K2"/>
    </sheetView>
  </sheetViews>
  <sheetFormatPr defaultRowHeight="15" x14ac:dyDescent="0.25"/>
  <cols>
    <col min="1" max="1" width="2.85546875" customWidth="1"/>
    <col min="2" max="2" width="25.7109375" style="4" bestFit="1" customWidth="1"/>
    <col min="3" max="3" width="20.5703125" style="4" customWidth="1"/>
    <col min="4" max="4" width="2.85546875" customWidth="1"/>
    <col min="5" max="5" width="11.42578125" style="5" customWidth="1"/>
    <col min="6" max="6" width="20.5703125" style="4" customWidth="1"/>
    <col min="7" max="9" width="11.42578125" style="19" customWidth="1"/>
    <col min="10" max="10" width="2.85546875" customWidth="1"/>
    <col min="11" max="11" width="125.7109375" style="4" customWidth="1"/>
  </cols>
  <sheetData>
    <row r="1" spans="2:11" ht="15.75" thickBot="1" x14ac:dyDescent="0.3"/>
    <row r="2" spans="2:11" ht="32.25" thickBot="1" x14ac:dyDescent="0.55000000000000004">
      <c r="B2" s="205" t="s">
        <v>1395</v>
      </c>
      <c r="C2" s="206"/>
      <c r="D2" s="206"/>
      <c r="E2" s="206"/>
      <c r="F2" s="206"/>
      <c r="G2" s="206"/>
      <c r="H2" s="206"/>
      <c r="I2" s="206"/>
      <c r="J2" s="206"/>
      <c r="K2" s="207"/>
    </row>
    <row r="3" spans="2:11" ht="15.75" thickBot="1" x14ac:dyDescent="0.3"/>
    <row r="4" spans="2:11" ht="21.75" thickBot="1" x14ac:dyDescent="0.4">
      <c r="B4" s="202" t="s">
        <v>1397</v>
      </c>
      <c r="C4" s="204"/>
      <c r="K4" s="32" t="s">
        <v>1396</v>
      </c>
    </row>
    <row r="6" spans="2:11" x14ac:dyDescent="0.25">
      <c r="B6" s="63" t="s">
        <v>1386</v>
      </c>
      <c r="C6" s="64" t="s">
        <v>1385</v>
      </c>
      <c r="E6" s="65" t="s">
        <v>1375</v>
      </c>
      <c r="F6" s="66" t="s">
        <v>1384</v>
      </c>
      <c r="G6" s="67" t="s">
        <v>1387</v>
      </c>
      <c r="H6" s="67" t="s">
        <v>1388</v>
      </c>
      <c r="I6" s="68" t="s">
        <v>1389</v>
      </c>
      <c r="K6" s="61" t="s">
        <v>1402</v>
      </c>
    </row>
    <row r="7" spans="2:11" ht="7.5" customHeight="1" thickBot="1" x14ac:dyDescent="0.3">
      <c r="B7" s="62"/>
      <c r="C7" s="62"/>
      <c r="E7" s="22">
        <f>max_staza_id</f>
        <v>1000</v>
      </c>
      <c r="G7" s="26"/>
      <c r="H7" s="26"/>
      <c r="I7" s="26"/>
      <c r="K7" s="62"/>
    </row>
    <row r="8" spans="2:11" x14ac:dyDescent="0.25">
      <c r="B8" s="33" t="s">
        <v>5</v>
      </c>
      <c r="C8" s="34" t="s">
        <v>1376</v>
      </c>
      <c r="E8" s="69">
        <f>IF(F8="","",MAX(E$7:E7)+1)</f>
        <v>1001</v>
      </c>
      <c r="F8" s="70" t="str">
        <f>IF(C8="","",IF(COUNTIF(C$7:C7,C8)=0,C8,""))</f>
        <v>M12-Ž12</v>
      </c>
      <c r="G8" s="71" t="str">
        <f>IF($F8="","",INDEX(natjecanje!BT$11:BT$410,MATCH($F8,natjecanje!$BR$11:$BR$410,0)))</f>
        <v>1.98</v>
      </c>
      <c r="H8" s="71" t="str">
        <f>IF($F8="","",INDEX(natjecanje!BU$11:BU$410,MATCH($F8,natjecanje!$BR$11:$BR$410,0)))</f>
        <v>75</v>
      </c>
      <c r="I8" s="72" t="str">
        <f>IF($F8="","",INDEX(natjecanje!BV$11:BV$410,MATCH($F8,natjecanje!$BR$11:$BR$410,0)))</f>
        <v>8</v>
      </c>
      <c r="K8" s="29" t="str">
        <f t="shared" ref="K8:K39" si="0">IF(F8="","","INSERT INTO staza (id,trka_id,naziv,duljina,uspon,broj_kontrola) VALUES ("&amp;E8&amp;","&amp;trka_id&amp;",'"&amp;F8&amp;"',"&amp;(VALUE(SUBSTITUTE(G8,".",","))*100)&amp;"0,"&amp;H8&amp;","&amp;I8&amp;");")</f>
        <v>INSERT INTO staza (id,trka_id,naziv,duljina,uspon,broj_kontrola) VALUES (1001,1001,'M12-Ž12',1980,75,8);</v>
      </c>
    </row>
    <row r="9" spans="2:11" x14ac:dyDescent="0.25">
      <c r="B9" s="35" t="s">
        <v>28</v>
      </c>
      <c r="C9" s="36" t="s">
        <v>1377</v>
      </c>
      <c r="E9" s="73">
        <f>IF(F9="","",MAX(E$7:E8)+1)</f>
        <v>1002</v>
      </c>
      <c r="F9" s="74" t="str">
        <f>IF(C9="","",IF(COUNTIF(C$7:C8,C9)=0,C9,""))</f>
        <v>M14-Ž14</v>
      </c>
      <c r="G9" s="75" t="str">
        <f>IF($F9="","",INDEX(natjecanje!BT$11:BT$410,MATCH($F9,natjecanje!$BR$11:$BR$410,0)))</f>
        <v>2.33</v>
      </c>
      <c r="H9" s="75" t="str">
        <f>IF($F9="","",INDEX(natjecanje!BU$11:BU$410,MATCH($F9,natjecanje!$BR$11:$BR$410,0)))</f>
        <v>75</v>
      </c>
      <c r="I9" s="76" t="str">
        <f>IF($F9="","",INDEX(natjecanje!BV$11:BV$410,MATCH($F9,natjecanje!$BR$11:$BR$410,0)))</f>
        <v>9</v>
      </c>
      <c r="K9" s="30" t="str">
        <f t="shared" si="0"/>
        <v>INSERT INTO staza (id,trka_id,naziv,duljina,uspon,broj_kontrola) VALUES (1002,1001,'M14-Ž14',2330,75,9);</v>
      </c>
    </row>
    <row r="10" spans="2:11" x14ac:dyDescent="0.25">
      <c r="B10" s="35" t="s">
        <v>42</v>
      </c>
      <c r="C10" s="36" t="s">
        <v>1380</v>
      </c>
      <c r="E10" s="73">
        <f>IF(F10="","",MAX(E$7:E9)+1)</f>
        <v>1003</v>
      </c>
      <c r="F10" s="74" t="str">
        <f>IF(C10="","",IF(COUNTIF(C$7:C9,C10)=0,C10,""))</f>
        <v>M16-M21B</v>
      </c>
      <c r="G10" s="75" t="str">
        <f>IF($F10="","",INDEX(natjecanje!BT$11:BT$410,MATCH($F10,natjecanje!$BR$11:$BR$410,0)))</f>
        <v>2.94</v>
      </c>
      <c r="H10" s="75" t="str">
        <f>IF($F10="","",INDEX(natjecanje!BU$11:BU$410,MATCH($F10,natjecanje!$BR$11:$BR$410,0)))</f>
        <v>110</v>
      </c>
      <c r="I10" s="76" t="str">
        <f>IF($F10="","",INDEX(natjecanje!BV$11:BV$410,MATCH($F10,natjecanje!$BR$11:$BR$410,0)))</f>
        <v>12</v>
      </c>
      <c r="K10" s="30" t="str">
        <f t="shared" si="0"/>
        <v>INSERT INTO staza (id,trka_id,naziv,duljina,uspon,broj_kontrola) VALUES (1003,1001,'M16-M21B',2940,110,12);</v>
      </c>
    </row>
    <row r="11" spans="2:11" x14ac:dyDescent="0.25">
      <c r="B11" s="35" t="s">
        <v>51</v>
      </c>
      <c r="C11" s="36" t="s">
        <v>1381</v>
      </c>
      <c r="E11" s="73">
        <f>IF(F11="","",MAX(E$7:E10)+1)</f>
        <v>1004</v>
      </c>
      <c r="F11" s="74" t="str">
        <f>IF(C11="","",IF(COUNTIF(C$7:C10,C11)=0,C11,""))</f>
        <v>M20-Ž21A</v>
      </c>
      <c r="G11" s="75" t="str">
        <f>IF($F11="","",INDEX(natjecanje!BT$11:BT$410,MATCH($F11,natjecanje!$BR$11:$BR$410,0)))</f>
        <v>4.18</v>
      </c>
      <c r="H11" s="75" t="str">
        <f>IF($F11="","",INDEX(natjecanje!BU$11:BU$410,MATCH($F11,natjecanje!$BR$11:$BR$410,0)))</f>
        <v>175</v>
      </c>
      <c r="I11" s="76" t="str">
        <f>IF($F11="","",INDEX(natjecanje!BV$11:BV$410,MATCH($F11,natjecanje!$BR$11:$BR$410,0)))</f>
        <v>15</v>
      </c>
      <c r="K11" s="30" t="str">
        <f t="shared" si="0"/>
        <v>INSERT INTO staza (id,trka_id,naziv,duljina,uspon,broj_kontrola) VALUES (1004,1001,'M20-Ž21A',4180,175,15);</v>
      </c>
    </row>
    <row r="12" spans="2:11" x14ac:dyDescent="0.25">
      <c r="B12" s="35" t="s">
        <v>62</v>
      </c>
      <c r="C12" s="36" t="s">
        <v>62</v>
      </c>
      <c r="E12" s="73">
        <f>IF(F12="","",MAX(E$7:E11)+1)</f>
        <v>1005</v>
      </c>
      <c r="F12" s="74" t="str">
        <f>IF(C12="","",IF(COUNTIF(C$7:C11,C12)=0,C12,""))</f>
        <v>M21A</v>
      </c>
      <c r="G12" s="75" t="str">
        <f>IF($F12="","",INDEX(natjecanje!BT$11:BT$410,MATCH($F12,natjecanje!$BR$11:$BR$410,0)))</f>
        <v>4.86</v>
      </c>
      <c r="H12" s="75" t="str">
        <f>IF($F12="","",INDEX(natjecanje!BU$11:BU$410,MATCH($F12,natjecanje!$BR$11:$BR$410,0)))</f>
        <v>210</v>
      </c>
      <c r="I12" s="76" t="str">
        <f>IF($F12="","",INDEX(natjecanje!BV$11:BV$410,MATCH($F12,natjecanje!$BR$11:$BR$410,0)))</f>
        <v>16</v>
      </c>
      <c r="K12" s="30" t="str">
        <f t="shared" si="0"/>
        <v>INSERT INTO staza (id,trka_id,naziv,duljina,uspon,broj_kontrola) VALUES (1005,1001,'M21A',4860,210,16);</v>
      </c>
    </row>
    <row r="13" spans="2:11" x14ac:dyDescent="0.25">
      <c r="B13" s="35" t="s">
        <v>92</v>
      </c>
      <c r="C13" s="36" t="s">
        <v>1380</v>
      </c>
      <c r="E13" s="73" t="str">
        <f>IF(F13="","",MAX(E$7:E12)+1)</f>
        <v/>
      </c>
      <c r="F13" s="74" t="str">
        <f>IF(C13="","",IF(COUNTIF(C$7:C12,C13)=0,C13,""))</f>
        <v/>
      </c>
      <c r="G13" s="75" t="str">
        <f>IF($F13="","",INDEX(natjecanje!BT$11:BT$410,MATCH($F13,natjecanje!$BR$11:$BR$410,0)))</f>
        <v/>
      </c>
      <c r="H13" s="75" t="str">
        <f>IF($F13="","",INDEX(natjecanje!BU$11:BU$410,MATCH($F13,natjecanje!$BR$11:$BR$410,0)))</f>
        <v/>
      </c>
      <c r="I13" s="76" t="str">
        <f>IF($F13="","",INDEX(natjecanje!BV$11:BV$410,MATCH($F13,natjecanje!$BR$11:$BR$410,0)))</f>
        <v/>
      </c>
      <c r="K13" s="30" t="str">
        <f t="shared" si="0"/>
        <v/>
      </c>
    </row>
    <row r="14" spans="2:11" x14ac:dyDescent="0.25">
      <c r="B14" s="35" t="s">
        <v>116</v>
      </c>
      <c r="C14" s="36" t="s">
        <v>116</v>
      </c>
      <c r="E14" s="73">
        <f>IF(F14="","",MAX(E$7:E13)+1)</f>
        <v>1006</v>
      </c>
      <c r="F14" s="74" t="str">
        <f>IF(C14="","",IF(COUNTIF(C$7:C13,C14)=0,C14,""))</f>
        <v>M35</v>
      </c>
      <c r="G14" s="75" t="str">
        <f>IF($F14="","",INDEX(natjecanje!BT$11:BT$410,MATCH($F14,natjecanje!$BR$11:$BR$410,0)))</f>
        <v>4.32</v>
      </c>
      <c r="H14" s="75" t="str">
        <f>IF($F14="","",INDEX(natjecanje!BU$11:BU$410,MATCH($F14,natjecanje!$BR$11:$BR$410,0)))</f>
        <v>180</v>
      </c>
      <c r="I14" s="76" t="str">
        <f>IF($F14="","",INDEX(natjecanje!BV$11:BV$410,MATCH($F14,natjecanje!$BR$11:$BR$410,0)))</f>
        <v>15</v>
      </c>
      <c r="K14" s="30" t="str">
        <f t="shared" si="0"/>
        <v>INSERT INTO staza (id,trka_id,naziv,duljina,uspon,broj_kontrola) VALUES (1006,1001,'M35',4320,180,15);</v>
      </c>
    </row>
    <row r="15" spans="2:11" x14ac:dyDescent="0.25">
      <c r="B15" s="35" t="s">
        <v>142</v>
      </c>
      <c r="C15" s="36" t="s">
        <v>1382</v>
      </c>
      <c r="E15" s="73">
        <f>IF(F15="","",MAX(E$7:E14)+1)</f>
        <v>1007</v>
      </c>
      <c r="F15" s="74" t="str">
        <f>IF(C15="","",IF(COUNTIF(C$7:C14,C15)=0,C15,""))</f>
        <v>M45-Ž20-Ž35</v>
      </c>
      <c r="G15" s="75" t="str">
        <f>IF($F15="","",INDEX(natjecanje!BT$11:BT$410,MATCH($F15,natjecanje!$BR$11:$BR$410,0)))</f>
        <v>3.56</v>
      </c>
      <c r="H15" s="75" t="str">
        <f>IF($F15="","",INDEX(natjecanje!BU$11:BU$410,MATCH($F15,natjecanje!$BR$11:$BR$410,0)))</f>
        <v>150</v>
      </c>
      <c r="I15" s="76" t="str">
        <f>IF($F15="","",INDEX(natjecanje!BV$11:BV$410,MATCH($F15,natjecanje!$BR$11:$BR$410,0)))</f>
        <v>11</v>
      </c>
      <c r="K15" s="30" t="str">
        <f t="shared" si="0"/>
        <v>INSERT INTO staza (id,trka_id,naziv,duljina,uspon,broj_kontrola) VALUES (1007,1001,'M45-Ž20-Ž35',3560,150,11);</v>
      </c>
    </row>
    <row r="16" spans="2:11" x14ac:dyDescent="0.25">
      <c r="B16" s="35" t="s">
        <v>168</v>
      </c>
      <c r="C16" s="36" t="s">
        <v>1383</v>
      </c>
      <c r="E16" s="73">
        <f>IF(F16="","",MAX(E$7:E15)+1)</f>
        <v>1008</v>
      </c>
      <c r="F16" s="74" t="str">
        <f>IF(C16="","",IF(COUNTIF(C$7:C15,C16)=0,C16,""))</f>
        <v>M55-Ž45</v>
      </c>
      <c r="G16" s="75" t="str">
        <f>IF($F16="","",INDEX(natjecanje!BT$11:BT$410,MATCH($F16,natjecanje!$BR$11:$BR$410,0)))</f>
        <v>3.2</v>
      </c>
      <c r="H16" s="75" t="str">
        <f>IF($F16="","",INDEX(natjecanje!BU$11:BU$410,MATCH($F16,natjecanje!$BR$11:$BR$410,0)))</f>
        <v>125</v>
      </c>
      <c r="I16" s="76" t="str">
        <f>IF($F16="","",INDEX(natjecanje!BV$11:BV$410,MATCH($F16,natjecanje!$BR$11:$BR$410,0)))</f>
        <v>11</v>
      </c>
      <c r="K16" s="30" t="str">
        <f t="shared" si="0"/>
        <v>INSERT INTO staza (id,trka_id,naziv,duljina,uspon,broj_kontrola) VALUES (1008,1001,'M55-Ž45',3200,125,11);</v>
      </c>
    </row>
    <row r="17" spans="2:11" x14ac:dyDescent="0.25">
      <c r="B17" s="35" t="s">
        <v>180</v>
      </c>
      <c r="C17" s="36" t="s">
        <v>1379</v>
      </c>
      <c r="E17" s="73">
        <f>IF(F17="","",MAX(E$7:E16)+1)</f>
        <v>1009</v>
      </c>
      <c r="F17" s="74" t="str">
        <f>IF(C17="","",IF(COUNTIF(C$7:C16,C17)=0,C17,""))</f>
        <v>M65-M70-Ž55</v>
      </c>
      <c r="G17" s="75" t="str">
        <f>IF($F17="","",INDEX(natjecanje!BT$11:BT$410,MATCH($F17,natjecanje!$BR$11:$BR$410,0)))</f>
        <v>2.66</v>
      </c>
      <c r="H17" s="75" t="str">
        <f>IF($F17="","",INDEX(natjecanje!BU$11:BU$410,MATCH($F17,natjecanje!$BR$11:$BR$410,0)))</f>
        <v>110</v>
      </c>
      <c r="I17" s="76" t="str">
        <f>IF($F17="","",INDEX(natjecanje!BV$11:BV$410,MATCH($F17,natjecanje!$BR$11:$BR$410,0)))</f>
        <v>11</v>
      </c>
      <c r="K17" s="30" t="str">
        <f t="shared" si="0"/>
        <v>INSERT INTO staza (id,trka_id,naziv,duljina,uspon,broj_kontrola) VALUES (1009,1001,'M65-M70-Ž55',2660,110,11);</v>
      </c>
    </row>
    <row r="18" spans="2:11" x14ac:dyDescent="0.25">
      <c r="B18" s="35" t="s">
        <v>574</v>
      </c>
      <c r="C18" s="36" t="s">
        <v>1379</v>
      </c>
      <c r="E18" s="73" t="str">
        <f>IF(F18="","",MAX(E$7:E17)+1)</f>
        <v/>
      </c>
      <c r="F18" s="74" t="str">
        <f>IF(C18="","",IF(COUNTIF(C$7:C17,C18)=0,C18,""))</f>
        <v/>
      </c>
      <c r="G18" s="75" t="str">
        <f>IF($F18="","",INDEX(natjecanje!BT$11:BT$410,MATCH($F18,natjecanje!$BR$11:$BR$410,0)))</f>
        <v/>
      </c>
      <c r="H18" s="75" t="str">
        <f>IF($F18="","",INDEX(natjecanje!BU$11:BU$410,MATCH($F18,natjecanje!$BR$11:$BR$410,0)))</f>
        <v/>
      </c>
      <c r="I18" s="76" t="str">
        <f>IF($F18="","",INDEX(natjecanje!BV$11:BV$410,MATCH($F18,natjecanje!$BR$11:$BR$410,0)))</f>
        <v/>
      </c>
      <c r="K18" s="30" t="str">
        <f t="shared" si="0"/>
        <v/>
      </c>
    </row>
    <row r="19" spans="2:11" x14ac:dyDescent="0.25">
      <c r="B19" s="35" t="s">
        <v>1372</v>
      </c>
      <c r="C19" s="36" t="s">
        <v>1356</v>
      </c>
      <c r="E19" s="73">
        <f>IF(F19="","",MAX(E$7:E18)+1)</f>
        <v>1010</v>
      </c>
      <c r="F19" s="74" t="str">
        <f>IF(C19="","",IF(COUNTIF(C$7:C18,C19)=0,C19,""))</f>
        <v>Otvorena</v>
      </c>
      <c r="G19" s="75" t="str">
        <f>IF($F19="","",INDEX(natjecanje!BT$11:BT$410,MATCH($F19,natjecanje!$BR$11:$BR$410,0)))</f>
        <v>2.29</v>
      </c>
      <c r="H19" s="75" t="str">
        <f>IF($F19="","",INDEX(natjecanje!BU$11:BU$410,MATCH($F19,natjecanje!$BR$11:$BR$410,0)))</f>
        <v>90</v>
      </c>
      <c r="I19" s="76" t="str">
        <f>IF($F19="","",INDEX(natjecanje!BV$11:BV$410,MATCH($F19,natjecanje!$BR$11:$BR$410,0)))</f>
        <v>9</v>
      </c>
      <c r="K19" s="30" t="str">
        <f t="shared" si="0"/>
        <v>INSERT INTO staza (id,trka_id,naziv,duljina,uspon,broj_kontrola) VALUES (1010,1001,'Otvorena',2290,90,9);</v>
      </c>
    </row>
    <row r="20" spans="2:11" x14ac:dyDescent="0.25">
      <c r="B20" s="35" t="s">
        <v>197</v>
      </c>
      <c r="C20" s="36" t="s">
        <v>1376</v>
      </c>
      <c r="E20" s="73" t="str">
        <f>IF(F20="","",MAX(E$7:E19)+1)</f>
        <v/>
      </c>
      <c r="F20" s="74" t="str">
        <f>IF(C20="","",IF(COUNTIF(C$7:C19,C20)=0,C20,""))</f>
        <v/>
      </c>
      <c r="G20" s="75" t="str">
        <f>IF($F20="","",INDEX(natjecanje!BT$11:BT$410,MATCH($F20,natjecanje!$BR$11:$BR$410,0)))</f>
        <v/>
      </c>
      <c r="H20" s="75" t="str">
        <f>IF($F20="","",INDEX(natjecanje!BU$11:BU$410,MATCH($F20,natjecanje!$BR$11:$BR$410,0)))</f>
        <v/>
      </c>
      <c r="I20" s="76" t="str">
        <f>IF($F20="","",INDEX(natjecanje!BV$11:BV$410,MATCH($F20,natjecanje!$BR$11:$BR$410,0)))</f>
        <v/>
      </c>
      <c r="K20" s="30" t="str">
        <f t="shared" si="0"/>
        <v/>
      </c>
    </row>
    <row r="21" spans="2:11" x14ac:dyDescent="0.25">
      <c r="B21" s="35" t="s">
        <v>211</v>
      </c>
      <c r="C21" s="36" t="s">
        <v>1377</v>
      </c>
      <c r="E21" s="73" t="str">
        <f>IF(F21="","",MAX(E$7:E20)+1)</f>
        <v/>
      </c>
      <c r="F21" s="74" t="str">
        <f>IF(C21="","",IF(COUNTIF(C$7:C20,C21)=0,C21,""))</f>
        <v/>
      </c>
      <c r="G21" s="75" t="str">
        <f>IF($F21="","",INDEX(natjecanje!BT$11:BT$410,MATCH($F21,natjecanje!$BR$11:$BR$410,0)))</f>
        <v/>
      </c>
      <c r="H21" s="75" t="str">
        <f>IF($F21="","",INDEX(natjecanje!BU$11:BU$410,MATCH($F21,natjecanje!$BR$11:$BR$410,0)))</f>
        <v/>
      </c>
      <c r="I21" s="76" t="str">
        <f>IF($F21="","",INDEX(natjecanje!BV$11:BV$410,MATCH($F21,natjecanje!$BR$11:$BR$410,0)))</f>
        <v/>
      </c>
      <c r="K21" s="30" t="str">
        <f t="shared" si="0"/>
        <v/>
      </c>
    </row>
    <row r="22" spans="2:11" x14ac:dyDescent="0.25">
      <c r="B22" s="35" t="s">
        <v>220</v>
      </c>
      <c r="C22" s="36" t="s">
        <v>1378</v>
      </c>
      <c r="E22" s="73">
        <f>IF(F22="","",MAX(E$7:E21)+1)</f>
        <v>1011</v>
      </c>
      <c r="F22" s="74" t="str">
        <f>IF(C22="","",IF(COUNTIF(C$7:C21,C22)=0,C22,""))</f>
        <v>Ž16-Ž21B</v>
      </c>
      <c r="G22" s="75" t="str">
        <f>IF($F22="","",INDEX(natjecanje!BT$11:BT$410,MATCH($F22,natjecanje!$BR$11:$BR$410,0)))</f>
        <v>2.66</v>
      </c>
      <c r="H22" s="75" t="str">
        <f>IF($F22="","",INDEX(natjecanje!BU$11:BU$410,MATCH($F22,natjecanje!$BR$11:$BR$410,0)))</f>
        <v>100</v>
      </c>
      <c r="I22" s="76" t="str">
        <f>IF($F22="","",INDEX(natjecanje!BV$11:BV$410,MATCH($F22,natjecanje!$BR$11:$BR$410,0)))</f>
        <v>10</v>
      </c>
      <c r="K22" s="30" t="str">
        <f t="shared" si="0"/>
        <v>INSERT INTO staza (id,trka_id,naziv,duljina,uspon,broj_kontrola) VALUES (1011,1001,'Ž16-Ž21B',2660,100,10);</v>
      </c>
    </row>
    <row r="23" spans="2:11" x14ac:dyDescent="0.25">
      <c r="B23" s="35" t="s">
        <v>229</v>
      </c>
      <c r="C23" s="36" t="s">
        <v>1382</v>
      </c>
      <c r="E23" s="73" t="str">
        <f>IF(F23="","",MAX(E$7:E22)+1)</f>
        <v/>
      </c>
      <c r="F23" s="74" t="str">
        <f>IF(C23="","",IF(COUNTIF(C$7:C22,C23)=0,C23,""))</f>
        <v/>
      </c>
      <c r="G23" s="75" t="str">
        <f>IF($F23="","",INDEX(natjecanje!BT$11:BT$410,MATCH($F23,natjecanje!$BR$11:$BR$410,0)))</f>
        <v/>
      </c>
      <c r="H23" s="75" t="str">
        <f>IF($F23="","",INDEX(natjecanje!BU$11:BU$410,MATCH($F23,natjecanje!$BR$11:$BR$410,0)))</f>
        <v/>
      </c>
      <c r="I23" s="76" t="str">
        <f>IF($F23="","",INDEX(natjecanje!BV$11:BV$410,MATCH($F23,natjecanje!$BR$11:$BR$410,0)))</f>
        <v/>
      </c>
      <c r="K23" s="30" t="str">
        <f t="shared" si="0"/>
        <v/>
      </c>
    </row>
    <row r="24" spans="2:11" x14ac:dyDescent="0.25">
      <c r="B24" s="35" t="s">
        <v>232</v>
      </c>
      <c r="C24" s="36" t="s">
        <v>1381</v>
      </c>
      <c r="E24" s="73" t="str">
        <f>IF(F24="","",MAX(E$7:E23)+1)</f>
        <v/>
      </c>
      <c r="F24" s="74" t="str">
        <f>IF(C24="","",IF(COUNTIF(C$7:C23,C24)=0,C24,""))</f>
        <v/>
      </c>
      <c r="G24" s="75" t="str">
        <f>IF($F24="","",INDEX(natjecanje!BT$11:BT$410,MATCH($F24,natjecanje!$BR$11:$BR$410,0)))</f>
        <v/>
      </c>
      <c r="H24" s="75" t="str">
        <f>IF($F24="","",INDEX(natjecanje!BU$11:BU$410,MATCH($F24,natjecanje!$BR$11:$BR$410,0)))</f>
        <v/>
      </c>
      <c r="I24" s="76" t="str">
        <f>IF($F24="","",INDEX(natjecanje!BV$11:BV$410,MATCH($F24,natjecanje!$BR$11:$BR$410,0)))</f>
        <v/>
      </c>
      <c r="K24" s="30" t="str">
        <f t="shared" si="0"/>
        <v/>
      </c>
    </row>
    <row r="25" spans="2:11" x14ac:dyDescent="0.25">
      <c r="B25" s="35" t="s">
        <v>248</v>
      </c>
      <c r="C25" s="36" t="s">
        <v>1378</v>
      </c>
      <c r="E25" s="73" t="str">
        <f>IF(F25="","",MAX(E$7:E24)+1)</f>
        <v/>
      </c>
      <c r="F25" s="74" t="str">
        <f>IF(C25="","",IF(COUNTIF(C$7:C24,C25)=0,C25,""))</f>
        <v/>
      </c>
      <c r="G25" s="75" t="str">
        <f>IF($F25="","",INDEX(natjecanje!BT$11:BT$410,MATCH($F25,natjecanje!$BR$11:$BR$410,0)))</f>
        <v/>
      </c>
      <c r="H25" s="75" t="str">
        <f>IF($F25="","",INDEX(natjecanje!BU$11:BU$410,MATCH($F25,natjecanje!$BR$11:$BR$410,0)))</f>
        <v/>
      </c>
      <c r="I25" s="76" t="str">
        <f>IF($F25="","",INDEX(natjecanje!BV$11:BV$410,MATCH($F25,natjecanje!$BR$11:$BR$410,0)))</f>
        <v/>
      </c>
      <c r="K25" s="30" t="str">
        <f t="shared" si="0"/>
        <v/>
      </c>
    </row>
    <row r="26" spans="2:11" x14ac:dyDescent="0.25">
      <c r="B26" s="35" t="s">
        <v>270</v>
      </c>
      <c r="C26" s="36" t="s">
        <v>1382</v>
      </c>
      <c r="E26" s="73" t="str">
        <f>IF(F26="","",MAX(E$7:E25)+1)</f>
        <v/>
      </c>
      <c r="F26" s="74" t="str">
        <f>IF(C26="","",IF(COUNTIF(C$7:C25,C26)=0,C26,""))</f>
        <v/>
      </c>
      <c r="G26" s="75" t="str">
        <f>IF($F26="","",INDEX(natjecanje!BT$11:BT$410,MATCH($F26,natjecanje!$BR$11:$BR$410,0)))</f>
        <v/>
      </c>
      <c r="H26" s="75" t="str">
        <f>IF($F26="","",INDEX(natjecanje!BU$11:BU$410,MATCH($F26,natjecanje!$BR$11:$BR$410,0)))</f>
        <v/>
      </c>
      <c r="I26" s="76" t="str">
        <f>IF($F26="","",INDEX(natjecanje!BV$11:BV$410,MATCH($F26,natjecanje!$BR$11:$BR$410,0)))</f>
        <v/>
      </c>
      <c r="K26" s="30" t="str">
        <f t="shared" si="0"/>
        <v/>
      </c>
    </row>
    <row r="27" spans="2:11" x14ac:dyDescent="0.25">
      <c r="B27" s="35" t="s">
        <v>304</v>
      </c>
      <c r="C27" s="36" t="s">
        <v>1383</v>
      </c>
      <c r="E27" s="73" t="str">
        <f>IF(F27="","",MAX(E$7:E26)+1)</f>
        <v/>
      </c>
      <c r="F27" s="74" t="str">
        <f>IF(C27="","",IF(COUNTIF(C$7:C26,C27)=0,C27,""))</f>
        <v/>
      </c>
      <c r="G27" s="75" t="str">
        <f>IF($F27="","",INDEX(natjecanje!BT$11:BT$410,MATCH($F27,natjecanje!$BR$11:$BR$410,0)))</f>
        <v/>
      </c>
      <c r="H27" s="75" t="str">
        <f>IF($F27="","",INDEX(natjecanje!BU$11:BU$410,MATCH($F27,natjecanje!$BR$11:$BR$410,0)))</f>
        <v/>
      </c>
      <c r="I27" s="76" t="str">
        <f>IF($F27="","",INDEX(natjecanje!BV$11:BV$410,MATCH($F27,natjecanje!$BR$11:$BR$410,0)))</f>
        <v/>
      </c>
      <c r="K27" s="30" t="str">
        <f t="shared" si="0"/>
        <v/>
      </c>
    </row>
    <row r="28" spans="2:11" x14ac:dyDescent="0.25">
      <c r="B28" s="35" t="s">
        <v>322</v>
      </c>
      <c r="C28" s="36" t="s">
        <v>1379</v>
      </c>
      <c r="E28" s="73" t="str">
        <f>IF(F28="","",MAX(E$7:E27)+1)</f>
        <v/>
      </c>
      <c r="F28" s="74" t="str">
        <f>IF(C28="","",IF(COUNTIF(C$7:C27,C28)=0,C28,""))</f>
        <v/>
      </c>
      <c r="G28" s="75" t="str">
        <f>IF($F28="","",INDEX(natjecanje!BT$11:BT$410,MATCH($F28,natjecanje!$BR$11:$BR$410,0)))</f>
        <v/>
      </c>
      <c r="H28" s="75" t="str">
        <f>IF($F28="","",INDEX(natjecanje!BU$11:BU$410,MATCH($F28,natjecanje!$BR$11:$BR$410,0)))</f>
        <v/>
      </c>
      <c r="I28" s="76" t="str">
        <f>IF($F28="","",INDEX(natjecanje!BV$11:BV$410,MATCH($F28,natjecanje!$BR$11:$BR$410,0)))</f>
        <v/>
      </c>
      <c r="K28" s="30" t="str">
        <f t="shared" si="0"/>
        <v/>
      </c>
    </row>
    <row r="29" spans="2:11" x14ac:dyDescent="0.25">
      <c r="B29" s="35" t="s">
        <v>331</v>
      </c>
      <c r="C29" s="36" t="s">
        <v>331</v>
      </c>
      <c r="E29" s="73">
        <f>IF(F29="","",MAX(E$7:E28)+1)</f>
        <v>1012</v>
      </c>
      <c r="F29" s="74" t="str">
        <f>IF(C29="","",IF(COUNTIF(C$7:C28,C29)=0,C29,""))</f>
        <v>Ž65</v>
      </c>
      <c r="G29" s="75" t="str">
        <f>IF($F29="","",INDEX(natjecanje!BT$11:BT$410,MATCH($F29,natjecanje!$BR$11:$BR$410,0)))</f>
        <v>2.51</v>
      </c>
      <c r="H29" s="75" t="str">
        <f>IF($F29="","",INDEX(natjecanje!BU$11:BU$410,MATCH($F29,natjecanje!$BR$11:$BR$410,0)))</f>
        <v>100</v>
      </c>
      <c r="I29" s="76" t="str">
        <f>IF($F29="","",INDEX(natjecanje!BV$11:BV$410,MATCH($F29,natjecanje!$BR$11:$BR$410,0)))</f>
        <v>11</v>
      </c>
      <c r="K29" s="30" t="str">
        <f t="shared" si="0"/>
        <v>INSERT INTO staza (id,trka_id,naziv,duljina,uspon,broj_kontrola) VALUES (1012,1001,'Ž65',2510,100,11);</v>
      </c>
    </row>
    <row r="30" spans="2:11" x14ac:dyDescent="0.25">
      <c r="B30" s="35" t="s">
        <v>875</v>
      </c>
      <c r="C30" s="36" t="s">
        <v>875</v>
      </c>
      <c r="E30" s="73">
        <f>IF(F30="","",MAX(E$7:E29)+1)</f>
        <v>1013</v>
      </c>
      <c r="F30" s="74" t="str">
        <f>IF(C30="","",IF(COUNTIF(C$7:C29,C30)=0,C30,""))</f>
        <v>Ž70</v>
      </c>
      <c r="G30" s="75" t="str">
        <f>IF($F30="","",INDEX(natjecanje!BT$11:BT$410,MATCH($F30,natjecanje!$BR$11:$BR$410,0)))</f>
        <v>2.51</v>
      </c>
      <c r="H30" s="75" t="str">
        <f>IF($F30="","",INDEX(natjecanje!BU$11:BU$410,MATCH($F30,natjecanje!$BR$11:$BR$410,0)))</f>
        <v>100</v>
      </c>
      <c r="I30" s="76" t="str">
        <f>IF($F30="","",INDEX(natjecanje!BV$11:BV$410,MATCH($F30,natjecanje!$BR$11:$BR$410,0)))</f>
        <v>11</v>
      </c>
      <c r="K30" s="30" t="str">
        <f t="shared" si="0"/>
        <v>INSERT INTO staza (id,trka_id,naziv,duljina,uspon,broj_kontrola) VALUES (1013,1001,'Ž70',2510,100,11);</v>
      </c>
    </row>
    <row r="31" spans="2:11" x14ac:dyDescent="0.25">
      <c r="B31" s="35"/>
      <c r="C31" s="36"/>
      <c r="E31" s="73" t="str">
        <f>IF(F31="","",MAX(E$7:E30)+1)</f>
        <v/>
      </c>
      <c r="F31" s="74" t="str">
        <f>IF(C31="","",IF(COUNTIF(C$7:C30,C31)=0,C31,""))</f>
        <v/>
      </c>
      <c r="G31" s="75" t="str">
        <f>IF($F31="","",INDEX(natjecanje!BT$11:BT$410,MATCH($F31,natjecanje!$BR$11:$BR$410,0)))</f>
        <v/>
      </c>
      <c r="H31" s="75" t="str">
        <f>IF($F31="","",INDEX(natjecanje!BU$11:BU$410,MATCH($F31,natjecanje!$BR$11:$BR$410,0)))</f>
        <v/>
      </c>
      <c r="I31" s="76" t="str">
        <f>IF($F31="","",INDEX(natjecanje!BV$11:BV$410,MATCH($F31,natjecanje!$BR$11:$BR$410,0)))</f>
        <v/>
      </c>
      <c r="K31" s="30" t="str">
        <f t="shared" si="0"/>
        <v/>
      </c>
    </row>
    <row r="32" spans="2:11" x14ac:dyDescent="0.25">
      <c r="B32" s="35"/>
      <c r="C32" s="36"/>
      <c r="E32" s="73" t="str">
        <f>IF(F32="","",MAX(E$7:E31)+1)</f>
        <v/>
      </c>
      <c r="F32" s="74" t="str">
        <f>IF(C32="","",IF(COUNTIF(C$7:C31,C32)=0,C32,""))</f>
        <v/>
      </c>
      <c r="G32" s="75" t="str">
        <f>IF($F32="","",INDEX(natjecanje!BT$11:BT$410,MATCH($F32,natjecanje!$BR$11:$BR$410,0)))</f>
        <v/>
      </c>
      <c r="H32" s="75" t="str">
        <f>IF($F32="","",INDEX(natjecanje!BU$11:BU$410,MATCH($F32,natjecanje!$BR$11:$BR$410,0)))</f>
        <v/>
      </c>
      <c r="I32" s="76" t="str">
        <f>IF($F32="","",INDEX(natjecanje!BV$11:BV$410,MATCH($F32,natjecanje!$BR$11:$BR$410,0)))</f>
        <v/>
      </c>
      <c r="K32" s="30" t="str">
        <f t="shared" si="0"/>
        <v/>
      </c>
    </row>
    <row r="33" spans="2:11" x14ac:dyDescent="0.25">
      <c r="B33" s="35"/>
      <c r="C33" s="36"/>
      <c r="E33" s="73" t="str">
        <f>IF(F33="","",MAX(E$7:E32)+1)</f>
        <v/>
      </c>
      <c r="F33" s="74" t="str">
        <f>IF(C33="","",IF(COUNTIF(C$7:C32,C33)=0,C33,""))</f>
        <v/>
      </c>
      <c r="G33" s="75" t="str">
        <f>IF($F33="","",INDEX(natjecanje!BT$11:BT$410,MATCH($F33,natjecanje!$BR$11:$BR$410,0)))</f>
        <v/>
      </c>
      <c r="H33" s="75" t="str">
        <f>IF($F33="","",INDEX(natjecanje!BU$11:BU$410,MATCH($F33,natjecanje!$BR$11:$BR$410,0)))</f>
        <v/>
      </c>
      <c r="I33" s="76" t="str">
        <f>IF($F33="","",INDEX(natjecanje!BV$11:BV$410,MATCH($F33,natjecanje!$BR$11:$BR$410,0)))</f>
        <v/>
      </c>
      <c r="K33" s="30" t="str">
        <f t="shared" si="0"/>
        <v/>
      </c>
    </row>
    <row r="34" spans="2:11" x14ac:dyDescent="0.25">
      <c r="B34" s="35"/>
      <c r="C34" s="36"/>
      <c r="E34" s="73" t="str">
        <f>IF(F34="","",MAX(E$7:E33)+1)</f>
        <v/>
      </c>
      <c r="F34" s="74" t="str">
        <f>IF(C34="","",IF(COUNTIF(C$7:C33,C34)=0,C34,""))</f>
        <v/>
      </c>
      <c r="G34" s="75" t="str">
        <f>IF($F34="","",INDEX(natjecanje!BT$11:BT$410,MATCH($F34,natjecanje!$BR$11:$BR$410,0)))</f>
        <v/>
      </c>
      <c r="H34" s="75" t="str">
        <f>IF($F34="","",INDEX(natjecanje!BU$11:BU$410,MATCH($F34,natjecanje!$BR$11:$BR$410,0)))</f>
        <v/>
      </c>
      <c r="I34" s="76" t="str">
        <f>IF($F34="","",INDEX(natjecanje!BV$11:BV$410,MATCH($F34,natjecanje!$BR$11:$BR$410,0)))</f>
        <v/>
      </c>
      <c r="K34" s="30" t="str">
        <f t="shared" si="0"/>
        <v/>
      </c>
    </row>
    <row r="35" spans="2:11" x14ac:dyDescent="0.25">
      <c r="B35" s="35"/>
      <c r="C35" s="36"/>
      <c r="E35" s="73" t="str">
        <f>IF(F35="","",MAX(E$7:E34)+1)</f>
        <v/>
      </c>
      <c r="F35" s="74" t="str">
        <f>IF(C35="","",IF(COUNTIF(C$7:C34,C35)=0,C35,""))</f>
        <v/>
      </c>
      <c r="G35" s="75" t="str">
        <f>IF($F35="","",INDEX(natjecanje!BT$11:BT$410,MATCH($F35,natjecanje!$BR$11:$BR$410,0)))</f>
        <v/>
      </c>
      <c r="H35" s="75" t="str">
        <f>IF($F35="","",INDEX(natjecanje!BU$11:BU$410,MATCH($F35,natjecanje!$BR$11:$BR$410,0)))</f>
        <v/>
      </c>
      <c r="I35" s="76" t="str">
        <f>IF($F35="","",INDEX(natjecanje!BV$11:BV$410,MATCH($F35,natjecanje!$BR$11:$BR$410,0)))</f>
        <v/>
      </c>
      <c r="K35" s="30" t="str">
        <f t="shared" si="0"/>
        <v/>
      </c>
    </row>
    <row r="36" spans="2:11" x14ac:dyDescent="0.25">
      <c r="B36" s="35"/>
      <c r="C36" s="36"/>
      <c r="E36" s="73" t="str">
        <f>IF(F36="","",MAX(E$7:E35)+1)</f>
        <v/>
      </c>
      <c r="F36" s="74" t="str">
        <f>IF(C36="","",IF(COUNTIF(C$7:C35,C36)=0,C36,""))</f>
        <v/>
      </c>
      <c r="G36" s="75" t="str">
        <f>IF($F36="","",INDEX(natjecanje!BT$11:BT$410,MATCH($F36,natjecanje!$BR$11:$BR$410,0)))</f>
        <v/>
      </c>
      <c r="H36" s="75" t="str">
        <f>IF($F36="","",INDEX(natjecanje!BU$11:BU$410,MATCH($F36,natjecanje!$BR$11:$BR$410,0)))</f>
        <v/>
      </c>
      <c r="I36" s="76" t="str">
        <f>IF($F36="","",INDEX(natjecanje!BV$11:BV$410,MATCH($F36,natjecanje!$BR$11:$BR$410,0)))</f>
        <v/>
      </c>
      <c r="K36" s="30" t="str">
        <f t="shared" si="0"/>
        <v/>
      </c>
    </row>
    <row r="37" spans="2:11" x14ac:dyDescent="0.25">
      <c r="B37" s="35"/>
      <c r="C37" s="36"/>
      <c r="E37" s="73" t="str">
        <f>IF(F37="","",MAX(E$7:E36)+1)</f>
        <v/>
      </c>
      <c r="F37" s="74" t="str">
        <f>IF(C37="","",IF(COUNTIF(C$7:C36,C37)=0,C37,""))</f>
        <v/>
      </c>
      <c r="G37" s="75" t="str">
        <f>IF($F37="","",INDEX(natjecanje!BT$11:BT$410,MATCH($F37,natjecanje!$BR$11:$BR$410,0)))</f>
        <v/>
      </c>
      <c r="H37" s="75" t="str">
        <f>IF($F37="","",INDEX(natjecanje!BU$11:BU$410,MATCH($F37,natjecanje!$BR$11:$BR$410,0)))</f>
        <v/>
      </c>
      <c r="I37" s="76" t="str">
        <f>IF($F37="","",INDEX(natjecanje!BV$11:BV$410,MATCH($F37,natjecanje!$BR$11:$BR$410,0)))</f>
        <v/>
      </c>
      <c r="K37" s="30" t="str">
        <f t="shared" si="0"/>
        <v/>
      </c>
    </row>
    <row r="38" spans="2:11" x14ac:dyDescent="0.25">
      <c r="B38" s="35"/>
      <c r="C38" s="36"/>
      <c r="E38" s="73" t="str">
        <f>IF(F38="","",MAX(E$7:E37)+1)</f>
        <v/>
      </c>
      <c r="F38" s="74" t="str">
        <f>IF(C38="","",IF(COUNTIF(C$7:C37,C38)=0,C38,""))</f>
        <v/>
      </c>
      <c r="G38" s="75" t="str">
        <f>IF($F38="","",INDEX(natjecanje!BT$11:BT$410,MATCH($F38,natjecanje!$BR$11:$BR$410,0)))</f>
        <v/>
      </c>
      <c r="H38" s="75" t="str">
        <f>IF($F38="","",INDEX(natjecanje!BU$11:BU$410,MATCH($F38,natjecanje!$BR$11:$BR$410,0)))</f>
        <v/>
      </c>
      <c r="I38" s="76" t="str">
        <f>IF($F38="","",INDEX(natjecanje!BV$11:BV$410,MATCH($F38,natjecanje!$BR$11:$BR$410,0)))</f>
        <v/>
      </c>
      <c r="K38" s="30" t="str">
        <f t="shared" si="0"/>
        <v/>
      </c>
    </row>
    <row r="39" spans="2:11" x14ac:dyDescent="0.25">
      <c r="B39" s="35"/>
      <c r="C39" s="36"/>
      <c r="E39" s="73" t="str">
        <f>IF(F39="","",MAX(E$7:E38)+1)</f>
        <v/>
      </c>
      <c r="F39" s="74" t="str">
        <f>IF(C39="","",IF(COUNTIF(C$7:C38,C39)=0,C39,""))</f>
        <v/>
      </c>
      <c r="G39" s="75" t="str">
        <f>IF($F39="","",INDEX(natjecanje!BT$11:BT$410,MATCH($F39,natjecanje!$BR$11:$BR$410,0)))</f>
        <v/>
      </c>
      <c r="H39" s="75" t="str">
        <f>IF($F39="","",INDEX(natjecanje!BU$11:BU$410,MATCH($F39,natjecanje!$BR$11:$BR$410,0)))</f>
        <v/>
      </c>
      <c r="I39" s="76" t="str">
        <f>IF($F39="","",INDEX(natjecanje!BV$11:BV$410,MATCH($F39,natjecanje!$BR$11:$BR$410,0)))</f>
        <v/>
      </c>
      <c r="K39" s="30" t="str">
        <f t="shared" si="0"/>
        <v/>
      </c>
    </row>
    <row r="40" spans="2:11" x14ac:dyDescent="0.25">
      <c r="B40" s="35"/>
      <c r="C40" s="36"/>
      <c r="E40" s="73" t="str">
        <f>IF(F40="","",MAX(E$7:E39)+1)</f>
        <v/>
      </c>
      <c r="F40" s="74" t="str">
        <f>IF(C40="","",IF(COUNTIF(C$7:C39,C40)=0,C40,""))</f>
        <v/>
      </c>
      <c r="G40" s="75" t="str">
        <f>IF($F40="","",INDEX(natjecanje!BT$11:BT$410,MATCH($F40,natjecanje!$BR$11:$BR$410,0)))</f>
        <v/>
      </c>
      <c r="H40" s="75" t="str">
        <f>IF($F40="","",INDEX(natjecanje!BU$11:BU$410,MATCH($F40,natjecanje!$BR$11:$BR$410,0)))</f>
        <v/>
      </c>
      <c r="I40" s="76" t="str">
        <f>IF($F40="","",INDEX(natjecanje!BV$11:BV$410,MATCH($F40,natjecanje!$BR$11:$BR$410,0)))</f>
        <v/>
      </c>
      <c r="K40" s="30" t="str">
        <f t="shared" ref="K40:K57" si="1">IF(F40="","","INSERT INTO staza (id,trka_id,naziv,duljina,uspon,broj_kontrola) VALUES ("&amp;E40&amp;","&amp;trka_id&amp;",'"&amp;F40&amp;"',"&amp;(VALUE(SUBSTITUTE(G40,".",","))*100)&amp;"0,"&amp;H40&amp;","&amp;I40&amp;");")</f>
        <v/>
      </c>
    </row>
    <row r="41" spans="2:11" x14ac:dyDescent="0.25">
      <c r="B41" s="35"/>
      <c r="C41" s="36"/>
      <c r="E41" s="73" t="str">
        <f>IF(F41="","",MAX(E$7:E40)+1)</f>
        <v/>
      </c>
      <c r="F41" s="74" t="str">
        <f>IF(C41="","",IF(COUNTIF(C$7:C40,C41)=0,C41,""))</f>
        <v/>
      </c>
      <c r="G41" s="75" t="str">
        <f>IF($F41="","",INDEX(natjecanje!BT$11:BT$410,MATCH($F41,natjecanje!$BR$11:$BR$410,0)))</f>
        <v/>
      </c>
      <c r="H41" s="75" t="str">
        <f>IF($F41="","",INDEX(natjecanje!BU$11:BU$410,MATCH($F41,natjecanje!$BR$11:$BR$410,0)))</f>
        <v/>
      </c>
      <c r="I41" s="76" t="str">
        <f>IF($F41="","",INDEX(natjecanje!BV$11:BV$410,MATCH($F41,natjecanje!$BR$11:$BR$410,0)))</f>
        <v/>
      </c>
      <c r="K41" s="30" t="str">
        <f t="shared" si="1"/>
        <v/>
      </c>
    </row>
    <row r="42" spans="2:11" x14ac:dyDescent="0.25">
      <c r="B42" s="35"/>
      <c r="C42" s="36"/>
      <c r="E42" s="73" t="str">
        <f>IF(F42="","",MAX(E$7:E41)+1)</f>
        <v/>
      </c>
      <c r="F42" s="74" t="str">
        <f>IF(C42="","",IF(COUNTIF(C$7:C41,C42)=0,C42,""))</f>
        <v/>
      </c>
      <c r="G42" s="75" t="str">
        <f>IF($F42="","",INDEX(natjecanje!BT$11:BT$410,MATCH($F42,natjecanje!$BR$11:$BR$410,0)))</f>
        <v/>
      </c>
      <c r="H42" s="75" t="str">
        <f>IF($F42="","",INDEX(natjecanje!BU$11:BU$410,MATCH($F42,natjecanje!$BR$11:$BR$410,0)))</f>
        <v/>
      </c>
      <c r="I42" s="76" t="str">
        <f>IF($F42="","",INDEX(natjecanje!BV$11:BV$410,MATCH($F42,natjecanje!$BR$11:$BR$410,0)))</f>
        <v/>
      </c>
      <c r="K42" s="30" t="str">
        <f t="shared" si="1"/>
        <v/>
      </c>
    </row>
    <row r="43" spans="2:11" x14ac:dyDescent="0.25">
      <c r="B43" s="35"/>
      <c r="C43" s="36"/>
      <c r="E43" s="73" t="str">
        <f>IF(F43="","",MAX(E$7:E42)+1)</f>
        <v/>
      </c>
      <c r="F43" s="74" t="str">
        <f>IF(C43="","",IF(COUNTIF(C$7:C42,C43)=0,C43,""))</f>
        <v/>
      </c>
      <c r="G43" s="75" t="str">
        <f>IF($F43="","",INDEX(natjecanje!BT$11:BT$410,MATCH($F43,natjecanje!$BR$11:$BR$410,0)))</f>
        <v/>
      </c>
      <c r="H43" s="75" t="str">
        <f>IF($F43="","",INDEX(natjecanje!BU$11:BU$410,MATCH($F43,natjecanje!$BR$11:$BR$410,0)))</f>
        <v/>
      </c>
      <c r="I43" s="76" t="str">
        <f>IF($F43="","",INDEX(natjecanje!BV$11:BV$410,MATCH($F43,natjecanje!$BR$11:$BR$410,0)))</f>
        <v/>
      </c>
      <c r="K43" s="30" t="str">
        <f t="shared" si="1"/>
        <v/>
      </c>
    </row>
    <row r="44" spans="2:11" x14ac:dyDescent="0.25">
      <c r="B44" s="35"/>
      <c r="C44" s="36"/>
      <c r="E44" s="73" t="str">
        <f>IF(F44="","",MAX(E$7:E43)+1)</f>
        <v/>
      </c>
      <c r="F44" s="74" t="str">
        <f>IF(C44="","",IF(COUNTIF(C$7:C43,C44)=0,C44,""))</f>
        <v/>
      </c>
      <c r="G44" s="75" t="str">
        <f>IF($F44="","",INDEX(natjecanje!BT$11:BT$410,MATCH($F44,natjecanje!$BR$11:$BR$410,0)))</f>
        <v/>
      </c>
      <c r="H44" s="75" t="str">
        <f>IF($F44="","",INDEX(natjecanje!BU$11:BU$410,MATCH($F44,natjecanje!$BR$11:$BR$410,0)))</f>
        <v/>
      </c>
      <c r="I44" s="76" t="str">
        <f>IF($F44="","",INDEX(natjecanje!BV$11:BV$410,MATCH($F44,natjecanje!$BR$11:$BR$410,0)))</f>
        <v/>
      </c>
      <c r="K44" s="30" t="str">
        <f t="shared" si="1"/>
        <v/>
      </c>
    </row>
    <row r="45" spans="2:11" x14ac:dyDescent="0.25">
      <c r="B45" s="35"/>
      <c r="C45" s="36"/>
      <c r="E45" s="73" t="str">
        <f>IF(F45="","",MAX(E$7:E44)+1)</f>
        <v/>
      </c>
      <c r="F45" s="74" t="str">
        <f>IF(C45="","",IF(COUNTIF(C$7:C44,C45)=0,C45,""))</f>
        <v/>
      </c>
      <c r="G45" s="75" t="str">
        <f>IF($F45="","",INDEX(natjecanje!BT$11:BT$410,MATCH($F45,natjecanje!$BR$11:$BR$410,0)))</f>
        <v/>
      </c>
      <c r="H45" s="75" t="str">
        <f>IF($F45="","",INDEX(natjecanje!BU$11:BU$410,MATCH($F45,natjecanje!$BR$11:$BR$410,0)))</f>
        <v/>
      </c>
      <c r="I45" s="76" t="str">
        <f>IF($F45="","",INDEX(natjecanje!BV$11:BV$410,MATCH($F45,natjecanje!$BR$11:$BR$410,0)))</f>
        <v/>
      </c>
      <c r="K45" s="30" t="str">
        <f t="shared" si="1"/>
        <v/>
      </c>
    </row>
    <row r="46" spans="2:11" x14ac:dyDescent="0.25">
      <c r="B46" s="35"/>
      <c r="C46" s="36"/>
      <c r="E46" s="73" t="str">
        <f>IF(F46="","",MAX(E$7:E45)+1)</f>
        <v/>
      </c>
      <c r="F46" s="74" t="str">
        <f>IF(C46="","",IF(COUNTIF(C$7:C45,C46)=0,C46,""))</f>
        <v/>
      </c>
      <c r="G46" s="75" t="str">
        <f>IF($F46="","",INDEX(natjecanje!BT$11:BT$410,MATCH($F46,natjecanje!$BR$11:$BR$410,0)))</f>
        <v/>
      </c>
      <c r="H46" s="75" t="str">
        <f>IF($F46="","",INDEX(natjecanje!BU$11:BU$410,MATCH($F46,natjecanje!$BR$11:$BR$410,0)))</f>
        <v/>
      </c>
      <c r="I46" s="76" t="str">
        <f>IF($F46="","",INDEX(natjecanje!BV$11:BV$410,MATCH($F46,natjecanje!$BR$11:$BR$410,0)))</f>
        <v/>
      </c>
      <c r="K46" s="30" t="str">
        <f t="shared" si="1"/>
        <v/>
      </c>
    </row>
    <row r="47" spans="2:11" x14ac:dyDescent="0.25">
      <c r="B47" s="35"/>
      <c r="C47" s="36"/>
      <c r="E47" s="73" t="str">
        <f>IF(F47="","",MAX(E$7:E46)+1)</f>
        <v/>
      </c>
      <c r="F47" s="74" t="str">
        <f>IF(C47="","",IF(COUNTIF(C$7:C46,C47)=0,C47,""))</f>
        <v/>
      </c>
      <c r="G47" s="75" t="str">
        <f>IF($F47="","",INDEX(natjecanje!BT$11:BT$410,MATCH($F47,natjecanje!$BR$11:$BR$410,0)))</f>
        <v/>
      </c>
      <c r="H47" s="75" t="str">
        <f>IF($F47="","",INDEX(natjecanje!BU$11:BU$410,MATCH($F47,natjecanje!$BR$11:$BR$410,0)))</f>
        <v/>
      </c>
      <c r="I47" s="76" t="str">
        <f>IF($F47="","",INDEX(natjecanje!BV$11:BV$410,MATCH($F47,natjecanje!$BR$11:$BR$410,0)))</f>
        <v/>
      </c>
      <c r="K47" s="30" t="str">
        <f t="shared" si="1"/>
        <v/>
      </c>
    </row>
    <row r="48" spans="2:11" x14ac:dyDescent="0.25">
      <c r="B48" s="35"/>
      <c r="C48" s="36"/>
      <c r="E48" s="73" t="str">
        <f>IF(F48="","",MAX(E$7:E47)+1)</f>
        <v/>
      </c>
      <c r="F48" s="74" t="str">
        <f>IF(C48="","",IF(COUNTIF(C$7:C47,C48)=0,C48,""))</f>
        <v/>
      </c>
      <c r="G48" s="75" t="str">
        <f>IF($F48="","",INDEX(natjecanje!BT$11:BT$410,MATCH($F48,natjecanje!$BR$11:$BR$410,0)))</f>
        <v/>
      </c>
      <c r="H48" s="75" t="str">
        <f>IF($F48="","",INDEX(natjecanje!BU$11:BU$410,MATCH($F48,natjecanje!$BR$11:$BR$410,0)))</f>
        <v/>
      </c>
      <c r="I48" s="76" t="str">
        <f>IF($F48="","",INDEX(natjecanje!BV$11:BV$410,MATCH($F48,natjecanje!$BR$11:$BR$410,0)))</f>
        <v/>
      </c>
      <c r="K48" s="30" t="str">
        <f t="shared" si="1"/>
        <v/>
      </c>
    </row>
    <row r="49" spans="2:11" x14ac:dyDescent="0.25">
      <c r="B49" s="35"/>
      <c r="C49" s="36"/>
      <c r="E49" s="73" t="str">
        <f>IF(F49="","",MAX(E$7:E48)+1)</f>
        <v/>
      </c>
      <c r="F49" s="74" t="str">
        <f>IF(C49="","",IF(COUNTIF(C$7:C48,C49)=0,C49,""))</f>
        <v/>
      </c>
      <c r="G49" s="75" t="str">
        <f>IF($F49="","",INDEX(natjecanje!BT$11:BT$410,MATCH($F49,natjecanje!$BR$11:$BR$410,0)))</f>
        <v/>
      </c>
      <c r="H49" s="75" t="str">
        <f>IF($F49="","",INDEX(natjecanje!BU$11:BU$410,MATCH($F49,natjecanje!$BR$11:$BR$410,0)))</f>
        <v/>
      </c>
      <c r="I49" s="76" t="str">
        <f>IF($F49="","",INDEX(natjecanje!BV$11:BV$410,MATCH($F49,natjecanje!$BR$11:$BR$410,0)))</f>
        <v/>
      </c>
      <c r="K49" s="30" t="str">
        <f t="shared" si="1"/>
        <v/>
      </c>
    </row>
    <row r="50" spans="2:11" x14ac:dyDescent="0.25">
      <c r="B50" s="35"/>
      <c r="C50" s="36"/>
      <c r="E50" s="73" t="str">
        <f>IF(F50="","",MAX(E$7:E49)+1)</f>
        <v/>
      </c>
      <c r="F50" s="74" t="str">
        <f>IF(C50="","",IF(COUNTIF(C$7:C49,C50)=0,C50,""))</f>
        <v/>
      </c>
      <c r="G50" s="75" t="str">
        <f>IF($F50="","",INDEX(natjecanje!BT$11:BT$410,MATCH($F50,natjecanje!$BR$11:$BR$410,0)))</f>
        <v/>
      </c>
      <c r="H50" s="75" t="str">
        <f>IF($F50="","",INDEX(natjecanje!BU$11:BU$410,MATCH($F50,natjecanje!$BR$11:$BR$410,0)))</f>
        <v/>
      </c>
      <c r="I50" s="76" t="str">
        <f>IF($F50="","",INDEX(natjecanje!BV$11:BV$410,MATCH($F50,natjecanje!$BR$11:$BR$410,0)))</f>
        <v/>
      </c>
      <c r="K50" s="30" t="str">
        <f t="shared" si="1"/>
        <v/>
      </c>
    </row>
    <row r="51" spans="2:11" x14ac:dyDescent="0.25">
      <c r="B51" s="35"/>
      <c r="C51" s="36"/>
      <c r="E51" s="73" t="str">
        <f>IF(F51="","",MAX(E$7:E50)+1)</f>
        <v/>
      </c>
      <c r="F51" s="74" t="str">
        <f>IF(C51="","",IF(COUNTIF(C$7:C50,C51)=0,C51,""))</f>
        <v/>
      </c>
      <c r="G51" s="75" t="str">
        <f>IF($F51="","",INDEX(natjecanje!BT$11:BT$410,MATCH($F51,natjecanje!$BR$11:$BR$410,0)))</f>
        <v/>
      </c>
      <c r="H51" s="75" t="str">
        <f>IF($F51="","",INDEX(natjecanje!BU$11:BU$410,MATCH($F51,natjecanje!$BR$11:$BR$410,0)))</f>
        <v/>
      </c>
      <c r="I51" s="76" t="str">
        <f>IF($F51="","",INDEX(natjecanje!BV$11:BV$410,MATCH($F51,natjecanje!$BR$11:$BR$410,0)))</f>
        <v/>
      </c>
      <c r="K51" s="30" t="str">
        <f t="shared" si="1"/>
        <v/>
      </c>
    </row>
    <row r="52" spans="2:11" x14ac:dyDescent="0.25">
      <c r="B52" s="35"/>
      <c r="C52" s="36"/>
      <c r="E52" s="73" t="str">
        <f>IF(F52="","",MAX(E$7:E51)+1)</f>
        <v/>
      </c>
      <c r="F52" s="74" t="str">
        <f>IF(C52="","",IF(COUNTIF(C$7:C51,C52)=0,C52,""))</f>
        <v/>
      </c>
      <c r="G52" s="75" t="str">
        <f>IF($F52="","",INDEX(natjecanje!BT$11:BT$410,MATCH($F52,natjecanje!$BR$11:$BR$410,0)))</f>
        <v/>
      </c>
      <c r="H52" s="75" t="str">
        <f>IF($F52="","",INDEX(natjecanje!BU$11:BU$410,MATCH($F52,natjecanje!$BR$11:$BR$410,0)))</f>
        <v/>
      </c>
      <c r="I52" s="76" t="str">
        <f>IF($F52="","",INDEX(natjecanje!BV$11:BV$410,MATCH($F52,natjecanje!$BR$11:$BR$410,0)))</f>
        <v/>
      </c>
      <c r="K52" s="30" t="str">
        <f t="shared" si="1"/>
        <v/>
      </c>
    </row>
    <row r="53" spans="2:11" x14ac:dyDescent="0.25">
      <c r="B53" s="35"/>
      <c r="C53" s="36"/>
      <c r="E53" s="73" t="str">
        <f>IF(F53="","",MAX(E$7:E52)+1)</f>
        <v/>
      </c>
      <c r="F53" s="74" t="str">
        <f>IF(C53="","",IF(COUNTIF(C$7:C52,C53)=0,C53,""))</f>
        <v/>
      </c>
      <c r="G53" s="75" t="str">
        <f>IF($F53="","",INDEX(natjecanje!BT$11:BT$410,MATCH($F53,natjecanje!$BR$11:$BR$410,0)))</f>
        <v/>
      </c>
      <c r="H53" s="75" t="str">
        <f>IF($F53="","",INDEX(natjecanje!BU$11:BU$410,MATCH($F53,natjecanje!$BR$11:$BR$410,0)))</f>
        <v/>
      </c>
      <c r="I53" s="76" t="str">
        <f>IF($F53="","",INDEX(natjecanje!BV$11:BV$410,MATCH($F53,natjecanje!$BR$11:$BR$410,0)))</f>
        <v/>
      </c>
      <c r="K53" s="30" t="str">
        <f t="shared" si="1"/>
        <v/>
      </c>
    </row>
    <row r="54" spans="2:11" x14ac:dyDescent="0.25">
      <c r="B54" s="35"/>
      <c r="C54" s="36"/>
      <c r="E54" s="73" t="str">
        <f>IF(F54="","",MAX(E$7:E53)+1)</f>
        <v/>
      </c>
      <c r="F54" s="74" t="str">
        <f>IF(C54="","",IF(COUNTIF(C$7:C53,C54)=0,C54,""))</f>
        <v/>
      </c>
      <c r="G54" s="75" t="str">
        <f>IF($F54="","",INDEX(natjecanje!BT$11:BT$410,MATCH($F54,natjecanje!$BR$11:$BR$410,0)))</f>
        <v/>
      </c>
      <c r="H54" s="75" t="str">
        <f>IF($F54="","",INDEX(natjecanje!BU$11:BU$410,MATCH($F54,natjecanje!$BR$11:$BR$410,0)))</f>
        <v/>
      </c>
      <c r="I54" s="76" t="str">
        <f>IF($F54="","",INDEX(natjecanje!BV$11:BV$410,MATCH($F54,natjecanje!$BR$11:$BR$410,0)))</f>
        <v/>
      </c>
      <c r="K54" s="30" t="str">
        <f t="shared" si="1"/>
        <v/>
      </c>
    </row>
    <row r="55" spans="2:11" x14ac:dyDescent="0.25">
      <c r="B55" s="35"/>
      <c r="C55" s="36"/>
      <c r="E55" s="73" t="str">
        <f>IF(F55="","",MAX(E$7:E54)+1)</f>
        <v/>
      </c>
      <c r="F55" s="74" t="str">
        <f>IF(C55="","",IF(COUNTIF(C$7:C54,C55)=0,C55,""))</f>
        <v/>
      </c>
      <c r="G55" s="75" t="str">
        <f>IF($F55="","",INDEX(natjecanje!BT$11:BT$410,MATCH($F55,natjecanje!$BR$11:$BR$410,0)))</f>
        <v/>
      </c>
      <c r="H55" s="75" t="str">
        <f>IF($F55="","",INDEX(natjecanje!BU$11:BU$410,MATCH($F55,natjecanje!$BR$11:$BR$410,0)))</f>
        <v/>
      </c>
      <c r="I55" s="76" t="str">
        <f>IF($F55="","",INDEX(natjecanje!BV$11:BV$410,MATCH($F55,natjecanje!$BR$11:$BR$410,0)))</f>
        <v/>
      </c>
      <c r="K55" s="30" t="str">
        <f t="shared" si="1"/>
        <v/>
      </c>
    </row>
    <row r="56" spans="2:11" x14ac:dyDescent="0.25">
      <c r="B56" s="35"/>
      <c r="C56" s="36"/>
      <c r="E56" s="73" t="str">
        <f>IF(F56="","",MAX(E$7:E55)+1)</f>
        <v/>
      </c>
      <c r="F56" s="74" t="str">
        <f>IF(C56="","",IF(COUNTIF(C$7:C55,C56)=0,C56,""))</f>
        <v/>
      </c>
      <c r="G56" s="75" t="str">
        <f>IF($F56="","",INDEX(natjecanje!BT$11:BT$410,MATCH($F56,natjecanje!$BR$11:$BR$410,0)))</f>
        <v/>
      </c>
      <c r="H56" s="75" t="str">
        <f>IF($F56="","",INDEX(natjecanje!BU$11:BU$410,MATCH($F56,natjecanje!$BR$11:$BR$410,0)))</f>
        <v/>
      </c>
      <c r="I56" s="76" t="str">
        <f>IF($F56="","",INDEX(natjecanje!BV$11:BV$410,MATCH($F56,natjecanje!$BR$11:$BR$410,0)))</f>
        <v/>
      </c>
      <c r="K56" s="30" t="str">
        <f t="shared" si="1"/>
        <v/>
      </c>
    </row>
    <row r="57" spans="2:11" ht="15.75" thickBot="1" x14ac:dyDescent="0.3">
      <c r="B57" s="37"/>
      <c r="C57" s="38"/>
      <c r="E57" s="77" t="str">
        <f>IF(F57="","",MAX(E$7:E56)+1)</f>
        <v/>
      </c>
      <c r="F57" s="78" t="str">
        <f>IF(C57="","",IF(COUNTIF(C$7:C56,C57)=0,C57,""))</f>
        <v/>
      </c>
      <c r="G57" s="79" t="str">
        <f>IF($F57="","",INDEX(natjecanje!BT$11:BT$410,MATCH($F57,natjecanje!$BR$11:$BR$410,0)))</f>
        <v/>
      </c>
      <c r="H57" s="79" t="str">
        <f>IF($F57="","",INDEX(natjecanje!BU$11:BU$410,MATCH($F57,natjecanje!$BR$11:$BR$410,0)))</f>
        <v/>
      </c>
      <c r="I57" s="80" t="str">
        <f>IF($F57="","",INDEX(natjecanje!BV$11:BV$410,MATCH($F57,natjecanje!$BR$11:$BR$410,0)))</f>
        <v/>
      </c>
      <c r="K57" s="31" t="str">
        <f t="shared" si="1"/>
        <v/>
      </c>
    </row>
  </sheetData>
  <mergeCells count="2">
    <mergeCell ref="B2:K2"/>
    <mergeCell ref="B4:C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39"/>
  <sheetViews>
    <sheetView tabSelected="1" workbookViewId="0">
      <selection activeCell="I14" sqref="I14"/>
    </sheetView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205" t="s">
        <v>1436</v>
      </c>
      <c r="C2" s="207"/>
    </row>
    <row r="3" spans="2:3" ht="15.75" thickBot="1" x14ac:dyDescent="0.3"/>
    <row r="4" spans="2:3" ht="21.75" thickBot="1" x14ac:dyDescent="0.4">
      <c r="B4" s="202" t="s">
        <v>1398</v>
      </c>
      <c r="C4" s="204"/>
    </row>
    <row r="5" spans="2:3" ht="15.75" thickBot="1" x14ac:dyDescent="0.3"/>
    <row r="6" spans="2:3" ht="110.25" customHeight="1" thickBot="1" x14ac:dyDescent="0.3">
      <c r="B6" s="208" t="s">
        <v>1437</v>
      </c>
      <c r="C6" s="209"/>
    </row>
    <row r="8" spans="2:3" x14ac:dyDescent="0.25">
      <c r="B8" s="63" t="s">
        <v>1430</v>
      </c>
      <c r="C8" s="64" t="s">
        <v>1429</v>
      </c>
    </row>
    <row r="9" spans="2:3" ht="7.5" customHeight="1" thickBot="1" x14ac:dyDescent="0.3">
      <c r="B9" s="4"/>
      <c r="C9" s="4"/>
    </row>
    <row r="10" spans="2:3" x14ac:dyDescent="0.25">
      <c r="B10" s="33">
        <v>1</v>
      </c>
      <c r="C10" s="34" t="s">
        <v>1438</v>
      </c>
    </row>
    <row r="11" spans="2:3" x14ac:dyDescent="0.25">
      <c r="B11" s="35">
        <v>2</v>
      </c>
      <c r="C11" s="36" t="s">
        <v>1459</v>
      </c>
    </row>
    <row r="12" spans="2:3" x14ac:dyDescent="0.25">
      <c r="B12" s="35">
        <v>3</v>
      </c>
      <c r="C12" s="36" t="s">
        <v>1439</v>
      </c>
    </row>
    <row r="13" spans="2:3" x14ac:dyDescent="0.25">
      <c r="B13" s="35">
        <v>4</v>
      </c>
      <c r="C13" s="36" t="s">
        <v>1460</v>
      </c>
    </row>
    <row r="14" spans="2:3" x14ac:dyDescent="0.25">
      <c r="B14" s="35">
        <v>5</v>
      </c>
      <c r="C14" s="36" t="s">
        <v>1440</v>
      </c>
    </row>
    <row r="15" spans="2:3" x14ac:dyDescent="0.25">
      <c r="B15" s="35">
        <v>6</v>
      </c>
      <c r="C15" s="36" t="s">
        <v>1461</v>
      </c>
    </row>
    <row r="16" spans="2:3" x14ac:dyDescent="0.25">
      <c r="B16" s="35">
        <v>7</v>
      </c>
      <c r="C16" s="36" t="s">
        <v>1441</v>
      </c>
    </row>
    <row r="17" spans="2:3" x14ac:dyDescent="0.25">
      <c r="B17" s="35">
        <v>8</v>
      </c>
      <c r="C17" s="36" t="s">
        <v>1462</v>
      </c>
    </row>
    <row r="18" spans="2:3" x14ac:dyDescent="0.25">
      <c r="B18" s="35">
        <v>9</v>
      </c>
      <c r="C18" s="36" t="s">
        <v>1444</v>
      </c>
    </row>
    <row r="19" spans="2:3" x14ac:dyDescent="0.25">
      <c r="B19" s="35">
        <v>10</v>
      </c>
      <c r="C19" s="36" t="s">
        <v>1463</v>
      </c>
    </row>
    <row r="20" spans="2:3" x14ac:dyDescent="0.25">
      <c r="B20" s="35">
        <v>11</v>
      </c>
      <c r="C20" s="36" t="s">
        <v>1442</v>
      </c>
    </row>
    <row r="21" spans="2:3" x14ac:dyDescent="0.25">
      <c r="B21" s="35">
        <v>12</v>
      </c>
      <c r="C21" s="36" t="s">
        <v>1464</v>
      </c>
    </row>
    <row r="22" spans="2:3" x14ac:dyDescent="0.25">
      <c r="B22" s="35">
        <v>13</v>
      </c>
      <c r="C22" s="36" t="s">
        <v>1443</v>
      </c>
    </row>
    <row r="23" spans="2:3" x14ac:dyDescent="0.25">
      <c r="B23" s="35">
        <v>14</v>
      </c>
      <c r="C23" s="36" t="s">
        <v>1465</v>
      </c>
    </row>
    <row r="24" spans="2:3" x14ac:dyDescent="0.25">
      <c r="B24" s="35"/>
      <c r="C24" s="36"/>
    </row>
    <row r="25" spans="2:3" x14ac:dyDescent="0.25">
      <c r="B25" s="35"/>
      <c r="C25" s="36"/>
    </row>
    <row r="26" spans="2:3" x14ac:dyDescent="0.25">
      <c r="B26" s="35"/>
      <c r="C26" s="36"/>
    </row>
    <row r="27" spans="2:3" x14ac:dyDescent="0.25">
      <c r="B27" s="35"/>
      <c r="C27" s="36"/>
    </row>
    <row r="28" spans="2:3" x14ac:dyDescent="0.25">
      <c r="B28" s="35"/>
      <c r="C28" s="36"/>
    </row>
    <row r="29" spans="2:3" x14ac:dyDescent="0.25">
      <c r="B29" s="35"/>
      <c r="C29" s="36"/>
    </row>
    <row r="30" spans="2:3" x14ac:dyDescent="0.25">
      <c r="B30" s="35"/>
      <c r="C30" s="36"/>
    </row>
    <row r="31" spans="2:3" x14ac:dyDescent="0.25">
      <c r="B31" s="35"/>
      <c r="C31" s="36"/>
    </row>
    <row r="32" spans="2:3" x14ac:dyDescent="0.25">
      <c r="B32" s="35"/>
      <c r="C32" s="36"/>
    </row>
    <row r="33" spans="2:3" x14ac:dyDescent="0.25">
      <c r="B33" s="35"/>
      <c r="C33" s="36"/>
    </row>
    <row r="34" spans="2:3" x14ac:dyDescent="0.25">
      <c r="B34" s="35"/>
      <c r="C34" s="36"/>
    </row>
    <row r="35" spans="2:3" x14ac:dyDescent="0.25">
      <c r="B35" s="35"/>
      <c r="C35" s="36"/>
    </row>
    <row r="36" spans="2:3" x14ac:dyDescent="0.25">
      <c r="B36" s="35"/>
      <c r="C36" s="36"/>
    </row>
    <row r="37" spans="2:3" x14ac:dyDescent="0.25">
      <c r="B37" s="35"/>
      <c r="C37" s="36"/>
    </row>
    <row r="38" spans="2:3" x14ac:dyDescent="0.25">
      <c r="B38" s="35"/>
      <c r="C38" s="36"/>
    </row>
    <row r="39" spans="2:3" ht="15.75" thickBot="1" x14ac:dyDescent="0.3">
      <c r="B39" s="37"/>
      <c r="C39" s="38"/>
    </row>
  </sheetData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39"/>
  <sheetViews>
    <sheetView topLeftCell="A7" workbookViewId="0">
      <selection activeCell="E19" sqref="E19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205" t="s">
        <v>1475</v>
      </c>
      <c r="C2" s="206"/>
      <c r="D2" s="206"/>
      <c r="E2" s="207"/>
    </row>
    <row r="3" spans="2:5" ht="15.75" thickBot="1" x14ac:dyDescent="0.3"/>
    <row r="4" spans="2:5" ht="21.75" thickBot="1" x14ac:dyDescent="0.4">
      <c r="B4" s="202" t="s">
        <v>1398</v>
      </c>
      <c r="C4" s="203"/>
      <c r="D4" s="203"/>
      <c r="E4" s="204"/>
    </row>
    <row r="5" spans="2:5" ht="15.75" thickBot="1" x14ac:dyDescent="0.3"/>
    <row r="6" spans="2:5" ht="91.5" customHeight="1" thickBot="1" x14ac:dyDescent="0.3">
      <c r="B6" s="208" t="s">
        <v>1491</v>
      </c>
      <c r="C6" s="218"/>
      <c r="D6" s="218"/>
      <c r="E6" s="209"/>
    </row>
    <row r="8" spans="2:5" x14ac:dyDescent="0.25">
      <c r="B8" s="63" t="s">
        <v>1476</v>
      </c>
      <c r="C8" s="219" t="s">
        <v>1360</v>
      </c>
      <c r="D8" s="219" t="s">
        <v>1322</v>
      </c>
      <c r="E8" s="64" t="s">
        <v>1477</v>
      </c>
    </row>
    <row r="9" spans="2:5" ht="7.5" customHeight="1" thickBot="1" x14ac:dyDescent="0.3">
      <c r="B9" s="4"/>
      <c r="C9" s="4"/>
      <c r="D9" s="4"/>
      <c r="E9" s="4"/>
    </row>
    <row r="10" spans="2:5" x14ac:dyDescent="0.25">
      <c r="B10" s="33">
        <v>1</v>
      </c>
      <c r="C10" s="42" t="s">
        <v>1478</v>
      </c>
      <c r="D10" s="42" t="s">
        <v>1479</v>
      </c>
      <c r="E10" s="34">
        <v>0</v>
      </c>
    </row>
    <row r="11" spans="2:5" x14ac:dyDescent="0.25">
      <c r="B11" s="35">
        <v>2</v>
      </c>
      <c r="C11" s="47" t="s">
        <v>1480</v>
      </c>
      <c r="D11" s="47" t="s">
        <v>1481</v>
      </c>
      <c r="E11" s="36" t="s">
        <v>1482</v>
      </c>
    </row>
    <row r="12" spans="2:5" x14ac:dyDescent="0.25">
      <c r="B12" s="35">
        <v>3</v>
      </c>
      <c r="C12" s="47" t="s">
        <v>1483</v>
      </c>
      <c r="D12" s="47" t="s">
        <v>1484</v>
      </c>
      <c r="E12" s="36">
        <v>3</v>
      </c>
    </row>
    <row r="13" spans="2:5" x14ac:dyDescent="0.25">
      <c r="B13" s="35">
        <v>4</v>
      </c>
      <c r="C13" s="47" t="s">
        <v>1485</v>
      </c>
      <c r="D13" s="47" t="s">
        <v>1486</v>
      </c>
      <c r="E13" s="36">
        <v>2</v>
      </c>
    </row>
    <row r="14" spans="2:5" x14ac:dyDescent="0.25">
      <c r="B14" s="35">
        <v>5</v>
      </c>
      <c r="C14" s="47" t="s">
        <v>1487</v>
      </c>
      <c r="D14" s="47" t="s">
        <v>1488</v>
      </c>
      <c r="E14" s="36">
        <v>4</v>
      </c>
    </row>
    <row r="15" spans="2:5" x14ac:dyDescent="0.25">
      <c r="B15" s="35">
        <v>6</v>
      </c>
      <c r="C15" s="47" t="s">
        <v>1489</v>
      </c>
      <c r="D15" s="47" t="s">
        <v>1490</v>
      </c>
      <c r="E15" s="36">
        <v>1</v>
      </c>
    </row>
    <row r="16" spans="2:5" x14ac:dyDescent="0.25">
      <c r="B16" s="35"/>
      <c r="C16" s="47"/>
      <c r="D16" s="47"/>
      <c r="E16" s="36"/>
    </row>
    <row r="17" spans="2:5" x14ac:dyDescent="0.25">
      <c r="B17" s="35"/>
      <c r="C17" s="47"/>
      <c r="D17" s="47"/>
      <c r="E17" s="36"/>
    </row>
    <row r="18" spans="2:5" x14ac:dyDescent="0.25">
      <c r="B18" s="35"/>
      <c r="C18" s="47"/>
      <c r="D18" s="47"/>
      <c r="E18" s="36"/>
    </row>
    <row r="19" spans="2:5" x14ac:dyDescent="0.25">
      <c r="B19" s="35"/>
      <c r="C19" s="47"/>
      <c r="D19" s="47"/>
      <c r="E19" s="36"/>
    </row>
    <row r="20" spans="2:5" x14ac:dyDescent="0.25">
      <c r="B20" s="35"/>
      <c r="C20" s="47"/>
      <c r="D20" s="47"/>
      <c r="E20" s="36"/>
    </row>
    <row r="21" spans="2:5" x14ac:dyDescent="0.25">
      <c r="B21" s="35"/>
      <c r="C21" s="47"/>
      <c r="D21" s="47"/>
      <c r="E21" s="36"/>
    </row>
    <row r="22" spans="2:5" x14ac:dyDescent="0.25">
      <c r="B22" s="35"/>
      <c r="C22" s="47"/>
      <c r="D22" s="47"/>
      <c r="E22" s="36"/>
    </row>
    <row r="23" spans="2:5" x14ac:dyDescent="0.25">
      <c r="B23" s="35"/>
      <c r="C23" s="47"/>
      <c r="D23" s="47"/>
      <c r="E23" s="36"/>
    </row>
    <row r="24" spans="2:5" x14ac:dyDescent="0.25">
      <c r="B24" s="35"/>
      <c r="C24" s="47"/>
      <c r="D24" s="47"/>
      <c r="E24" s="36"/>
    </row>
    <row r="25" spans="2:5" x14ac:dyDescent="0.25">
      <c r="B25" s="35"/>
      <c r="C25" s="47"/>
      <c r="D25" s="47"/>
      <c r="E25" s="36"/>
    </row>
    <row r="26" spans="2:5" x14ac:dyDescent="0.25">
      <c r="B26" s="35"/>
      <c r="C26" s="47"/>
      <c r="D26" s="47"/>
      <c r="E26" s="36"/>
    </row>
    <row r="27" spans="2:5" x14ac:dyDescent="0.25">
      <c r="B27" s="35"/>
      <c r="C27" s="47"/>
      <c r="D27" s="47"/>
      <c r="E27" s="36"/>
    </row>
    <row r="28" spans="2:5" x14ac:dyDescent="0.25">
      <c r="B28" s="35"/>
      <c r="C28" s="47"/>
      <c r="D28" s="47"/>
      <c r="E28" s="36"/>
    </row>
    <row r="29" spans="2:5" x14ac:dyDescent="0.25">
      <c r="B29" s="35"/>
      <c r="C29" s="47"/>
      <c r="D29" s="47"/>
      <c r="E29" s="36"/>
    </row>
    <row r="30" spans="2:5" x14ac:dyDescent="0.25">
      <c r="B30" s="35"/>
      <c r="C30" s="47"/>
      <c r="D30" s="47"/>
      <c r="E30" s="36"/>
    </row>
    <row r="31" spans="2:5" x14ac:dyDescent="0.25">
      <c r="B31" s="35"/>
      <c r="C31" s="47"/>
      <c r="D31" s="47"/>
      <c r="E31" s="36"/>
    </row>
    <row r="32" spans="2:5" x14ac:dyDescent="0.25">
      <c r="B32" s="35"/>
      <c r="C32" s="47"/>
      <c r="D32" s="47"/>
      <c r="E32" s="36"/>
    </row>
    <row r="33" spans="2:5" x14ac:dyDescent="0.25">
      <c r="B33" s="35"/>
      <c r="C33" s="47"/>
      <c r="D33" s="47"/>
      <c r="E33" s="36"/>
    </row>
    <row r="34" spans="2:5" x14ac:dyDescent="0.25">
      <c r="B34" s="35"/>
      <c r="C34" s="47"/>
      <c r="D34" s="47"/>
      <c r="E34" s="36"/>
    </row>
    <row r="35" spans="2:5" x14ac:dyDescent="0.25">
      <c r="B35" s="35"/>
      <c r="C35" s="47"/>
      <c r="D35" s="47"/>
      <c r="E35" s="36"/>
    </row>
    <row r="36" spans="2:5" x14ac:dyDescent="0.25">
      <c r="B36" s="35"/>
      <c r="C36" s="47"/>
      <c r="D36" s="47"/>
      <c r="E36" s="36"/>
    </row>
    <row r="37" spans="2:5" x14ac:dyDescent="0.25">
      <c r="B37" s="35"/>
      <c r="C37" s="47"/>
      <c r="D37" s="47"/>
      <c r="E37" s="36"/>
    </row>
    <row r="38" spans="2:5" x14ac:dyDescent="0.25">
      <c r="B38" s="35"/>
      <c r="C38" s="47"/>
      <c r="D38" s="47"/>
      <c r="E38" s="36"/>
    </row>
    <row r="39" spans="2:5" ht="15.75" thickBot="1" x14ac:dyDescent="0.3">
      <c r="B39" s="37"/>
      <c r="C39" s="39"/>
      <c r="D39" s="39"/>
      <c r="E39" s="38"/>
    </row>
  </sheetData>
  <mergeCells count="3">
    <mergeCell ref="B2:E2"/>
    <mergeCell ref="B4:E4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10</vt:i4>
      </vt:variant>
      <vt:variant>
        <vt:lpstr>Imenovani rasponi</vt:lpstr>
      </vt:variant>
      <vt:variant>
        <vt:i4>35</vt:i4>
      </vt:variant>
    </vt:vector>
  </HeadingPairs>
  <TitlesOfParts>
    <vt:vector size="45" baseType="lpstr">
      <vt:lpstr>data</vt:lpstr>
      <vt:lpstr>natjecanje</vt:lpstr>
      <vt:lpstr>registar-natjecatelji</vt:lpstr>
      <vt:lpstr>registar-natjecatelji-aliasi</vt:lpstr>
      <vt:lpstr>registar-klubovi</vt:lpstr>
      <vt:lpstr>registar_države</vt:lpstr>
      <vt:lpstr>registar kategorije</vt:lpstr>
      <vt:lpstr>staze</vt:lpstr>
      <vt:lpstr>uparivanje</vt:lpstr>
      <vt:lpstr>status_rezultat</vt:lpstr>
      <vt:lpstr>datum_natjecanja</vt:lpstr>
      <vt:lpstr>dnevnik_id</vt:lpstr>
      <vt:lpstr>drzava_id</vt:lpstr>
      <vt:lpstr>drzava_oznaka</vt:lpstr>
      <vt:lpstr>grana_id</vt:lpstr>
      <vt:lpstr>imePrezime</vt:lpstr>
      <vt:lpstr>imePrezime_id</vt:lpstr>
      <vt:lpstr>imePrezime_klub</vt:lpstr>
      <vt:lpstr>kategorija_id</vt:lpstr>
      <vt:lpstr>kategorija_oznaka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</vt:lpstr>
      <vt:lpstr>liga_id</vt:lpstr>
      <vt:lpstr>max_imeprezime_id</vt:lpstr>
      <vt:lpstr>max_minuta</vt:lpstr>
      <vt:lpstr>max_osoba_id</vt:lpstr>
      <vt:lpstr>max_rezultat_id</vt:lpstr>
      <vt:lpstr>max_staza_id</vt:lpstr>
      <vt:lpstr>max_stazakategorija_id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staza_naziv</vt:lpstr>
      <vt:lpstr>staza_trka</vt:lpstr>
      <vt:lpstr>trka_id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2021-04-29T20:18:02Z</dcterms:modified>
</cp:coreProperties>
</file>